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kaushikb\Documents\Work\Git\DPRs\"/>
    </mc:Choice>
  </mc:AlternateContent>
  <xr:revisionPtr revIDLastSave="0" documentId="13_ncr:1_{B4A4E31E-25E5-4331-A91D-79ECBA8C05CA}" xr6:coauthVersionLast="47" xr6:coauthVersionMax="47" xr10:uidLastSave="{00000000-0000-0000-0000-000000000000}"/>
  <bookViews>
    <workbookView xWindow="-110" yWindow="-110" windowWidth="19420" windowHeight="10300" tabRatio="967" firstSheet="8" activeTab="10" xr2:uid="{3EBEB175-05EC-40C7-A51A-CF62E8B1EDE2}"/>
  </bookViews>
  <sheets>
    <sheet name="Progress Summary" sheetId="29" r:id="rId1"/>
    <sheet name="X-ing Status" sheetId="75" r:id="rId2"/>
    <sheet name="L2 Schedule" sheetId="80" r:id="rId3"/>
    <sheet name="Hindrance Register (Row)" sheetId="74" r:id="rId4"/>
    <sheet name="Page Chart" sheetId="82" r:id="rId5"/>
    <sheet name="Survey" sheetId="85" r:id="rId6"/>
    <sheet name="Foundation" sheetId="61" r:id="rId7"/>
    <sheet name="Earthing" sheetId="50" r:id="rId8"/>
    <sheet name="Erection Productivity" sheetId="88" r:id="rId9"/>
    <sheet name="Crane Erection Productivity" sheetId="90" r:id="rId10"/>
    <sheet name="Erection Compiled" sheetId="63" r:id="rId11"/>
    <sheet name="Tackwelding" sheetId="64" r:id="rId12"/>
    <sheet name="Stringing Productivity" sheetId="89" r:id="rId13"/>
    <sheet name="Stringing" sheetId="48" r:id="rId14"/>
    <sheet name="Stringing associated works" sheetId="83" r:id="rId15"/>
    <sheet name="OPGW" sheetId="84" r:id="rId16"/>
    <sheet name="Visual chart" sheetId="76" r:id="rId17"/>
    <sheet name="Visual chart Edit" sheetId="77" r:id="rId18"/>
    <sheet name="Benching F" sheetId="86" r:id="rId19"/>
    <sheet name="Incharge" sheetId="87" r:id="rId20"/>
  </sheets>
  <externalReferences>
    <externalReference r:id="rId21"/>
  </externalReferences>
  <definedNames>
    <definedName name="\0" localSheetId="6">#REF!</definedName>
    <definedName name="\0">#REF!</definedName>
    <definedName name="\2">#REF!</definedName>
    <definedName name="\A" localSheetId="6">#REF!</definedName>
    <definedName name="\a" localSheetId="5">#N/A</definedName>
    <definedName name="\A">#REF!</definedName>
    <definedName name="\A_1">"#REF!"</definedName>
    <definedName name="\B" localSheetId="6">#REF!</definedName>
    <definedName name="\B">#REF!</definedName>
    <definedName name="\C">#REF!</definedName>
    <definedName name="\c1">#REF!</definedName>
    <definedName name="\D" localSheetId="14">'[1]Annex-7,Contingent'!#REF!</definedName>
    <definedName name="\d">#N/A</definedName>
    <definedName name="\g">#REF!</definedName>
    <definedName name="\H" localSheetId="6">#REF!</definedName>
    <definedName name="\H">#REF!</definedName>
    <definedName name="\I" localSheetId="6">#REF!</definedName>
    <definedName name="\I" localSheetId="14">'[1]Annex-7,Contingent'!#REF!</definedName>
    <definedName name="\i">#REF!</definedName>
    <definedName name="\KWS123">#N/A</definedName>
    <definedName name="\l" localSheetId="6">#REF!</definedName>
    <definedName name="\l">#REF!</definedName>
    <definedName name="\M">#REF!</definedName>
    <definedName name="\N">#REF!</definedName>
    <definedName name="\P">#REF!</definedName>
    <definedName name="\q">#N/A</definedName>
    <definedName name="\R" localSheetId="14">'[1]Annex-7,Contingent'!#REF!</definedName>
    <definedName name="\R">#REF!</definedName>
    <definedName name="\S">#REF!</definedName>
    <definedName name="\t">#N/A</definedName>
    <definedName name="\U">#REF!</definedName>
    <definedName name="\V">#REF!</definedName>
    <definedName name="\z" localSheetId="5">#N/A</definedName>
    <definedName name="\z">#REF!</definedName>
    <definedName name="_">#REF!</definedName>
    <definedName name="_________________________________________________________dol12">#REF!</definedName>
    <definedName name="_________________________________________________________in18900">#REF!</definedName>
    <definedName name="_________________________________________________________iv19000">#REF!</definedName>
    <definedName name="________________________________________________________dol12">#REF!</definedName>
    <definedName name="________________________________________________________dol6">#REF!</definedName>
    <definedName name="________________________________________________________in18900">#REF!</definedName>
    <definedName name="________________________________________________________iv19000">#REF!</definedName>
    <definedName name="_______________________________________________________dol12">#REF!</definedName>
    <definedName name="_______________________________________________________dol6">#REF!</definedName>
    <definedName name="_______________________________________________________in18900">#REF!</definedName>
    <definedName name="_______________________________________________________iv19000">#REF!</definedName>
    <definedName name="______________________________________________________dol12">#REF!</definedName>
    <definedName name="______________________________________________________dol6">#REF!</definedName>
    <definedName name="_____________________________________________________dol12">#REF!</definedName>
    <definedName name="_____________________________________________________dol6">#REF!</definedName>
    <definedName name="_____________________________________________________in18900">#REF!</definedName>
    <definedName name="_____________________________________________________iv19000">#REF!</definedName>
    <definedName name="____________________________________________________dol12">#REF!</definedName>
    <definedName name="____________________________________________________dol6">#REF!</definedName>
    <definedName name="____________________________________________________in18900">#REF!</definedName>
    <definedName name="____________________________________________________iv19000">#REF!</definedName>
    <definedName name="___________________________________________________dol12">#REF!</definedName>
    <definedName name="___________________________________________________dol6">#REF!</definedName>
    <definedName name="___________________________________________________in18900">#REF!</definedName>
    <definedName name="___________________________________________________iv19000">#REF!</definedName>
    <definedName name="__________________________________________________dol12">#REF!</definedName>
    <definedName name="__________________________________________________dol6">#REF!</definedName>
    <definedName name="__________________________________________________in18900">#REF!</definedName>
    <definedName name="__________________________________________________iv19000">#REF!</definedName>
    <definedName name="_________________________________________________dol6">#REF!</definedName>
    <definedName name="_________________________________________________in18900">#REF!</definedName>
    <definedName name="_________________________________________________iv19000">#REF!</definedName>
    <definedName name="________________________________________________dol12">#REF!</definedName>
    <definedName name="________________________________________________in18900">#REF!</definedName>
    <definedName name="________________________________________________iv19000">#REF!</definedName>
    <definedName name="_______________________________________________dol12">#REF!</definedName>
    <definedName name="_______________________________________________dol6">#REF!</definedName>
    <definedName name="_______________________________________________in18900">#REF!</definedName>
    <definedName name="_______________________________________________iv19000">#REF!</definedName>
    <definedName name="______________________________________________dol12">#REF!</definedName>
    <definedName name="______________________________________________dol6">#REF!</definedName>
    <definedName name="______________________________________________IDA1">#REF!</definedName>
    <definedName name="______________________________________________in18900">#REF!</definedName>
    <definedName name="______________________________________________iv19000">#REF!</definedName>
    <definedName name="______________________________________________xlnm.Print_Area_1">#REF!</definedName>
    <definedName name="______________________________________________xlnm.Print_Area_2">#REF!</definedName>
    <definedName name="______________________________________________xlnm.Print_Titles_1">#REF!</definedName>
    <definedName name="______________________________________________xlnm.Print_Titles_2">(#REF!,#REF!)</definedName>
    <definedName name="_____________________________________________dol12">#REF!</definedName>
    <definedName name="_____________________________________________dol6">#REF!</definedName>
    <definedName name="_____________________________________________IDA1">#REF!</definedName>
    <definedName name="_____________________________________________in18900">#REF!</definedName>
    <definedName name="_____________________________________________iv19000">#REF!</definedName>
    <definedName name="____________________________________________dol12">#REF!</definedName>
    <definedName name="____________________________________________dol6">#REF!</definedName>
    <definedName name="____________________________________________IDA1">#REF!</definedName>
    <definedName name="____________________________________________in18900">#REF!</definedName>
    <definedName name="____________________________________________iv19000">#REF!</definedName>
    <definedName name="____________________________________________xlnm.Print_Area_1">#REF!</definedName>
    <definedName name="____________________________________________xlnm.Print_Area_2">#REF!</definedName>
    <definedName name="____________________________________________xlnm.Print_Titles_1">#REF!</definedName>
    <definedName name="____________________________________________xlnm.Print_Titles_2">(#REF!,#REF!)</definedName>
    <definedName name="___________________________________________dol12">#REF!</definedName>
    <definedName name="___________________________________________dol6">#REF!</definedName>
    <definedName name="___________________________________________IDA1">#REF!</definedName>
    <definedName name="___________________________________________in18900">#REF!</definedName>
    <definedName name="___________________________________________iv19000">#REF!</definedName>
    <definedName name="___________________________________________xlnm.Print_Area_1">#REF!</definedName>
    <definedName name="___________________________________________xlnm.Print_Area_2">#REF!</definedName>
    <definedName name="___________________________________________xlnm.Print_Area_3">#REF!</definedName>
    <definedName name="___________________________________________xlnm.Print_Titles_1">#REF!</definedName>
    <definedName name="___________________________________________xlnm.Print_Titles_2">(#REF!,#REF!)</definedName>
    <definedName name="___________________________________________xlnm.Print_Titles_3">(#REF!,#REF!)</definedName>
    <definedName name="__________________________________________dol12">#REF!</definedName>
    <definedName name="__________________________________________dol6">#REF!</definedName>
    <definedName name="__________________________________________IDA1">#REF!</definedName>
    <definedName name="__________________________________________in18900">#REF!</definedName>
    <definedName name="__________________________________________iv19000">#REF!</definedName>
    <definedName name="__________________________________________xlnm.Print_Area_1">#REF!</definedName>
    <definedName name="__________________________________________xlnm.Print_Area_2">#REF!</definedName>
    <definedName name="__________________________________________xlnm.Print_Titles_1">#REF!</definedName>
    <definedName name="__________________________________________xlnm.Print_Titles_2">(#REF!,#REF!)</definedName>
    <definedName name="_________________________________________dol12">#REF!</definedName>
    <definedName name="_________________________________________dol6">#REF!</definedName>
    <definedName name="_________________________________________IDA1">#REF!</definedName>
    <definedName name="_________________________________________in18900">#REF!</definedName>
    <definedName name="_________________________________________iv19000">#REF!</definedName>
    <definedName name="_________________________________________xlnm.Print_Area_1">#REF!</definedName>
    <definedName name="_________________________________________xlnm.Print_Area_2">#REF!</definedName>
    <definedName name="_________________________________________xlnm.Print_Area_3">#REF!</definedName>
    <definedName name="_________________________________________xlnm.Print_Titles_1">#REF!</definedName>
    <definedName name="_________________________________________xlnm.Print_Titles_2">(#REF!,#REF!)</definedName>
    <definedName name="_________________________________________xlnm.Print_Titles_3">(#REF!,#REF!)</definedName>
    <definedName name="________________________________________dol12">#REF!</definedName>
    <definedName name="________________________________________dol6">#REF!</definedName>
    <definedName name="________________________________________IDA1">#REF!</definedName>
    <definedName name="________________________________________in18900">#REF!</definedName>
    <definedName name="________________________________________iv19000">#REF!</definedName>
    <definedName name="________________________________________xlnm.Print_Area_1">#REF!</definedName>
    <definedName name="________________________________________xlnm.Print_Area_2">#REF!</definedName>
    <definedName name="________________________________________xlnm.Print_Area_3">#REF!</definedName>
    <definedName name="________________________________________xlnm.Print_Titles_1">#REF!</definedName>
    <definedName name="________________________________________xlnm.Print_Titles_2">(#REF!,#REF!)</definedName>
    <definedName name="________________________________________xlnm.Print_Titles_3">(#REF!,#REF!)</definedName>
    <definedName name="_______________________________________dol12">#REF!</definedName>
    <definedName name="_______________________________________dol6">#REF!</definedName>
    <definedName name="_______________________________________IDA1">#REF!</definedName>
    <definedName name="_______________________________________in18900">#REF!</definedName>
    <definedName name="_______________________________________iv19000">#REF!</definedName>
    <definedName name="_______________________________________xlnm.Print_Area_1">#REF!</definedName>
    <definedName name="_______________________________________xlnm.Print_Area_2">#REF!</definedName>
    <definedName name="_______________________________________xlnm.Print_Area_3">#REF!</definedName>
    <definedName name="_______________________________________xlnm.Print_Titles_1">#REF!</definedName>
    <definedName name="_______________________________________xlnm.Print_Titles_2">(#REF!,#REF!)</definedName>
    <definedName name="_______________________________________xlnm.Print_Titles_3">(#REF!,#REF!)</definedName>
    <definedName name="______________________________________dol12">#REF!</definedName>
    <definedName name="______________________________________dol6">#REF!</definedName>
    <definedName name="______________________________________IDA1">#REF!</definedName>
    <definedName name="______________________________________in18900">#REF!</definedName>
    <definedName name="______________________________________iv19000">#REF!</definedName>
    <definedName name="______________________________________xlnm.Print_Area_1">#REF!</definedName>
    <definedName name="______________________________________xlnm.Print_Area_2">#REF!</definedName>
    <definedName name="______________________________________xlnm.Print_Area_3">#REF!</definedName>
    <definedName name="______________________________________xlnm.Print_Titles_1">#REF!</definedName>
    <definedName name="______________________________________xlnm.Print_Titles_2">(#REF!,#REF!)</definedName>
    <definedName name="______________________________________xlnm.Print_Titles_3">(#REF!,#REF!)</definedName>
    <definedName name="_____________________________________dol12">#REF!</definedName>
    <definedName name="_____________________________________dol6">#REF!</definedName>
    <definedName name="_____________________________________IDA1">#REF!</definedName>
    <definedName name="_____________________________________in18900">#REF!</definedName>
    <definedName name="_____________________________________iv19000">#REF!</definedName>
    <definedName name="_____________________________________xlnm.Print_Area_1">#REF!</definedName>
    <definedName name="_____________________________________xlnm.Print_Area_2">#REF!</definedName>
    <definedName name="_____________________________________xlnm.Print_Area_3">#REF!</definedName>
    <definedName name="_____________________________________xlnm.Print_Titles_1">#REF!</definedName>
    <definedName name="_____________________________________xlnm.Print_Titles_2">(#REF!,#REF!)</definedName>
    <definedName name="_____________________________________xlnm.Print_Titles_3">(#REF!,#REF!)</definedName>
    <definedName name="____________________________________dol12">#REF!</definedName>
    <definedName name="____________________________________dol6">#REF!</definedName>
    <definedName name="____________________________________IDA1">#REF!</definedName>
    <definedName name="____________________________________in18900">#REF!</definedName>
    <definedName name="____________________________________iv19000">#REF!</definedName>
    <definedName name="____________________________________xlnm.Print_Area_1">#REF!</definedName>
    <definedName name="____________________________________xlnm.Print_Area_2">#REF!</definedName>
    <definedName name="____________________________________xlnm.Print_Area_3">#REF!</definedName>
    <definedName name="____________________________________xlnm.Print_Titles_1">#REF!</definedName>
    <definedName name="____________________________________xlnm.Print_Titles_2">(#REF!,#REF!)</definedName>
    <definedName name="____________________________________xlnm.Print_Titles_3">(#REF!,#REF!)</definedName>
    <definedName name="___________________________________dol12">#REF!</definedName>
    <definedName name="___________________________________dol6">#REF!</definedName>
    <definedName name="___________________________________IDA1">#REF!</definedName>
    <definedName name="___________________________________in18900">#REF!</definedName>
    <definedName name="___________________________________iv19000">#REF!</definedName>
    <definedName name="___________________________________xlnm.Print_Area_1">#REF!</definedName>
    <definedName name="___________________________________xlnm.Print_Area_2">#REF!</definedName>
    <definedName name="___________________________________xlnm.Print_Area_3">#REF!</definedName>
    <definedName name="___________________________________xlnm.Print_Titles_1">#REF!</definedName>
    <definedName name="___________________________________xlnm.Print_Titles_2">(#REF!,#REF!)</definedName>
    <definedName name="___________________________________xlnm.Print_Titles_3">(#REF!,#REF!)</definedName>
    <definedName name="__________________________________dol12">#REF!</definedName>
    <definedName name="__________________________________dol6">#REF!</definedName>
    <definedName name="__________________________________IDA1">#REF!</definedName>
    <definedName name="__________________________________in18900">#REF!</definedName>
    <definedName name="__________________________________iv19000">#REF!</definedName>
    <definedName name="__________________________________xlnm.Print_Area_1">#REF!</definedName>
    <definedName name="__________________________________xlnm.Print_Area_2">#REF!</definedName>
    <definedName name="__________________________________xlnm.Print_Area_3">#REF!</definedName>
    <definedName name="__________________________________xlnm.Print_Titles_1">#REF!</definedName>
    <definedName name="__________________________________xlnm.Print_Titles_2">(#REF!,#REF!)</definedName>
    <definedName name="__________________________________xlnm.Print_Titles_3">(#REF!,#REF!)</definedName>
    <definedName name="_________________________________dol12">#REF!</definedName>
    <definedName name="_________________________________dol6">#REF!</definedName>
    <definedName name="_________________________________IDA1">#REF!</definedName>
    <definedName name="_________________________________in18900">#REF!</definedName>
    <definedName name="_________________________________iv19000">#REF!</definedName>
    <definedName name="_________________________________xlnm.Print_Area_1">#REF!</definedName>
    <definedName name="_________________________________xlnm.Print_Area_2">#REF!</definedName>
    <definedName name="_________________________________xlnm.Print_Area_3">#REF!</definedName>
    <definedName name="_________________________________xlnm.Print_Titles_1">#REF!</definedName>
    <definedName name="_________________________________xlnm.Print_Titles_2">(#REF!,#REF!)</definedName>
    <definedName name="_________________________________xlnm.Print_Titles_3">(#REF!,#REF!)</definedName>
    <definedName name="________________________________dol12">#REF!</definedName>
    <definedName name="________________________________dol6">#REF!</definedName>
    <definedName name="________________________________IDA1">#REF!</definedName>
    <definedName name="________________________________in18900">#REF!</definedName>
    <definedName name="________________________________iv19000">#REF!</definedName>
    <definedName name="________________________________xlnm.Print_Area_1">#REF!</definedName>
    <definedName name="________________________________xlnm.Print_Area_2">#REF!</definedName>
    <definedName name="________________________________xlnm.Print_Area_3">#REF!</definedName>
    <definedName name="________________________________xlnm.Print_Titles_1">#REF!</definedName>
    <definedName name="________________________________xlnm.Print_Titles_2">(#REF!,#REF!)</definedName>
    <definedName name="________________________________xlnm.Print_Titles_3">(#REF!,#REF!)</definedName>
    <definedName name="_______________________________dol12">#REF!</definedName>
    <definedName name="_______________________________dol6">#REF!</definedName>
    <definedName name="_______________________________IDA1">#REF!</definedName>
    <definedName name="_______________________________in18900">#REF!</definedName>
    <definedName name="_______________________________iv19000">#REF!</definedName>
    <definedName name="_______________________________xlnm.Print_Area_1">#REF!</definedName>
    <definedName name="_______________________________xlnm.Print_Area_2">#REF!</definedName>
    <definedName name="_______________________________xlnm.Print_Area_3">#REF!</definedName>
    <definedName name="_______________________________xlnm.Print_Titles_1">#REF!</definedName>
    <definedName name="_______________________________xlnm.Print_Titles_2">(#REF!,#REF!)</definedName>
    <definedName name="_______________________________xlnm.Print_Titles_3">(#REF!,#REF!)</definedName>
    <definedName name="______________________________dol12">#REF!</definedName>
    <definedName name="______________________________dol6">#REF!</definedName>
    <definedName name="______________________________IDA1">#REF!</definedName>
    <definedName name="______________________________in18900">#REF!</definedName>
    <definedName name="______________________________iv19000">#REF!</definedName>
    <definedName name="______________________________xlnm.Print_Area_1">#REF!</definedName>
    <definedName name="______________________________xlnm.Print_Area_2">#REF!</definedName>
    <definedName name="______________________________xlnm.Print_Area_3">#REF!</definedName>
    <definedName name="______________________________xlnm.Print_Titles_1">#REF!</definedName>
    <definedName name="______________________________xlnm.Print_Titles_2">(#REF!,#REF!)</definedName>
    <definedName name="______________________________xlnm.Print_Titles_3">(#REF!,#REF!)</definedName>
    <definedName name="_____________________________dol12">#REF!</definedName>
    <definedName name="_____________________________dol6">#REF!</definedName>
    <definedName name="_____________________________IDA1">#REF!</definedName>
    <definedName name="_____________________________in18900">#REF!</definedName>
    <definedName name="_____________________________iv19000">#REF!</definedName>
    <definedName name="_____________________________xlnm.Print_Area_1">#REF!</definedName>
    <definedName name="_____________________________xlnm.Print_Area_2">#REF!</definedName>
    <definedName name="_____________________________xlnm.Print_Area_3">#REF!</definedName>
    <definedName name="_____________________________xlnm.Print_Titles_1">#REF!</definedName>
    <definedName name="_____________________________xlnm.Print_Titles_2">(#REF!,#REF!)</definedName>
    <definedName name="_____________________________xlnm.Print_Titles_3">(#REF!,#REF!)</definedName>
    <definedName name="____________________________dol12">#REF!</definedName>
    <definedName name="____________________________dol6">#REF!</definedName>
    <definedName name="____________________________IDA1">#REF!</definedName>
    <definedName name="____________________________in18900">#REF!</definedName>
    <definedName name="____________________________iv19000">#REF!</definedName>
    <definedName name="____________________________xlnm.Print_Area_1">#REF!</definedName>
    <definedName name="____________________________xlnm.Print_Area_2">#REF!</definedName>
    <definedName name="____________________________xlnm.Print_Area_3">#REF!</definedName>
    <definedName name="____________________________xlnm.Print_Titles_1">#REF!</definedName>
    <definedName name="____________________________xlnm.Print_Titles_2">(#REF!,#REF!)</definedName>
    <definedName name="____________________________xlnm.Print_Titles_3">(#REF!,#REF!)</definedName>
    <definedName name="___________________________dol12">#REF!</definedName>
    <definedName name="___________________________dol6">#REF!</definedName>
    <definedName name="___________________________IDA1">#REF!</definedName>
    <definedName name="___________________________in18900">#REF!</definedName>
    <definedName name="___________________________iv19000">#REF!</definedName>
    <definedName name="___________________________xlnm.Print_Area_1">#REF!</definedName>
    <definedName name="___________________________xlnm.Print_Area_2">#REF!</definedName>
    <definedName name="___________________________xlnm.Print_Area_3">#REF!</definedName>
    <definedName name="___________________________xlnm.Print_Titles_1">#REF!</definedName>
    <definedName name="___________________________xlnm.Print_Titles_2">(#REF!,#REF!)</definedName>
    <definedName name="___________________________xlnm.Print_Titles_3">(#REF!,#REF!)</definedName>
    <definedName name="__________________________b111121">#REF!</definedName>
    <definedName name="__________________________dol12">#REF!</definedName>
    <definedName name="__________________________dol6">#REF!</definedName>
    <definedName name="__________________________dol7">#REF!</definedName>
    <definedName name="__________________________IDA1">#REF!</definedName>
    <definedName name="__________________________in18900">#REF!</definedName>
    <definedName name="__________________________iv19000">#REF!</definedName>
    <definedName name="__________________________xlnm.Print_Area_1">#REF!</definedName>
    <definedName name="__________________________xlnm.Print_Area_2">#REF!</definedName>
    <definedName name="__________________________xlnm.Print_Area_3">#REF!</definedName>
    <definedName name="__________________________xlnm.Print_Titles_1">#REF!</definedName>
    <definedName name="__________________________xlnm.Print_Titles_2">(#REF!,#REF!)</definedName>
    <definedName name="__________________________xlnm.Print_Titles_3">(#REF!,#REF!)</definedName>
    <definedName name="_________________________b111121">#REF!</definedName>
    <definedName name="_________________________dol12">#REF!</definedName>
    <definedName name="_________________________dol6">#REF!</definedName>
    <definedName name="_________________________IDA1">#REF!</definedName>
    <definedName name="_________________________in18900">#REF!</definedName>
    <definedName name="_________________________iv19000">#REF!</definedName>
    <definedName name="_________________________xlnm.Print_Area_1">#REF!</definedName>
    <definedName name="_________________________xlnm.Print_Area_2">#REF!</definedName>
    <definedName name="_________________________xlnm.Print_Area_3">#REF!</definedName>
    <definedName name="_________________________xlnm.Print_Titles_1">#REF!</definedName>
    <definedName name="_________________________xlnm.Print_Titles_2">(#REF!,#REF!)</definedName>
    <definedName name="_________________________xlnm.Print_Titles_3">(#REF!,#REF!)</definedName>
    <definedName name="________________________b111121">#REF!</definedName>
    <definedName name="________________________dol12">#REF!</definedName>
    <definedName name="________________________dol6">#REF!</definedName>
    <definedName name="________________________IDA1">#REF!</definedName>
    <definedName name="________________________in18900">#REF!</definedName>
    <definedName name="________________________iv19000">#REF!</definedName>
    <definedName name="________________________xlnm.Print_Area_1">#REF!</definedName>
    <definedName name="________________________xlnm.Print_Area_2">#REF!</definedName>
    <definedName name="________________________xlnm.Print_Area_3">#REF!</definedName>
    <definedName name="________________________xlnm.Print_Titles_1">#REF!</definedName>
    <definedName name="________________________xlnm.Print_Titles_2">(#REF!,#REF!)</definedName>
    <definedName name="________________________xlnm.Print_Titles_3">(#REF!,#REF!)</definedName>
    <definedName name="_______________________b111121">#REF!</definedName>
    <definedName name="_______________________dol12">#REF!</definedName>
    <definedName name="_______________________dol6">#REF!</definedName>
    <definedName name="_______________________IDA1">#REF!</definedName>
    <definedName name="_______________________in18900">#REF!</definedName>
    <definedName name="_______________________iv19000">#REF!</definedName>
    <definedName name="_______________________xlnm.Print_Area_1">#REF!</definedName>
    <definedName name="_______________________xlnm.Print_Area_2">#REF!</definedName>
    <definedName name="_______________________xlnm.Print_Area_3">#REF!</definedName>
    <definedName name="_______________________xlnm.Print_Titles_1">#REF!</definedName>
    <definedName name="_______________________xlnm.Print_Titles_2">(#REF!,#REF!)</definedName>
    <definedName name="_______________________xlnm.Print_Titles_3">(#REF!,#REF!)</definedName>
    <definedName name="______________________b111121">#REF!</definedName>
    <definedName name="______________________dol12">#REF!</definedName>
    <definedName name="______________________dol6">#REF!</definedName>
    <definedName name="______________________IDA1">#REF!</definedName>
    <definedName name="______________________in18900">#REF!</definedName>
    <definedName name="______________________iv19000">#REF!</definedName>
    <definedName name="______________________TAB1">#REF!</definedName>
    <definedName name="______________________xlnm.Print_Area_1">#REF!</definedName>
    <definedName name="______________________xlnm.Print_Area_2">#REF!</definedName>
    <definedName name="______________________xlnm.Print_Area_3">#REF!</definedName>
    <definedName name="______________________xlnm.Print_Titles_1">#REF!</definedName>
    <definedName name="______________________xlnm.Print_Titles_2">(#REF!,#REF!)</definedName>
    <definedName name="______________________xlnm.Print_Titles_3">(#REF!,#REF!)</definedName>
    <definedName name="_____________________b111121">#REF!</definedName>
    <definedName name="_____________________dol12">#REF!</definedName>
    <definedName name="_____________________dol6">#REF!</definedName>
    <definedName name="_____________________IDA1">#REF!</definedName>
    <definedName name="_____________________in18900">#REF!</definedName>
    <definedName name="_____________________iv19000">#REF!</definedName>
    <definedName name="_____________________TAB1">#REF!</definedName>
    <definedName name="_____________________xlnm.Print_Area_1">#REF!</definedName>
    <definedName name="_____________________xlnm.Print_Area_2">#REF!</definedName>
    <definedName name="_____________________xlnm.Print_Area_3">#REF!</definedName>
    <definedName name="_____________________xlnm.Print_Titles_1">#REF!</definedName>
    <definedName name="_____________________xlnm.Print_Titles_2">(#REF!,#REF!)</definedName>
    <definedName name="_____________________xlnm.Print_Titles_3">(#REF!,#REF!)</definedName>
    <definedName name="____________________b111121">#REF!</definedName>
    <definedName name="____________________dol12">#REF!</definedName>
    <definedName name="____________________dol6">#REF!</definedName>
    <definedName name="____________________IDA1">#REF!</definedName>
    <definedName name="____________________in18900">#REF!</definedName>
    <definedName name="____________________iv19000">#REF!</definedName>
    <definedName name="____________________KEY3" hidden="1">#REF!</definedName>
    <definedName name="____________________TAB1">#REF!</definedName>
    <definedName name="____________________xlnm.Print_Area_1">#REF!</definedName>
    <definedName name="____________________xlnm.Print_Area_2">#REF!</definedName>
    <definedName name="____________________xlnm.Print_Area_3">#REF!</definedName>
    <definedName name="____________________xlnm.Print_Titles_1">#REF!</definedName>
    <definedName name="____________________xlnm.Print_Titles_2">(#REF!,#REF!)</definedName>
    <definedName name="____________________xlnm.Print_Titles_3">(#REF!,#REF!)</definedName>
    <definedName name="___________________A71614" localSheetId="6">#REF!</definedName>
    <definedName name="___________________A71614">#REF!</definedName>
    <definedName name="___________________A81614" localSheetId="6">#REF!</definedName>
    <definedName name="___________________A81614">#REF!</definedName>
    <definedName name="___________________A91614" localSheetId="6">#REF!</definedName>
    <definedName name="___________________A91614">#REF!</definedName>
    <definedName name="___________________aa1" localSheetId="5" hidden="1">{"'PROFITABILITY'!$A$1:$F$45"}</definedName>
    <definedName name="___________________aa1" localSheetId="1" hidden="1">{"'PROFITABILITY'!$A$1:$F$45"}</definedName>
    <definedName name="___________________aa1" hidden="1">{"'PROFITABILITY'!$A$1:$F$45"}</definedName>
    <definedName name="___________________b111121">#REF!</definedName>
    <definedName name="___________________dol12">#REF!</definedName>
    <definedName name="___________________dol6">#REF!</definedName>
    <definedName name="___________________IDA1">#REF!</definedName>
    <definedName name="___________________in18900">#REF!</definedName>
    <definedName name="___________________iv19000">#REF!</definedName>
    <definedName name="___________________KEY3" hidden="1">#REF!</definedName>
    <definedName name="___________________Nov2007" localSheetId="5" hidden="1">{"'PROFITABILITY'!$A$1:$F$45"}</definedName>
    <definedName name="___________________Nov2007" localSheetId="1" hidden="1">{"'PROFITABILITY'!$A$1:$F$45"}</definedName>
    <definedName name="___________________Nov2007" hidden="1">{"'PROFITABILITY'!$A$1:$F$45"}</definedName>
    <definedName name="___________________TAB1">#REF!</definedName>
    <definedName name="___________________xlnm.Print_Area_1">#REF!</definedName>
    <definedName name="___________________xlnm.Print_Area_2">#REF!</definedName>
    <definedName name="___________________xlnm.Print_Area_3">#REF!</definedName>
    <definedName name="___________________xlnm.Print_Titles_1">#REF!</definedName>
    <definedName name="___________________xlnm.Print_Titles_2">(#REF!,#REF!)</definedName>
    <definedName name="___________________xlnm.Print_Titles_3">(#REF!,#REF!)</definedName>
    <definedName name="__________________aa1" localSheetId="5" hidden="1">{"'PROFITABILITY'!$A$1:$F$45"}</definedName>
    <definedName name="__________________aa1" localSheetId="1" hidden="1">{"'PROFITABILITY'!$A$1:$F$45"}</definedName>
    <definedName name="__________________aa1" hidden="1">{"'PROFITABILITY'!$A$1:$F$45"}</definedName>
    <definedName name="__________________b111121">#REF!</definedName>
    <definedName name="__________________dol12">#REF!</definedName>
    <definedName name="__________________dol6">#REF!</definedName>
    <definedName name="__________________g1">#REF!</definedName>
    <definedName name="__________________IDA1">#REF!</definedName>
    <definedName name="__________________in18900">#REF!</definedName>
    <definedName name="__________________iv19000">#REF!</definedName>
    <definedName name="__________________KEY3" hidden="1">#REF!</definedName>
    <definedName name="__________________lb1">#REF!</definedName>
    <definedName name="__________________lb2">#REF!</definedName>
    <definedName name="__________________mm1">#REF!</definedName>
    <definedName name="__________________mm2">#REF!</definedName>
    <definedName name="__________________mm3">#REF!</definedName>
    <definedName name="__________________Nov2007" localSheetId="5" hidden="1">{"'PROFITABILITY'!$A$1:$F$45"}</definedName>
    <definedName name="__________________Nov2007" localSheetId="1" hidden="1">{"'PROFITABILITY'!$A$1:$F$45"}</definedName>
    <definedName name="__________________Nov2007" hidden="1">{"'PROFITABILITY'!$A$1:$F$45"}</definedName>
    <definedName name="__________________TAB1">#REF!</definedName>
    <definedName name="__________________xlnm.Print_Area_1">#REF!</definedName>
    <definedName name="__________________xlnm.Print_Area_13">#REF!</definedName>
    <definedName name="__________________xlnm.Print_Area_2">#REF!</definedName>
    <definedName name="__________________xlnm.Print_Area_3">#REF!</definedName>
    <definedName name="__________________xlnm.Print_Titles_1">#REF!</definedName>
    <definedName name="__________________xlnm.Print_Titles_2">(#REF!,#REF!)</definedName>
    <definedName name="__________________xlnm.Print_Titles_3">(#REF!,#REF!)</definedName>
    <definedName name="_________________A71614" localSheetId="6">#REF!</definedName>
    <definedName name="_________________A71614">#REF!</definedName>
    <definedName name="_________________A81614" localSheetId="6">#REF!</definedName>
    <definedName name="_________________A81614">#REF!</definedName>
    <definedName name="_________________A91614" localSheetId="6">#REF!</definedName>
    <definedName name="_________________A91614">#REF!</definedName>
    <definedName name="_________________aa1" localSheetId="5" hidden="1">{"'PROFITABILITY'!$A$1:$F$45"}</definedName>
    <definedName name="_________________aa1" localSheetId="1" hidden="1">{"'PROFITABILITY'!$A$1:$F$45"}</definedName>
    <definedName name="_________________aa1" hidden="1">{"'PROFITABILITY'!$A$1:$F$45"}</definedName>
    <definedName name="_________________b111121">#REF!</definedName>
    <definedName name="_________________dol12">#REF!</definedName>
    <definedName name="_________________dol6">#REF!</definedName>
    <definedName name="_________________IDA1">#REF!</definedName>
    <definedName name="_________________in18900">#REF!</definedName>
    <definedName name="_________________iv19000">#REF!</definedName>
    <definedName name="_________________KEY3" hidden="1">#REF!</definedName>
    <definedName name="_________________m20">#REF!</definedName>
    <definedName name="_________________Nov2007" localSheetId="5" hidden="1">{"'PROFITABILITY'!$A$1:$F$45"}</definedName>
    <definedName name="_________________Nov2007" localSheetId="1" hidden="1">{"'PROFITABILITY'!$A$1:$F$45"}</definedName>
    <definedName name="_________________Nov2007" hidden="1">{"'PROFITABILITY'!$A$1:$F$45"}</definedName>
    <definedName name="_________________TAB1">#REF!</definedName>
    <definedName name="_________________xlnm.Print_Area_1">#REF!</definedName>
    <definedName name="_________________xlnm.Print_Area_13">#REF!</definedName>
    <definedName name="_________________xlnm.Print_Area_2">#REF!</definedName>
    <definedName name="_________________xlnm.Print_Area_3">#REF!</definedName>
    <definedName name="_________________xlnm.Print_Titles_1">#REF!</definedName>
    <definedName name="_________________xlnm.Print_Titles_2">(#REF!,#REF!)</definedName>
    <definedName name="_________________xlnm.Print_Titles_3">(#REF!,#REF!)</definedName>
    <definedName name="________________A71614" localSheetId="6">#REF!</definedName>
    <definedName name="________________A71614">#REF!</definedName>
    <definedName name="________________A81614" localSheetId="6">#REF!</definedName>
    <definedName name="________________A81614">#REF!</definedName>
    <definedName name="________________A91614" localSheetId="6">#REF!</definedName>
    <definedName name="________________A91614">#REF!</definedName>
    <definedName name="________________aa1" localSheetId="5" hidden="1">{"'PROFITABILITY'!$A$1:$F$45"}</definedName>
    <definedName name="________________aa1" localSheetId="1" hidden="1">{"'PROFITABILITY'!$A$1:$F$45"}</definedName>
    <definedName name="________________aa1" hidden="1">{"'PROFITABILITY'!$A$1:$F$45"}</definedName>
    <definedName name="________________b111121">#REF!</definedName>
    <definedName name="________________can430">40.73</definedName>
    <definedName name="________________can435">43.3</definedName>
    <definedName name="________________dol12">#REF!</definedName>
    <definedName name="________________dol6">#REF!</definedName>
    <definedName name="________________f1" localSheetId="6">#REF!</definedName>
    <definedName name="________________f1">#REF!</definedName>
    <definedName name="________________g1" localSheetId="6">#REF!</definedName>
    <definedName name="________________g1">#REF!</definedName>
    <definedName name="________________IDA1">#REF!</definedName>
    <definedName name="________________in18900">#REF!</definedName>
    <definedName name="________________iv19000">#REF!</definedName>
    <definedName name="________________KEY3" hidden="1">#REF!</definedName>
    <definedName name="________________lb1" localSheetId="6">#REF!</definedName>
    <definedName name="________________lb1">#REF!</definedName>
    <definedName name="________________lb2">#REF!</definedName>
    <definedName name="________________m20">#REF!</definedName>
    <definedName name="________________m234">#REF!</definedName>
    <definedName name="________________mm1">#REF!</definedName>
    <definedName name="________________mm2">#REF!</definedName>
    <definedName name="________________mm3">#REF!</definedName>
    <definedName name="________________Nov2007" localSheetId="5" hidden="1">{"'PROFITABILITY'!$A$1:$F$45"}</definedName>
    <definedName name="________________Nov2007" localSheetId="1" hidden="1">{"'PROFITABILITY'!$A$1:$F$45"}</definedName>
    <definedName name="________________Nov2007" hidden="1">{"'PROFITABILITY'!$A$1:$F$45"}</definedName>
    <definedName name="________________TAB1">#REF!</definedName>
    <definedName name="________________VS2004" hidden="1">#REF!</definedName>
    <definedName name="________________xlnm.Print_Area_1">#REF!</definedName>
    <definedName name="________________xlnm.Print_Area_13">#REF!</definedName>
    <definedName name="________________xlnm.Print_Area_2">#REF!</definedName>
    <definedName name="________________xlnm.Print_Area_3">#REF!</definedName>
    <definedName name="________________xlnm.Print_Titles_1">#REF!</definedName>
    <definedName name="________________xlnm.Print_Titles_2">(#REF!,#REF!)</definedName>
    <definedName name="________________xlnm.Print_Titles_3">(#REF!,#REF!)</definedName>
    <definedName name="_______________A71614" localSheetId="6">#REF!</definedName>
    <definedName name="_______________A71614">#REF!</definedName>
    <definedName name="_______________A81614" localSheetId="6">#REF!</definedName>
    <definedName name="_______________A81614">#REF!</definedName>
    <definedName name="_______________A91614" localSheetId="6">#REF!</definedName>
    <definedName name="_______________A91614">#REF!</definedName>
    <definedName name="_______________b111121">#REF!</definedName>
    <definedName name="_______________can430">40.73</definedName>
    <definedName name="_______________can435">43.3</definedName>
    <definedName name="_______________dol12">#REF!</definedName>
    <definedName name="_______________dol6">#REF!</definedName>
    <definedName name="_______________f1" localSheetId="6">#REF!</definedName>
    <definedName name="_______________f1">#REF!</definedName>
    <definedName name="_______________IDA1">#REF!</definedName>
    <definedName name="_______________in18900">#REF!</definedName>
    <definedName name="_______________iv19000">#REF!</definedName>
    <definedName name="_______________KEY3" hidden="1">#REF!</definedName>
    <definedName name="_______________m20" localSheetId="6">#REF!</definedName>
    <definedName name="_______________m20">#REF!</definedName>
    <definedName name="_______________m234" localSheetId="6">#REF!</definedName>
    <definedName name="_______________m234">#REF!</definedName>
    <definedName name="_______________TAB1">#REF!</definedName>
    <definedName name="_______________VS2004" hidden="1">#REF!</definedName>
    <definedName name="_______________xlnm.Print_Area_1">#REF!</definedName>
    <definedName name="_______________xlnm.Print_Area_13">#REF!</definedName>
    <definedName name="_______________xlnm.Print_Area_2">#REF!</definedName>
    <definedName name="_______________xlnm.Print_Area_3">#REF!</definedName>
    <definedName name="_______________xlnm.Print_Titles_1">#REF!</definedName>
    <definedName name="_______________xlnm.Print_Titles_2">(#REF!,#REF!)</definedName>
    <definedName name="_______________xlnm.Print_Titles_3">(#REF!,#REF!)</definedName>
    <definedName name="______________A71614" localSheetId="6">#REF!</definedName>
    <definedName name="______________A71614">#REF!</definedName>
    <definedName name="______________A81614" localSheetId="6">#REF!</definedName>
    <definedName name="______________A81614">#REF!</definedName>
    <definedName name="______________A91614" localSheetId="6">#REF!</definedName>
    <definedName name="______________A91614">#REF!</definedName>
    <definedName name="______________aa1" localSheetId="5" hidden="1">{"'PROFITABILITY'!$A$1:$F$45"}</definedName>
    <definedName name="______________aa1" localSheetId="1" hidden="1">{"'PROFITABILITY'!$A$1:$F$45"}</definedName>
    <definedName name="______________aa1" hidden="1">{"'PROFITABILITY'!$A$1:$F$45"}</definedName>
    <definedName name="______________b111121">#REF!</definedName>
    <definedName name="______________can430">40.73</definedName>
    <definedName name="______________can435">43.3</definedName>
    <definedName name="______________cem124">#REF!</definedName>
    <definedName name="______________dol12">#REF!</definedName>
    <definedName name="______________dol6">#REF!</definedName>
    <definedName name="______________f1" localSheetId="6">#REF!</definedName>
    <definedName name="______________f1">#REF!</definedName>
    <definedName name="______________g1" localSheetId="6">#REF!</definedName>
    <definedName name="______________g1">#REF!</definedName>
    <definedName name="______________IDA1">#REF!</definedName>
    <definedName name="______________in18900">#REF!</definedName>
    <definedName name="______________iv19000">#REF!</definedName>
    <definedName name="______________lb1">#REF!</definedName>
    <definedName name="______________lb2">#REF!</definedName>
    <definedName name="______________m20">#REF!</definedName>
    <definedName name="______________m234">#REF!</definedName>
    <definedName name="______________mm1">#REF!</definedName>
    <definedName name="______________mm2">#REF!</definedName>
    <definedName name="______________mm3">#REF!</definedName>
    <definedName name="______________Nov2007" localSheetId="5" hidden="1">{"'PROFITABILITY'!$A$1:$F$45"}</definedName>
    <definedName name="______________Nov2007" localSheetId="1" hidden="1">{"'PROFITABILITY'!$A$1:$F$45"}</definedName>
    <definedName name="______________Nov2007" hidden="1">{"'PROFITABILITY'!$A$1:$F$45"}</definedName>
    <definedName name="______________TAB1">#REF!</definedName>
    <definedName name="______________VS2004" hidden="1">#REF!</definedName>
    <definedName name="______________xlnm._FilterDatabase_1">#REF!</definedName>
    <definedName name="______________xlnm.Print_Area_1">#REF!</definedName>
    <definedName name="______________xlnm.Print_Area_13">#REF!</definedName>
    <definedName name="______________xlnm.Print_Area_2">#REF!</definedName>
    <definedName name="______________xlnm.Print_Area_3">#REF!</definedName>
    <definedName name="______________xlnm.Print_Titles_1">#REF!</definedName>
    <definedName name="______________xlnm.Print_Titles_2">(#REF!,#REF!)</definedName>
    <definedName name="______________xlnm.Print_Titles_3">(#REF!,#REF!)</definedName>
    <definedName name="_____________A65537">#REF!</definedName>
    <definedName name="_____________A71614" localSheetId="6">#REF!</definedName>
    <definedName name="_____________A71614">#REF!</definedName>
    <definedName name="_____________A81614" localSheetId="6">#REF!</definedName>
    <definedName name="_____________A81614">#REF!</definedName>
    <definedName name="_____________A91614" localSheetId="6">#REF!</definedName>
    <definedName name="_____________A91614">#REF!</definedName>
    <definedName name="_____________aa1" localSheetId="5" hidden="1">{"'PROFITABILITY'!$A$1:$F$45"}</definedName>
    <definedName name="_____________aa1" localSheetId="1" hidden="1">{"'PROFITABILITY'!$A$1:$F$45"}</definedName>
    <definedName name="_____________aa1" hidden="1">{"'PROFITABILITY'!$A$1:$F$45"}</definedName>
    <definedName name="_____________b111121">#REF!</definedName>
    <definedName name="_____________can430">40.73</definedName>
    <definedName name="_____________can435">43.3</definedName>
    <definedName name="_____________cem124">#REF!</definedName>
    <definedName name="_____________dec05" localSheetId="6" hidden="1">{"'Sheet1'!$A$4386:$N$4591"}</definedName>
    <definedName name="_____________dec05" localSheetId="5" hidden="1">{"'Sheet1'!$A$4386:$N$4591"}</definedName>
    <definedName name="_____________dec05" localSheetId="1" hidden="1">{"'Sheet1'!$A$4386:$N$4591"}</definedName>
    <definedName name="_____________dec05" hidden="1">{"'Sheet1'!$A$4386:$N$4591"}</definedName>
    <definedName name="_____________dol12">#REF!</definedName>
    <definedName name="_____________dol6">#REF!</definedName>
    <definedName name="_____________f1">#REF!</definedName>
    <definedName name="_____________g1">#REF!</definedName>
    <definedName name="_____________IDA1">#REF!</definedName>
    <definedName name="_____________in18900">#REF!</definedName>
    <definedName name="_____________iv19000">#REF!</definedName>
    <definedName name="_____________lb1">#REF!</definedName>
    <definedName name="_____________lb2">#REF!</definedName>
    <definedName name="_____________m20">#REF!</definedName>
    <definedName name="_____________m234">#REF!</definedName>
    <definedName name="_____________mac2">200</definedName>
    <definedName name="_____________mix10">4.5</definedName>
    <definedName name="_____________mix15">264/50</definedName>
    <definedName name="_____________mix20">330/50</definedName>
    <definedName name="_____________mix30">350/50</definedName>
    <definedName name="_____________mix40">450/50</definedName>
    <definedName name="_____________mm1">#REF!</definedName>
    <definedName name="_____________mm2">#REF!</definedName>
    <definedName name="_____________mm3">#REF!</definedName>
    <definedName name="_____________Nov2007" localSheetId="5" hidden="1">{"'PROFITABILITY'!$A$1:$F$45"}</definedName>
    <definedName name="_____________Nov2007" localSheetId="1" hidden="1">{"'PROFITABILITY'!$A$1:$F$45"}</definedName>
    <definedName name="_____________Nov2007" hidden="1">{"'PROFITABILITY'!$A$1:$F$45"}</definedName>
    <definedName name="_____________sh1">90</definedName>
    <definedName name="_____________sh2">120</definedName>
    <definedName name="_____________sh3">150</definedName>
    <definedName name="_____________sh4">180</definedName>
    <definedName name="_____________tab1">#REF!</definedName>
    <definedName name="_____________tab2">#REF!</definedName>
    <definedName name="_____________VS2004" hidden="1">#REF!</definedName>
    <definedName name="_____________xlnm._FilterDatabase_2" localSheetId="6">#REF!</definedName>
    <definedName name="_____________xlnm._FilterDatabase_2">#REF!</definedName>
    <definedName name="_____________xlnm.Print_Area_1">#REF!</definedName>
    <definedName name="_____________xlnm.Print_Area_10">#REF!</definedName>
    <definedName name="_____________xlnm.Print_Area_13">#REF!</definedName>
    <definedName name="_____________xlnm.Print_Area_2">#REF!</definedName>
    <definedName name="_____________xlnm.Print_Area_3">#REF!</definedName>
    <definedName name="_____________xlnm.Print_Area_4">#REF!</definedName>
    <definedName name="_____________xlnm.Print_Area_5">#REF!</definedName>
    <definedName name="_____________xlnm.Print_Area_6">#REF!</definedName>
    <definedName name="_____________xlnm.Print_Area_9">#REF!</definedName>
    <definedName name="_____________xlnm.Print_Titles">#REF!</definedName>
    <definedName name="_____________xlnm.Print_Titles_1">#REF!</definedName>
    <definedName name="_____________xlnm.Print_Titles_2">(#REF!,#REF!)</definedName>
    <definedName name="_____________xlnm.Print_Titles_3">(#REF!,#REF!)</definedName>
    <definedName name="____________A655600">#REF!</definedName>
    <definedName name="____________A71614" localSheetId="6">#REF!</definedName>
    <definedName name="____________A71614">#REF!</definedName>
    <definedName name="____________A81614" localSheetId="6">#REF!</definedName>
    <definedName name="____________A81614">#REF!</definedName>
    <definedName name="____________A91614" localSheetId="6">#REF!</definedName>
    <definedName name="____________A91614">#REF!</definedName>
    <definedName name="____________aa1" localSheetId="5" hidden="1">{"'PROFITABILITY'!$A$1:$F$45"}</definedName>
    <definedName name="____________aa1" localSheetId="1" hidden="1">{"'PROFITABILITY'!$A$1:$F$45"}</definedName>
    <definedName name="____________aa1" hidden="1">{"'PROFITABILITY'!$A$1:$F$45"}</definedName>
    <definedName name="____________aoc1">#REF!</definedName>
    <definedName name="____________aoc2">#REF!</definedName>
    <definedName name="____________aoc3">#REF!</definedName>
    <definedName name="____________aoc4">#REF!</definedName>
    <definedName name="____________b111121">#REF!</definedName>
    <definedName name="____________can430">40.73</definedName>
    <definedName name="____________can435">43.3</definedName>
    <definedName name="____________dec05" localSheetId="6" hidden="1">{"'Sheet1'!$A$4386:$N$4591"}</definedName>
    <definedName name="____________dec05" localSheetId="5" hidden="1">{"'Sheet1'!$A$4386:$N$4591"}</definedName>
    <definedName name="____________dec05" localSheetId="1" hidden="1">{"'Sheet1'!$A$4386:$N$4591"}</definedName>
    <definedName name="____________dec05" hidden="1">{"'Sheet1'!$A$4386:$N$4591"}</definedName>
    <definedName name="____________dol12">#REF!</definedName>
    <definedName name="____________dol6">#REF!</definedName>
    <definedName name="____________drg1">#REF!</definedName>
    <definedName name="____________f1">#REF!</definedName>
    <definedName name="____________g1">#REF!</definedName>
    <definedName name="____________IDA1">#REF!</definedName>
    <definedName name="____________in18900">#REF!</definedName>
    <definedName name="____________iv19000">#REF!</definedName>
    <definedName name="____________KEY3" hidden="1">#REF!</definedName>
    <definedName name="____________lb1">#REF!</definedName>
    <definedName name="____________lb2">#REF!</definedName>
    <definedName name="____________m20">#REF!</definedName>
    <definedName name="____________m234">#REF!</definedName>
    <definedName name="____________m35">#REF!</definedName>
    <definedName name="____________mac2">200</definedName>
    <definedName name="____________mix10">4.5</definedName>
    <definedName name="____________mix15">264/50</definedName>
    <definedName name="____________mix20">330/50</definedName>
    <definedName name="____________mix30">350/50</definedName>
    <definedName name="____________mix40">450/50</definedName>
    <definedName name="____________mm1">#REF!</definedName>
    <definedName name="____________mm2">#REF!</definedName>
    <definedName name="____________mm3">#REF!</definedName>
    <definedName name="____________Nov2007" localSheetId="5" hidden="1">{"'PROFITABILITY'!$A$1:$F$45"}</definedName>
    <definedName name="____________Nov2007" localSheetId="1" hidden="1">{"'PROFITABILITY'!$A$1:$F$45"}</definedName>
    <definedName name="____________Nov2007" hidden="1">{"'PROFITABILITY'!$A$1:$F$45"}</definedName>
    <definedName name="____________sh1">90</definedName>
    <definedName name="____________sh2">120</definedName>
    <definedName name="____________sh3">150</definedName>
    <definedName name="____________sh4">180</definedName>
    <definedName name="____________tab1">#REF!</definedName>
    <definedName name="____________tab2">#REF!</definedName>
    <definedName name="____________VS2004" hidden="1">#REF!</definedName>
    <definedName name="____________xlnm._FilterDatabase_1">"#REF!"</definedName>
    <definedName name="____________xlnm.Print_Area_1">#REF!</definedName>
    <definedName name="____________xlnm.Print_Area_13">#REF!</definedName>
    <definedName name="____________xlnm.Print_Area_2" localSheetId="6">#REF!</definedName>
    <definedName name="____________xlnm.Print_Area_2">#REF!</definedName>
    <definedName name="____________xlnm.Print_Area_3" localSheetId="6">#REF!</definedName>
    <definedName name="____________xlnm.Print_Area_3">#REF!</definedName>
    <definedName name="____________xlnm.Print_Titles_1">#REF!</definedName>
    <definedName name="____________xlnm.Print_Titles_2">(#REF!,#REF!)</definedName>
    <definedName name="____________xlnm.Print_Titles_3">(#REF!,#REF!)</definedName>
    <definedName name="___________A65537">#REF!</definedName>
    <definedName name="___________A655600">#REF!</definedName>
    <definedName name="___________a655601">#REF!</definedName>
    <definedName name="___________A71614" localSheetId="6">#REF!</definedName>
    <definedName name="___________A71614">#REF!</definedName>
    <definedName name="___________A81614" localSheetId="6">#REF!</definedName>
    <definedName name="___________A81614">#REF!</definedName>
    <definedName name="___________A91614" localSheetId="6">#REF!</definedName>
    <definedName name="___________A91614">#REF!</definedName>
    <definedName name="___________aa1" localSheetId="5" hidden="1">{"'PROFITABILITY'!$A$1:$F$45"}</definedName>
    <definedName name="___________aa1" localSheetId="1" hidden="1">{"'PROFITABILITY'!$A$1:$F$45"}</definedName>
    <definedName name="___________aa1" hidden="1">{"'PROFITABILITY'!$A$1:$F$45"}</definedName>
    <definedName name="___________aoc1">#REF!</definedName>
    <definedName name="___________aoc2">#REF!</definedName>
    <definedName name="___________aoc3">#REF!</definedName>
    <definedName name="___________aoc4">#REF!</definedName>
    <definedName name="___________b111121">#REF!</definedName>
    <definedName name="___________can430">40.73</definedName>
    <definedName name="___________can435">43.3</definedName>
    <definedName name="___________cem124">#REF!</definedName>
    <definedName name="___________dec05" localSheetId="6" hidden="1">{"'Sheet1'!$A$4386:$N$4591"}</definedName>
    <definedName name="___________dec05" localSheetId="5" hidden="1">{"'Sheet1'!$A$4386:$N$4591"}</definedName>
    <definedName name="___________dec05" localSheetId="1" hidden="1">{"'Sheet1'!$A$4386:$N$4591"}</definedName>
    <definedName name="___________dec05" hidden="1">{"'Sheet1'!$A$4386:$N$4591"}</definedName>
    <definedName name="___________dol12">#REF!</definedName>
    <definedName name="___________dol6">#REF!</definedName>
    <definedName name="___________f1">#REF!</definedName>
    <definedName name="___________g1">#REF!</definedName>
    <definedName name="___________IDA1">#REF!</definedName>
    <definedName name="___________in18900">#REF!</definedName>
    <definedName name="___________iv19000">#REF!</definedName>
    <definedName name="___________Ki1">#REF!</definedName>
    <definedName name="___________Ki2">#REF!</definedName>
    <definedName name="___________lb1">#REF!</definedName>
    <definedName name="___________lb2">#REF!</definedName>
    <definedName name="___________m20">#REF!</definedName>
    <definedName name="___________m234">#REF!</definedName>
    <definedName name="___________m35">#REF!</definedName>
    <definedName name="___________mac2">200</definedName>
    <definedName name="___________mix10">4.5</definedName>
    <definedName name="___________mix15">264/50</definedName>
    <definedName name="___________mix20">330/50</definedName>
    <definedName name="___________mix30">350/50</definedName>
    <definedName name="___________mix40">450/50</definedName>
    <definedName name="___________mm1">#REF!</definedName>
    <definedName name="___________mm2">#REF!</definedName>
    <definedName name="___________mm3">#REF!</definedName>
    <definedName name="___________Nov2007" localSheetId="5" hidden="1">{"'PROFITABILITY'!$A$1:$F$45"}</definedName>
    <definedName name="___________Nov2007" localSheetId="1" hidden="1">{"'PROFITABILITY'!$A$1:$F$45"}</definedName>
    <definedName name="___________Nov2007" hidden="1">{"'PROFITABILITY'!$A$1:$F$45"}</definedName>
    <definedName name="___________sh1">90</definedName>
    <definedName name="___________sh2">120</definedName>
    <definedName name="___________sh3">150</definedName>
    <definedName name="___________sh4">180</definedName>
    <definedName name="___________tab1">#REF!</definedName>
    <definedName name="___________tab2">#REF!</definedName>
    <definedName name="___________VS2004" hidden="1">#REF!</definedName>
    <definedName name="___________xlnm._FilterDatabase_1">#REF!</definedName>
    <definedName name="___________xlnm._FilterDatabase_2">#REF!</definedName>
    <definedName name="___________xlnm.Print_Area_1">#REF!</definedName>
    <definedName name="___________xlnm.Print_Area_10">#REF!</definedName>
    <definedName name="___________xlnm.Print_Area_13">#REF!</definedName>
    <definedName name="___________xlnm.Print_Area_2">#REF!</definedName>
    <definedName name="___________xlnm.Print_Area_3" localSheetId="5">#REF!</definedName>
    <definedName name="___________xlnm.Print_Area_3">"#NAME?"</definedName>
    <definedName name="___________xlnm.Print_Area_4">#REF!</definedName>
    <definedName name="___________xlnm.Print_Area_5">#REF!</definedName>
    <definedName name="___________xlnm.Print_Area_6">#REF!</definedName>
    <definedName name="___________xlnm.Print_Area_7">#REF!</definedName>
    <definedName name="___________xlnm.Print_Area_8">#REF!</definedName>
    <definedName name="___________xlnm.Print_Area_9">#REF!</definedName>
    <definedName name="___________xlnm.Print_Titles">#REF!</definedName>
    <definedName name="___________xlnm.Print_Titles_1">#REF!</definedName>
    <definedName name="___________xlnm.Print_Titles_2">(#REF!,#REF!)</definedName>
    <definedName name="___________xlnm.Print_Titles_3">(#REF!,#REF!)</definedName>
    <definedName name="__________A65537">#REF!</definedName>
    <definedName name="__________A655600">#REF!</definedName>
    <definedName name="__________a655601">#REF!</definedName>
    <definedName name="__________A71614" localSheetId="6">#REF!</definedName>
    <definedName name="__________A71614">#REF!</definedName>
    <definedName name="__________A81614" localSheetId="6">#REF!</definedName>
    <definedName name="__________A81614">#REF!</definedName>
    <definedName name="__________A91614" localSheetId="6">#REF!</definedName>
    <definedName name="__________A91614">#REF!</definedName>
    <definedName name="__________a999999">#REF!</definedName>
    <definedName name="__________aa1" localSheetId="5" hidden="1">{"'PROFITABILITY'!$A$1:$F$45"}</definedName>
    <definedName name="__________aa1" localSheetId="1" hidden="1">{"'PROFITABILITY'!$A$1:$F$45"}</definedName>
    <definedName name="__________aa1" hidden="1">{"'PROFITABILITY'!$A$1:$F$45"}</definedName>
    <definedName name="__________aoc1">#REF!</definedName>
    <definedName name="__________aoc2">#REF!</definedName>
    <definedName name="__________aoc3">#REF!</definedName>
    <definedName name="__________aoc4">#REF!</definedName>
    <definedName name="__________b111121">#REF!</definedName>
    <definedName name="__________can430">40.73</definedName>
    <definedName name="__________can435">43.3</definedName>
    <definedName name="__________dec05" localSheetId="6" hidden="1">{"'Sheet1'!$A$4386:$N$4591"}</definedName>
    <definedName name="__________dec05" localSheetId="5" hidden="1">{"'Sheet1'!$A$4386:$N$4591"}</definedName>
    <definedName name="__________dec05" localSheetId="1" hidden="1">{"'Sheet1'!$A$4386:$N$4591"}</definedName>
    <definedName name="__________dec05" hidden="1">{"'Sheet1'!$A$4386:$N$4591"}</definedName>
    <definedName name="__________dol12">#REF!</definedName>
    <definedName name="__________dol6">#REF!</definedName>
    <definedName name="__________drg1">#REF!</definedName>
    <definedName name="__________f1">#REF!</definedName>
    <definedName name="__________g1">#REF!</definedName>
    <definedName name="__________IDA1">#REF!</definedName>
    <definedName name="__________in18900">#REF!</definedName>
    <definedName name="__________iv19000">#REF!</definedName>
    <definedName name="__________Ki1">#REF!</definedName>
    <definedName name="__________Ki2">#REF!</definedName>
    <definedName name="__________lb1">#REF!</definedName>
    <definedName name="__________lb2">#REF!</definedName>
    <definedName name="__________m20">#REF!</definedName>
    <definedName name="__________m234">#REF!</definedName>
    <definedName name="__________m35">#REF!</definedName>
    <definedName name="__________mac2">200</definedName>
    <definedName name="__________mix10">4.5</definedName>
    <definedName name="__________mix15">264/50</definedName>
    <definedName name="__________mix20">330/50</definedName>
    <definedName name="__________mix30">350/50</definedName>
    <definedName name="__________mix40">450/50</definedName>
    <definedName name="__________mm1">#REF!</definedName>
    <definedName name="__________mm2">#REF!</definedName>
    <definedName name="__________mm3">#REF!</definedName>
    <definedName name="__________Nov2007" localSheetId="5" hidden="1">{"'PROFITABILITY'!$A$1:$F$45"}</definedName>
    <definedName name="__________Nov2007" localSheetId="1" hidden="1">{"'PROFITABILITY'!$A$1:$F$45"}</definedName>
    <definedName name="__________Nov2007" hidden="1">{"'PROFITABILITY'!$A$1:$F$45"}</definedName>
    <definedName name="__________sh1">90</definedName>
    <definedName name="__________sh2">120</definedName>
    <definedName name="__________sh3">150</definedName>
    <definedName name="__________sh4">180</definedName>
    <definedName name="__________tab1">#REF!</definedName>
    <definedName name="__________tab2">#REF!</definedName>
    <definedName name="__________VS2004" hidden="1">#REF!</definedName>
    <definedName name="__________xlnm._FilterDatabase_1">#REF!</definedName>
    <definedName name="__________xlnm._FilterDatabase_2">#REF!</definedName>
    <definedName name="__________xlnm._FilterDatabase_5">#N/A</definedName>
    <definedName name="__________xlnm.Print_Area_1">#REF!</definedName>
    <definedName name="__________xlnm.Print_Area_10">#REF!</definedName>
    <definedName name="__________xlnm.Print_Area_13">#REF!</definedName>
    <definedName name="__________xlnm.Print_Area_2">#REF!</definedName>
    <definedName name="__________xlnm.Print_Area_3">#REF!</definedName>
    <definedName name="__________xlnm.Print_Area_4">#REF!</definedName>
    <definedName name="__________xlnm.Print_Area_5">#REF!</definedName>
    <definedName name="__________xlnm.Print_Area_6">#REF!</definedName>
    <definedName name="__________xlnm.Print_Area_7">#REF!</definedName>
    <definedName name="__________xlnm.Print_Area_8">#REF!</definedName>
    <definedName name="__________xlnm.Print_Area_9">#REF!</definedName>
    <definedName name="__________xlnm.Print_Titles">#REF!</definedName>
    <definedName name="__________xlnm.Print_Titles_1">#REF!</definedName>
    <definedName name="__________xlnm.Print_Titles_2">(#REF!,#REF!)</definedName>
    <definedName name="__________xlnm.Print_Titles_3">(#REF!,#REF!)</definedName>
    <definedName name="_________1____123Graph_ACHART_1" hidden="1">#REF!</definedName>
    <definedName name="_________2____123Graph_BCHART_1" hidden="1">#REF!</definedName>
    <definedName name="_________3____123Graph_CCHART_1" hidden="1">#REF!</definedName>
    <definedName name="_________4___123Graph_ACHART_1" hidden="1">#REF!</definedName>
    <definedName name="_________5___123Graph_BCHART_1" hidden="1">#REF!</definedName>
    <definedName name="_________6___123Graph_CCHART_1" hidden="1">#REF!</definedName>
    <definedName name="_________7__123Graph_ACHART_1" hidden="1">#REF!</definedName>
    <definedName name="_________8__123Graph_BCHART_1" hidden="1">#REF!</definedName>
    <definedName name="_________9__123Graph_CCHART_1" hidden="1">#REF!</definedName>
    <definedName name="_________A65537">#REF!</definedName>
    <definedName name="_________A655600">#REF!</definedName>
    <definedName name="_________a655601">#REF!</definedName>
    <definedName name="_________A71614">#REF!</definedName>
    <definedName name="_________A81614">#REF!</definedName>
    <definedName name="_________A91614">#REF!</definedName>
    <definedName name="_________a999999">#REF!</definedName>
    <definedName name="_________aa1" localSheetId="5" hidden="1">{"'PROFITABILITY'!$A$1:$F$45"}</definedName>
    <definedName name="_________aa1" localSheetId="1" hidden="1">{"'PROFITABILITY'!$A$1:$F$45"}</definedName>
    <definedName name="_________aa1" hidden="1">{"'PROFITABILITY'!$A$1:$F$45"}</definedName>
    <definedName name="_________aoc1">#REF!</definedName>
    <definedName name="_________aoc2">#REF!</definedName>
    <definedName name="_________aoc3">#REF!</definedName>
    <definedName name="_________aoc4">#REF!</definedName>
    <definedName name="_________b111121">#REF!</definedName>
    <definedName name="_________can430">40.73</definedName>
    <definedName name="_________can435">43.3</definedName>
    <definedName name="_________cem124">#REF!</definedName>
    <definedName name="_________dec05" localSheetId="6" hidden="1">{"'Sheet1'!$A$4386:$N$4591"}</definedName>
    <definedName name="_________dec05" localSheetId="5" hidden="1">{"'Sheet1'!$A$4386:$N$4591"}</definedName>
    <definedName name="_________dec05" localSheetId="1" hidden="1">{"'Sheet1'!$A$4386:$N$4591"}</definedName>
    <definedName name="_________dec05" hidden="1">{"'Sheet1'!$A$4386:$N$4591"}</definedName>
    <definedName name="_________dol12">#REF!</definedName>
    <definedName name="_________dol6">#REF!</definedName>
    <definedName name="_________f1">#REF!</definedName>
    <definedName name="_________g1">#REF!</definedName>
    <definedName name="_________IDA1">#REF!</definedName>
    <definedName name="_________in18900">#REF!</definedName>
    <definedName name="_________iv19000">#REF!</definedName>
    <definedName name="_________Ki1">#REF!</definedName>
    <definedName name="_________Ki2">#REF!</definedName>
    <definedName name="_________lb1">#REF!</definedName>
    <definedName name="_________lb2">#REF!</definedName>
    <definedName name="_________m20">#REF!</definedName>
    <definedName name="_________m234">#REF!</definedName>
    <definedName name="_________m35">#REF!</definedName>
    <definedName name="_________mac2">200</definedName>
    <definedName name="_________mix10">4.5</definedName>
    <definedName name="_________mix15">264/50</definedName>
    <definedName name="_________mix20">330/50</definedName>
    <definedName name="_________mix30">350/50</definedName>
    <definedName name="_________mix40">450/50</definedName>
    <definedName name="_________mm1">#REF!</definedName>
    <definedName name="_________mm2">#REF!</definedName>
    <definedName name="_________mm3">#REF!</definedName>
    <definedName name="_________Nov2007" localSheetId="5" hidden="1">{"'PROFITABILITY'!$A$1:$F$45"}</definedName>
    <definedName name="_________Nov2007" localSheetId="1" hidden="1">{"'PROFITABILITY'!$A$1:$F$45"}</definedName>
    <definedName name="_________Nov2007" hidden="1">{"'PROFITABILITY'!$A$1:$F$45"}</definedName>
    <definedName name="_________sh1">90</definedName>
    <definedName name="_________sh2">120</definedName>
    <definedName name="_________sh3">150</definedName>
    <definedName name="_________sh4">180</definedName>
    <definedName name="_________tab1">#REF!</definedName>
    <definedName name="_________tab2">#REF!</definedName>
    <definedName name="_________VS2004" hidden="1">#REF!</definedName>
    <definedName name="_________xlnm._FilterDatabase_1">#REF!</definedName>
    <definedName name="_________xlnm._FilterDatabase_2">#REF!</definedName>
    <definedName name="_________xlnm._FilterDatabase_3">#REF!</definedName>
    <definedName name="_________xlnm._FilterDatabase_4">#REF!</definedName>
    <definedName name="_________xlnm._FilterDatabase_5">#N/A</definedName>
    <definedName name="_________xlnm.Print_Area_1">#REF!</definedName>
    <definedName name="_________xlnm.Print_Area_1_1">"#REF!"</definedName>
    <definedName name="_________xlnm.Print_Area_10">#REF!</definedName>
    <definedName name="_________xlnm.Print_Area_10_1">"#REF!"</definedName>
    <definedName name="_________xlnm.Print_Area_11">#REF!</definedName>
    <definedName name="_________xlnm.Print_Area_13">#REF!</definedName>
    <definedName name="_________xlnm.Print_Area_2">#REF!</definedName>
    <definedName name="_________xlnm.Print_Area_2_1">"#REF!"</definedName>
    <definedName name="_________xlnm.Print_Area_3">#REF!</definedName>
    <definedName name="_________xlnm.Print_Area_4">#REF!</definedName>
    <definedName name="_________xlnm.Print_Area_5">#REF!</definedName>
    <definedName name="_________xlnm.Print_Area_6">#REF!</definedName>
    <definedName name="_________xlnm.Print_Area_7">#REF!</definedName>
    <definedName name="_________xlnm.Print_Area_8">#REF!</definedName>
    <definedName name="_________xlnm.Print_Area_9">#REF!</definedName>
    <definedName name="_________xlnm.Print_Titles">#REF!</definedName>
    <definedName name="_________xlnm.Print_Titles_1">#REF!</definedName>
    <definedName name="_________xlnm.Print_Titles_2">(#REF!,#REF!)</definedName>
    <definedName name="_________xlnm.Print_Titles_3">(#REF!,#REF!)</definedName>
    <definedName name="_________xlnm.Print_Titles_4" localSheetId="6">#REF!</definedName>
    <definedName name="_________xlnm.Print_Titles_4">#REF!</definedName>
    <definedName name="_________xlnm.Print_Titles_7">#REF!</definedName>
    <definedName name="________1____123Graph_ACHART_1" hidden="1">#REF!</definedName>
    <definedName name="________2____123Graph_BCHART_1" hidden="1">#REF!</definedName>
    <definedName name="________3____123Graph_CCHART_1" hidden="1">#REF!</definedName>
    <definedName name="________4___123Graph_ACHART_1" hidden="1">#REF!</definedName>
    <definedName name="________5___123Graph_BCHART_1" hidden="1">#REF!</definedName>
    <definedName name="________6___123Graph_CCHART_1" hidden="1">#REF!</definedName>
    <definedName name="________7__123Graph_ACHART_1" hidden="1">#REF!</definedName>
    <definedName name="________8__123Graph_BCHART_1" hidden="1">#REF!</definedName>
    <definedName name="________9__123Graph_CCHART_1" hidden="1">#REF!</definedName>
    <definedName name="________A65537">#REF!</definedName>
    <definedName name="________A655600">#REF!</definedName>
    <definedName name="________a655601">#REF!</definedName>
    <definedName name="________A71614">#REF!</definedName>
    <definedName name="________A81614">#REF!</definedName>
    <definedName name="________A91614">#REF!</definedName>
    <definedName name="________a999999">#REF!</definedName>
    <definedName name="________aa1" localSheetId="5" hidden="1">{"'PROFITABILITY'!$A$1:$F$45"}</definedName>
    <definedName name="________aa1" localSheetId="1" hidden="1">{"'PROFITABILITY'!$A$1:$F$45"}</definedName>
    <definedName name="________aa1" hidden="1">{"'PROFITABILITY'!$A$1:$F$45"}</definedName>
    <definedName name="________aoc1">#REF!</definedName>
    <definedName name="________aoc2">#REF!</definedName>
    <definedName name="________aoc3">#REF!</definedName>
    <definedName name="________aoc4">#REF!</definedName>
    <definedName name="________b111121">#REF!</definedName>
    <definedName name="________can430">40.73</definedName>
    <definedName name="________can435">43.3</definedName>
    <definedName name="________cem124">#REF!</definedName>
    <definedName name="________dec05" localSheetId="6" hidden="1">{"'Sheet1'!$A$4386:$N$4591"}</definedName>
    <definedName name="________dec05" localSheetId="5" hidden="1">{"'Sheet1'!$A$4386:$N$4591"}</definedName>
    <definedName name="________dec05" localSheetId="1" hidden="1">{"'Sheet1'!$A$4386:$N$4591"}</definedName>
    <definedName name="________dec05" hidden="1">{"'Sheet1'!$A$4386:$N$4591"}</definedName>
    <definedName name="________dol12">#REF!</definedName>
    <definedName name="________dol6">#REF!</definedName>
    <definedName name="________drg1">#REF!</definedName>
    <definedName name="________f1">#REF!</definedName>
    <definedName name="________g1">#REF!</definedName>
    <definedName name="________IDA1">#REF!</definedName>
    <definedName name="________in18900">#REF!</definedName>
    <definedName name="________iv19000">#REF!</definedName>
    <definedName name="________KEY3" hidden="1">#REF!</definedName>
    <definedName name="________Ki1">#REF!</definedName>
    <definedName name="________Ki2">#REF!</definedName>
    <definedName name="________lb1">#REF!</definedName>
    <definedName name="________lb2">#REF!</definedName>
    <definedName name="________m20">#REF!</definedName>
    <definedName name="________m234">#REF!</definedName>
    <definedName name="________m35">#REF!</definedName>
    <definedName name="________mac2">200</definedName>
    <definedName name="________mix10">4.5</definedName>
    <definedName name="________mix15">264/50</definedName>
    <definedName name="________mix20">330/50</definedName>
    <definedName name="________mix30">350/50</definedName>
    <definedName name="________mix40">450/50</definedName>
    <definedName name="________mm1">#REF!</definedName>
    <definedName name="________mm2">#REF!</definedName>
    <definedName name="________mm3">#REF!</definedName>
    <definedName name="________Nov2007" localSheetId="5" hidden="1">{"'PROFITABILITY'!$A$1:$F$45"}</definedName>
    <definedName name="________Nov2007" localSheetId="1" hidden="1">{"'PROFITABILITY'!$A$1:$F$45"}</definedName>
    <definedName name="________Nov2007" hidden="1">{"'PROFITABILITY'!$A$1:$F$45"}</definedName>
    <definedName name="________SAP1">#REF!</definedName>
    <definedName name="________SAP10">#REF!</definedName>
    <definedName name="________SAP11">#REF!</definedName>
    <definedName name="________SAP2">#REF!</definedName>
    <definedName name="________SAP3">#REF!</definedName>
    <definedName name="________SAP4">#REF!</definedName>
    <definedName name="________SAP5">#REF!</definedName>
    <definedName name="________SAP6">#REF!</definedName>
    <definedName name="________SAP7">#REF!</definedName>
    <definedName name="________SAP8">#REF!</definedName>
    <definedName name="________SAP9">#REF!</definedName>
    <definedName name="________sh1">90</definedName>
    <definedName name="________sh2">120</definedName>
    <definedName name="________sh3">150</definedName>
    <definedName name="________sh4">180</definedName>
    <definedName name="________tab1">#REF!</definedName>
    <definedName name="________tab2">#REF!</definedName>
    <definedName name="________VS2004" hidden="1">#REF!</definedName>
    <definedName name="________Xl1">#REF!</definedName>
    <definedName name="________xlnm._FilterDatabase_1">#REF!</definedName>
    <definedName name="________xlnm._FilterDatabase_2">#REF!</definedName>
    <definedName name="________xlnm._FilterDatabase_3">#REF!</definedName>
    <definedName name="________xlnm._FilterDatabase_4">#REF!</definedName>
    <definedName name="________xlnm._FilterDatabase_5">#N/A</definedName>
    <definedName name="________xlnm.Print_Area_1">#REF!</definedName>
    <definedName name="________xlnm.Print_Area_1_1">"#REF!"</definedName>
    <definedName name="________xlnm.Print_Area_10">#REF!</definedName>
    <definedName name="________xlnm.Print_Area_10_1">"#REF!"</definedName>
    <definedName name="________xlnm.Print_Area_11">#REF!</definedName>
    <definedName name="________xlnm.Print_Area_11_1">"#REF!"</definedName>
    <definedName name="________xlnm.Print_Area_13">#REF!</definedName>
    <definedName name="________xlnm.Print_Area_2">#REF!</definedName>
    <definedName name="________xlnm.Print_Area_3">#REF!</definedName>
    <definedName name="________xlnm.Print_Area_4">#REF!</definedName>
    <definedName name="________xlnm.Print_Area_5">#REF!</definedName>
    <definedName name="________xlnm.Print_Area_6">#REF!</definedName>
    <definedName name="________xlnm.Print_Area_7">#REF!</definedName>
    <definedName name="________xlnm.Print_Area_8">#REF!</definedName>
    <definedName name="________xlnm.Print_Area_9">#REF!</definedName>
    <definedName name="________xlnm.Print_Titles">#REF!</definedName>
    <definedName name="________xlnm.Print_Titles_1">#REF!</definedName>
    <definedName name="________xlnm.Print_Titles_2">(#REF!,#REF!)</definedName>
    <definedName name="________xlnm.Print_Titles_3">(#REF!,#REF!)</definedName>
    <definedName name="________xlnm.Print_Titles_4" localSheetId="6">#REF!</definedName>
    <definedName name="________xlnm.Print_Titles_4">#REF!</definedName>
    <definedName name="________xlnm.Print_Titles_7">#REF!</definedName>
    <definedName name="_______1____123Graph_ACHART_1" hidden="1">#REF!</definedName>
    <definedName name="_______2____123Graph_BCHART_1" hidden="1">#REF!</definedName>
    <definedName name="_______3____123Graph_CCHART_1" hidden="1">#REF!</definedName>
    <definedName name="_______4___123Graph_ACHART_1" hidden="1">#REF!</definedName>
    <definedName name="_______5___123Graph_BCHART_1" hidden="1">#REF!</definedName>
    <definedName name="_______6___123Graph_CCHART_1" hidden="1">#REF!</definedName>
    <definedName name="_______7__123Graph_ACHART_1" hidden="1">#REF!</definedName>
    <definedName name="_______8__123Graph_BCHART_1" hidden="1">#REF!</definedName>
    <definedName name="_______9__123Graph_CCHART_1" hidden="1">#REF!</definedName>
    <definedName name="_______a1">#REF!</definedName>
    <definedName name="_______A2">#REF!</definedName>
    <definedName name="_______A65537">#REF!</definedName>
    <definedName name="_______A655600">#REF!</definedName>
    <definedName name="_______a655601">#REF!</definedName>
    <definedName name="_______A71614">#REF!</definedName>
    <definedName name="_______A81614">#REF!</definedName>
    <definedName name="_______A91614">#REF!</definedName>
    <definedName name="_______a999999">#REF!</definedName>
    <definedName name="_______aa1" localSheetId="5" hidden="1">{"'PROFITABILITY'!$A$1:$F$45"}</definedName>
    <definedName name="_______aa1" localSheetId="1" hidden="1">{"'PROFITABILITY'!$A$1:$F$45"}</definedName>
    <definedName name="_______aa1" hidden="1">{"'PROFITABILITY'!$A$1:$F$45"}</definedName>
    <definedName name="_______aba2">#REF!</definedName>
    <definedName name="_______aoc1">#REF!</definedName>
    <definedName name="_______aoc2">#REF!</definedName>
    <definedName name="_______aoc3">#REF!</definedName>
    <definedName name="_______aoc4">#REF!</definedName>
    <definedName name="_______b111121">#REF!</definedName>
    <definedName name="_______bom1">#REF!</definedName>
    <definedName name="_______can430">40.73</definedName>
    <definedName name="_______can435">43.3</definedName>
    <definedName name="_______cem124">#REF!</definedName>
    <definedName name="_______CFB1">#REF!</definedName>
    <definedName name="_______CFB2">#REF!</definedName>
    <definedName name="_______CFB3">#REF!</definedName>
    <definedName name="_______col33">#REF!</definedName>
    <definedName name="_______DAT1">#REF!</definedName>
    <definedName name="_______DAT10">#REF!</definedName>
    <definedName name="_______DAT11">#REF!</definedName>
    <definedName name="_______DAT12">#REF!</definedName>
    <definedName name="_______DAT13">#REF!</definedName>
    <definedName name="_______DAT14">#REF!</definedName>
    <definedName name="_______DAT15">#REF!</definedName>
    <definedName name="_______DAT16">#REF!</definedName>
    <definedName name="_______DAT2">#REF!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dec05" localSheetId="6" hidden="1">{"'Sheet1'!$A$4386:$N$4591"}</definedName>
    <definedName name="_______dec05" localSheetId="5" hidden="1">{"'Sheet1'!$A$4386:$N$4591"}</definedName>
    <definedName name="_______dec05" localSheetId="1" hidden="1">{"'Sheet1'!$A$4386:$N$4591"}</definedName>
    <definedName name="_______dec05" hidden="1">{"'Sheet1'!$A$4386:$N$4591"}</definedName>
    <definedName name="_______del1">#REF!</definedName>
    <definedName name="_______DET1">#REF!</definedName>
    <definedName name="_______DET2">#REF!</definedName>
    <definedName name="_______DET3">#REF!</definedName>
    <definedName name="_______DET4">#REF!</definedName>
    <definedName name="_______DET5">#REF!</definedName>
    <definedName name="_______DET6">#REF!</definedName>
    <definedName name="_______dev9947">#REF!</definedName>
    <definedName name="_______dol12">#REF!</definedName>
    <definedName name="_______dol6">#REF!</definedName>
    <definedName name="_______drg2">#REF!</definedName>
    <definedName name="_______f1">#REF!</definedName>
    <definedName name="_______g1">#REF!</definedName>
    <definedName name="_______IDA1">#REF!</definedName>
    <definedName name="_______in18900">#REF!</definedName>
    <definedName name="_______iv19000">#REF!</definedName>
    <definedName name="_______Ki1">#REF!</definedName>
    <definedName name="_______Ki2">#REF!</definedName>
    <definedName name="_______lb1">#REF!</definedName>
    <definedName name="_______lb2">#REF!</definedName>
    <definedName name="_______m20">#REF!</definedName>
    <definedName name="_______m234">#REF!</definedName>
    <definedName name="_______m35">#REF!</definedName>
    <definedName name="_______mac2">200</definedName>
    <definedName name="_______mcl132">#REF!</definedName>
    <definedName name="_______mix10">4.5</definedName>
    <definedName name="_______mix15">264/50</definedName>
    <definedName name="_______mix20">330/50</definedName>
    <definedName name="_______mix30">350/50</definedName>
    <definedName name="_______mix40">450/50</definedName>
    <definedName name="_______ml3">#REF!</definedName>
    <definedName name="_______ml33">#REF!</definedName>
    <definedName name="_______mlc33">#REF!</definedName>
    <definedName name="_______mm1">#REF!</definedName>
    <definedName name="_______mm2">#REF!</definedName>
    <definedName name="_______mm3">#REF!</definedName>
    <definedName name="_______mnk1">#REF!</definedName>
    <definedName name="_______Nov2007" localSheetId="5" hidden="1">{"'PROFITABILITY'!$A$1:$F$45"}</definedName>
    <definedName name="_______Nov2007" localSheetId="1" hidden="1">{"'PROFITABILITY'!$A$1:$F$45"}</definedName>
    <definedName name="_______Nov2007" hidden="1">{"'PROFITABILITY'!$A$1:$F$45"}</definedName>
    <definedName name="_______out2">#REF!</definedName>
    <definedName name="_______pep99">#REF!</definedName>
    <definedName name="_______Re1">#REF!</definedName>
    <definedName name="_______Rl1">#REF!</definedName>
    <definedName name="_______rs1">#REF!</definedName>
    <definedName name="_______s41" hidden="1">{"form-D1",#N/A,FALSE,"FORM-D1";"form-D1_amt",#N/A,FALSE,"FORM-D1"}</definedName>
    <definedName name="_______SAP1">#REF!</definedName>
    <definedName name="_______SAP10">#REF!</definedName>
    <definedName name="_______SAP11">#REF!</definedName>
    <definedName name="_______SAP2">#REF!</definedName>
    <definedName name="_______SAP3">#REF!</definedName>
    <definedName name="_______SAP4">#REF!</definedName>
    <definedName name="_______SAP5">#REF!</definedName>
    <definedName name="_______SAP6">#REF!</definedName>
    <definedName name="_______SAP7">#REF!</definedName>
    <definedName name="_______SAP8">#REF!</definedName>
    <definedName name="_______SAP9">#REF!</definedName>
    <definedName name="_______sh1">90</definedName>
    <definedName name="_______sh2">120</definedName>
    <definedName name="_______sh3">150</definedName>
    <definedName name="_______sh4">180</definedName>
    <definedName name="_______SS402">#REF!</definedName>
    <definedName name="_______SS403">#REF!</definedName>
    <definedName name="_______SS404">#REF!</definedName>
    <definedName name="_______SS405">#REF!</definedName>
    <definedName name="_______SS406">#REF!</definedName>
    <definedName name="_______SS407">#REF!</definedName>
    <definedName name="_______SS408">#REF!</definedName>
    <definedName name="_______SS409">#REF!</definedName>
    <definedName name="_______SS423">#REF!</definedName>
    <definedName name="_______SS424">#REF!</definedName>
    <definedName name="_______tab1">#REF!</definedName>
    <definedName name="_______tab2">#REF!</definedName>
    <definedName name="_______Tk1">#REF!</definedName>
    <definedName name="_______Tkl1">#REF!</definedName>
    <definedName name="_______VS2004" hidden="1">#REF!</definedName>
    <definedName name="_______wp1">#REF!</definedName>
    <definedName name="_______Xl1">#REF!</definedName>
    <definedName name="_______xlnm._FilterDatabase_1">#REF!</definedName>
    <definedName name="_______xlnm._FilterDatabase_2">#REF!</definedName>
    <definedName name="_______xlnm._FilterDatabase_3">#REF!</definedName>
    <definedName name="_______xlnm._FilterDatabase_4">#REF!</definedName>
    <definedName name="_______xlnm._FilterDatabase_5">#N/A</definedName>
    <definedName name="_______xlnm.Print_Area_1">#REF!</definedName>
    <definedName name="_______xlnm.Print_Area_1_1">"#REF!"</definedName>
    <definedName name="_______xlnm.Print_Area_10">#REF!</definedName>
    <definedName name="_______xlnm.Print_Area_10_1">"#REF!"</definedName>
    <definedName name="_______xlnm.Print_Area_11">#REF!</definedName>
    <definedName name="_______xlnm.Print_Area_11_1">"#REF!"</definedName>
    <definedName name="_______xlnm.Print_Area_13">#REF!</definedName>
    <definedName name="_______xlnm.Print_Area_2">#REF!</definedName>
    <definedName name="_______xlnm.Print_Area_3">#REF!</definedName>
    <definedName name="_______xlnm.Print_Area_4">#REF!</definedName>
    <definedName name="_______xlnm.Print_Area_5">#REF!</definedName>
    <definedName name="_______xlnm.Print_Area_6">#REF!</definedName>
    <definedName name="_______xlnm.Print_Area_7">#REF!</definedName>
    <definedName name="_______xlnm.Print_Area_8">#REF!</definedName>
    <definedName name="_______xlnm.Print_Area_9">#REF!</definedName>
    <definedName name="_______xlnm.Print_Titles">#REF!</definedName>
    <definedName name="_______xlnm.Print_Titles_1">#REF!</definedName>
    <definedName name="_______xlnm.Print_Titles_2">(#REF!,#REF!)</definedName>
    <definedName name="_______xlnm.Print_Titles_3">(#REF!,#REF!)</definedName>
    <definedName name="_______xlnm.Print_Titles_4" localSheetId="6">#REF!</definedName>
    <definedName name="_______xlnm.Print_Titles_4">#REF!</definedName>
    <definedName name="_______xlnm.Print_Titles_7">#REF!</definedName>
    <definedName name="______1____123Graph_ACHART_1" hidden="1">#REF!</definedName>
    <definedName name="______2____123Graph_BCHART_1" hidden="1">#REF!</definedName>
    <definedName name="______3____123Graph_CCHART_1" hidden="1">#REF!</definedName>
    <definedName name="______4___123Graph_ACHART_1" hidden="1">#REF!</definedName>
    <definedName name="______5___123Graph_BCHART_1" hidden="1">#REF!</definedName>
    <definedName name="______6___123Graph_CCHART_1" hidden="1">#REF!</definedName>
    <definedName name="______7__123Graph_ACHART_1" hidden="1">#REF!</definedName>
    <definedName name="______8__123Graph_BCHART_1" hidden="1">#REF!</definedName>
    <definedName name="______9__123Graph_CCHART_1" hidden="1">#REF!</definedName>
    <definedName name="______a1">#REF!</definedName>
    <definedName name="______A2">#REF!</definedName>
    <definedName name="______A65537">#REF!</definedName>
    <definedName name="______A655600">#REF!</definedName>
    <definedName name="______a655601">#REF!</definedName>
    <definedName name="______A71614">#REF!</definedName>
    <definedName name="______A81614">#REF!</definedName>
    <definedName name="______A91614">#REF!</definedName>
    <definedName name="______a999999">#REF!</definedName>
    <definedName name="______aa1" localSheetId="5" hidden="1">{"'PROFITABILITY'!$A$1:$F$45"}</definedName>
    <definedName name="______aa1" localSheetId="1" hidden="1">{"'PROFITABILITY'!$A$1:$F$45"}</definedName>
    <definedName name="______aa1" hidden="1">{"'PROFITABILITY'!$A$1:$F$45"}</definedName>
    <definedName name="______aba2">#REF!</definedName>
    <definedName name="______aoc1">#REF!</definedName>
    <definedName name="______aoc2">#REF!</definedName>
    <definedName name="______aoc3">#REF!</definedName>
    <definedName name="______aoc4">#REF!</definedName>
    <definedName name="______axx2">#REF!</definedName>
    <definedName name="______AXX4">#REF!</definedName>
    <definedName name="______axx5">#REF!</definedName>
    <definedName name="______axx6">#REF!</definedName>
    <definedName name="______AXX7">#REF!</definedName>
    <definedName name="______axx8">#REF!</definedName>
    <definedName name="______b111121">#REF!</definedName>
    <definedName name="______bom1">#REF!</definedName>
    <definedName name="______can430">40.73</definedName>
    <definedName name="______can435">43.3</definedName>
    <definedName name="______cem124">#REF!</definedName>
    <definedName name="______CFB1">#REF!</definedName>
    <definedName name="______CFB2">#REF!</definedName>
    <definedName name="______CFB3">#REF!</definedName>
    <definedName name="______cli1">#REF!</definedName>
    <definedName name="______cli2">#REF!</definedName>
    <definedName name="______cli3">#REF!</definedName>
    <definedName name="______cli4">#REF!</definedName>
    <definedName name="______col33">#REF!</definedName>
    <definedName name="______DAT1">#REF!</definedName>
    <definedName name="______DAT10">#REF!</definedName>
    <definedName name="______DAT11">#REF!</definedName>
    <definedName name="______DAT12">#REF!</definedName>
    <definedName name="______DAT13">#REF!</definedName>
    <definedName name="______DAT14">#REF!</definedName>
    <definedName name="______DAT15">#REF!</definedName>
    <definedName name="______DAT16">#REF!</definedName>
    <definedName name="______DAT2">#REF!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dec05" localSheetId="6" hidden="1">{"'Sheet1'!$A$4386:$N$4591"}</definedName>
    <definedName name="______dec05" localSheetId="5" hidden="1">{"'Sheet1'!$A$4386:$N$4591"}</definedName>
    <definedName name="______dec05" localSheetId="1" hidden="1">{"'Sheet1'!$A$4386:$N$4591"}</definedName>
    <definedName name="______dec05" hidden="1">{"'Sheet1'!$A$4386:$N$4591"}</definedName>
    <definedName name="______del1">#REF!</definedName>
    <definedName name="______DET1">#REF!</definedName>
    <definedName name="______DET2">#REF!</definedName>
    <definedName name="______DET3">#REF!</definedName>
    <definedName name="______DET4">#REF!</definedName>
    <definedName name="______DET5">#REF!</definedName>
    <definedName name="______DET6">#REF!</definedName>
    <definedName name="______dev9947">#REF!</definedName>
    <definedName name="______dol12">#REF!</definedName>
    <definedName name="______dol6">#REF!</definedName>
    <definedName name="______drg1">#REF!</definedName>
    <definedName name="______drg2">#REF!</definedName>
    <definedName name="______f1">#REF!</definedName>
    <definedName name="______g1">#REF!</definedName>
    <definedName name="______HCO2">#REF!</definedName>
    <definedName name="______hfi2">#REF!</definedName>
    <definedName name="______hfi3">#REF!</definedName>
    <definedName name="______hfi4">#REF!</definedName>
    <definedName name="______hfi5">#REF!</definedName>
    <definedName name="______hfi6">#REF!</definedName>
    <definedName name="______HFI7">#REF!</definedName>
    <definedName name="______hfi8">#REF!</definedName>
    <definedName name="______Hra2">#REF!</definedName>
    <definedName name="______Hso2">#REF!</definedName>
    <definedName name="______Hso3">#REF!</definedName>
    <definedName name="______IDA1">#REF!</definedName>
    <definedName name="______in18900">#REF!</definedName>
    <definedName name="______Ism3">#REF!</definedName>
    <definedName name="______iv19000">#REF!</definedName>
    <definedName name="______kd1">#REF!</definedName>
    <definedName name="______kd2">#REF!</definedName>
    <definedName name="______kd3">#REF!</definedName>
    <definedName name="______Ki1">#REF!</definedName>
    <definedName name="______Ki2">#REF!</definedName>
    <definedName name="______lb1">#REF!</definedName>
    <definedName name="______lb2">#REF!</definedName>
    <definedName name="______m20">#REF!</definedName>
    <definedName name="______m234">#REF!</definedName>
    <definedName name="______m35">#REF!</definedName>
    <definedName name="______mac2">200</definedName>
    <definedName name="______mcl132">#REF!</definedName>
    <definedName name="______mix10">4.5</definedName>
    <definedName name="______mix15">264/50</definedName>
    <definedName name="______mix20">330/50</definedName>
    <definedName name="______mix30">350/50</definedName>
    <definedName name="______mix40">450/50</definedName>
    <definedName name="______ml3">#REF!</definedName>
    <definedName name="______ml33">#REF!</definedName>
    <definedName name="______mlc33">#REF!</definedName>
    <definedName name="______mm1">#REF!</definedName>
    <definedName name="______mm2">#REF!</definedName>
    <definedName name="______mm3">#REF!</definedName>
    <definedName name="______mnk1">#REF!</definedName>
    <definedName name="______Nov2007" localSheetId="5" hidden="1">{"'PROFITABILITY'!$A$1:$F$45"}</definedName>
    <definedName name="______Nov2007" localSheetId="1" hidden="1">{"'PROFITABILITY'!$A$1:$F$45"}</definedName>
    <definedName name="______Nov2007" hidden="1">{"'PROFITABILITY'!$A$1:$F$45"}</definedName>
    <definedName name="______out2">#REF!</definedName>
    <definedName name="______pan1">#REF!</definedName>
    <definedName name="______PAN2">#REF!</definedName>
    <definedName name="______pep99">#REF!</definedName>
    <definedName name="______Re1">#REF!</definedName>
    <definedName name="______Rl1">#REF!</definedName>
    <definedName name="______rs1">#REF!</definedName>
    <definedName name="______run1">#REF!</definedName>
    <definedName name="______run2">#REF!</definedName>
    <definedName name="______run3">#REF!</definedName>
    <definedName name="______s41" hidden="1">{"form-D1",#N/A,FALSE,"FORM-D1";"form-D1_amt",#N/A,FALSE,"FORM-D1"}</definedName>
    <definedName name="______SAP1">#REF!</definedName>
    <definedName name="______SAP10">#REF!</definedName>
    <definedName name="______SAP11">#REF!</definedName>
    <definedName name="______SAP2">#REF!</definedName>
    <definedName name="______SAP3">#REF!</definedName>
    <definedName name="______SAP4">#REF!</definedName>
    <definedName name="______SAP5">#REF!</definedName>
    <definedName name="______SAP6">#REF!</definedName>
    <definedName name="______SAP7">#REF!</definedName>
    <definedName name="______SAP8">#REF!</definedName>
    <definedName name="______SAP9">#REF!</definedName>
    <definedName name="______sh1">90</definedName>
    <definedName name="______sh2">120</definedName>
    <definedName name="______sh3">150</definedName>
    <definedName name="______sh4">180</definedName>
    <definedName name="______SS402">#REF!</definedName>
    <definedName name="______SS403">#REF!</definedName>
    <definedName name="______SS404">#REF!</definedName>
    <definedName name="______SS405">#REF!</definedName>
    <definedName name="______SS406">#REF!</definedName>
    <definedName name="______SS407">#REF!</definedName>
    <definedName name="______SS408">#REF!</definedName>
    <definedName name="______SS409">#REF!</definedName>
    <definedName name="______SS423">#REF!</definedName>
    <definedName name="______SS424">#REF!</definedName>
    <definedName name="______tab1">#REF!</definedName>
    <definedName name="______tab2">#REF!</definedName>
    <definedName name="______Tk1">#REF!</definedName>
    <definedName name="______Tkl1">#REF!</definedName>
    <definedName name="______Vf1">#REF!</definedName>
    <definedName name="______Vf2">#REF!</definedName>
    <definedName name="______VS2004" hidden="1">#REF!</definedName>
    <definedName name="______Wc1">#REF!</definedName>
    <definedName name="______WC3">#REF!</definedName>
    <definedName name="______wp1">#REF!</definedName>
    <definedName name="______Wr1">#REF!</definedName>
    <definedName name="______Wr3">#REF!</definedName>
    <definedName name="______Xl1">#REF!</definedName>
    <definedName name="______xlnm._FilterDatabase_1">#REF!</definedName>
    <definedName name="______xlnm._FilterDatabase_2">#REF!</definedName>
    <definedName name="______xlnm._FilterDatabase_3">#REF!</definedName>
    <definedName name="______xlnm._FilterDatabase_4">#REF!</definedName>
    <definedName name="______xlnm._FilterDatabase_5">#N/A</definedName>
    <definedName name="______xlnm.Print_Area_1">#REF!</definedName>
    <definedName name="______xlnm.Print_Area_1_1">"#REF!"</definedName>
    <definedName name="______xlnm.Print_Area_10">#REF!</definedName>
    <definedName name="______xlnm.Print_Area_10_1">"#REF!"</definedName>
    <definedName name="______xlnm.Print_Area_11">#REF!</definedName>
    <definedName name="______xlnm.Print_Area_11_1">"#REF!"</definedName>
    <definedName name="______xlnm.Print_Area_13">#REF!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_xlnm.Print_Area_7">#REF!</definedName>
    <definedName name="______xlnm.Print_Area_8">#REF!</definedName>
    <definedName name="______xlnm.Print_Area_9">#REF!</definedName>
    <definedName name="______xlnm.Print_Titles">#REF!</definedName>
    <definedName name="______xlnm.Print_Titles_1">#REF!</definedName>
    <definedName name="______xlnm.Print_Titles_2">(#REF!,#REF!)</definedName>
    <definedName name="______xlnm.Print_Titles_3">(#REF!,#REF!)</definedName>
    <definedName name="______xlnm.Print_Titles_4" localSheetId="6">#REF!</definedName>
    <definedName name="______xlnm.Print_Titles_4">#REF!</definedName>
    <definedName name="______xlnm.Print_Titles_7">#REF!</definedName>
    <definedName name="_____1____123Graph_ACHART_1" hidden="1">#REF!</definedName>
    <definedName name="_____2____123Graph_BCHART_1" hidden="1">#REF!</definedName>
    <definedName name="_____3____123Graph_CCHART_1" hidden="1">#REF!</definedName>
    <definedName name="_____4___123Graph_ACHART_1" hidden="1">#REF!</definedName>
    <definedName name="_____5___123Graph_BCHART_1" hidden="1">#REF!</definedName>
    <definedName name="_____6___123Graph_CCHART_1" hidden="1">#REF!</definedName>
    <definedName name="_____7__123Graph_ACHART_1" hidden="1">#REF!</definedName>
    <definedName name="_____8__123Graph_BCHART_1" hidden="1">#REF!</definedName>
    <definedName name="_____9__123Graph_CCHART_1" hidden="1">#REF!</definedName>
    <definedName name="_____a1">#REF!</definedName>
    <definedName name="_____A2">#REF!</definedName>
    <definedName name="_____A65537">#REF!</definedName>
    <definedName name="_____A655600">#REF!</definedName>
    <definedName name="_____a655601">#REF!</definedName>
    <definedName name="_____A71614">#REF!</definedName>
    <definedName name="_____A81614">#REF!</definedName>
    <definedName name="_____A91614">#REF!</definedName>
    <definedName name="_____a999999">#REF!</definedName>
    <definedName name="_____aa1" localSheetId="5" hidden="1">{"'PROFITABILITY'!$A$1:$F$45"}</definedName>
    <definedName name="_____aa1" localSheetId="1" hidden="1">{"'PROFITABILITY'!$A$1:$F$45"}</definedName>
    <definedName name="_____aa1" hidden="1">{"'PROFITABILITY'!$A$1:$F$45"}</definedName>
    <definedName name="_____aba2">#REF!</definedName>
    <definedName name="_____acs1">#REF!</definedName>
    <definedName name="_____acs2">#REF!</definedName>
    <definedName name="_____aoc1">#REF!</definedName>
    <definedName name="_____aoc2">#REF!</definedName>
    <definedName name="_____aoc3">#REF!</definedName>
    <definedName name="_____aoc4">#REF!</definedName>
    <definedName name="_____axx1">#REF!</definedName>
    <definedName name="_____axx2">#REF!</definedName>
    <definedName name="_____axx3">#REF!</definedName>
    <definedName name="_____AXX4">#REF!</definedName>
    <definedName name="_____axx5">#REF!</definedName>
    <definedName name="_____axx6">#REF!</definedName>
    <definedName name="_____AXX7">#REF!</definedName>
    <definedName name="_____axx8">#REF!</definedName>
    <definedName name="_____b111121">#REF!</definedName>
    <definedName name="_____bhh2">#REF!</definedName>
    <definedName name="_____bom1">#REF!</definedName>
    <definedName name="_____can430">40.73</definedName>
    <definedName name="_____can435">43.3</definedName>
    <definedName name="_____cdd2">#REF!</definedName>
    <definedName name="_____cem124">#REF!</definedName>
    <definedName name="_____CFB1">#REF!</definedName>
    <definedName name="_____CFB2">#REF!</definedName>
    <definedName name="_____CFB3">#REF!</definedName>
    <definedName name="_____cff2">#REF!</definedName>
    <definedName name="_____cli1">#REF!</definedName>
    <definedName name="_____cli2">#REF!</definedName>
    <definedName name="_____cli3">#REF!</definedName>
    <definedName name="_____cli4">#REF!</definedName>
    <definedName name="_____col33">#REF!</definedName>
    <definedName name="_____cth2">#REF!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dec05" localSheetId="6" hidden="1">{"'Sheet1'!$A$4386:$N$4591"}</definedName>
    <definedName name="_____dec05" localSheetId="5" hidden="1">{"'Sheet1'!$A$4386:$N$4591"}</definedName>
    <definedName name="_____dec05" localSheetId="1" hidden="1">{"'Sheet1'!$A$4386:$N$4591"}</definedName>
    <definedName name="_____dec05" hidden="1">{"'Sheet1'!$A$4386:$N$4591"}</definedName>
    <definedName name="_____del1">#REF!</definedName>
    <definedName name="_____DET1">#REF!</definedName>
    <definedName name="_____DET2">#REF!</definedName>
    <definedName name="_____DET3">#REF!</definedName>
    <definedName name="_____DET4">#REF!</definedName>
    <definedName name="_____DET5">#REF!</definedName>
    <definedName name="_____DET6">#REF!</definedName>
    <definedName name="_____dev9947">#REF!</definedName>
    <definedName name="_____dol12">#REF!</definedName>
    <definedName name="_____dol6">#REF!</definedName>
    <definedName name="_____drg1">#REF!</definedName>
    <definedName name="_____drg2">#REF!</definedName>
    <definedName name="_____eth2">#REF!</definedName>
    <definedName name="_____f1">#REF!</definedName>
    <definedName name="_____Fpi1">#REF!</definedName>
    <definedName name="_____g1">#REF!</definedName>
    <definedName name="_____HCO2">#REF!</definedName>
    <definedName name="_____hfi1">#REF!</definedName>
    <definedName name="_____hfi2">#REF!</definedName>
    <definedName name="_____hfi3">#REF!</definedName>
    <definedName name="_____hfi4">#REF!</definedName>
    <definedName name="_____hfi5">#REF!</definedName>
    <definedName name="_____hfi6">#REF!</definedName>
    <definedName name="_____HFI7">#REF!</definedName>
    <definedName name="_____hfi8">#REF!</definedName>
    <definedName name="_____Hra2">#REF!</definedName>
    <definedName name="_____Hso2">#REF!</definedName>
    <definedName name="_____Hso3">#REF!</definedName>
    <definedName name="_____IDA1">#REF!</definedName>
    <definedName name="_____ifa1">#REF!</definedName>
    <definedName name="_____ifa2">#REF!</definedName>
    <definedName name="_____in18900">#REF!</definedName>
    <definedName name="_____INT1">#REF!</definedName>
    <definedName name="_____Ism3">#REF!</definedName>
    <definedName name="_____iv19000">#REF!</definedName>
    <definedName name="_____kd1">#REF!</definedName>
    <definedName name="_____kd2">#REF!</definedName>
    <definedName name="_____kd3">#REF!</definedName>
    <definedName name="_____Ki1">#REF!</definedName>
    <definedName name="_____Ki2">#REF!</definedName>
    <definedName name="_____lb1">#REF!</definedName>
    <definedName name="_____lb2">#REF!</definedName>
    <definedName name="_____m20">#REF!</definedName>
    <definedName name="_____m234">#REF!</definedName>
    <definedName name="_____m35">#REF!</definedName>
    <definedName name="_____mac2">200</definedName>
    <definedName name="_____mcl132">#REF!</definedName>
    <definedName name="_____mix10">4.5</definedName>
    <definedName name="_____mix15">264/50</definedName>
    <definedName name="_____mix20">330/50</definedName>
    <definedName name="_____mix30">350/50</definedName>
    <definedName name="_____mix40">450/50</definedName>
    <definedName name="_____ml3">#REF!</definedName>
    <definedName name="_____ml33">#REF!</definedName>
    <definedName name="_____mlc33">#REF!</definedName>
    <definedName name="_____mm1">#REF!</definedName>
    <definedName name="_____mm2">#REF!</definedName>
    <definedName name="_____mm3">#REF!</definedName>
    <definedName name="_____mnk1">#REF!</definedName>
    <definedName name="_____new1">#REF!</definedName>
    <definedName name="_____Nov2007" localSheetId="5" hidden="1">{"'PROFITABILITY'!$A$1:$F$45"}</definedName>
    <definedName name="_____Nov2007" localSheetId="1" hidden="1">{"'PROFITABILITY'!$A$1:$F$45"}</definedName>
    <definedName name="_____Nov2007" hidden="1">{"'PROFITABILITY'!$A$1:$F$45"}</definedName>
    <definedName name="_____out2">#REF!</definedName>
    <definedName name="_____pan1">#REF!</definedName>
    <definedName name="_____PAN2">#REF!</definedName>
    <definedName name="_____pep99">#REF!</definedName>
    <definedName name="_____RAC1">#REF!</definedName>
    <definedName name="_____rcu2">#REF!</definedName>
    <definedName name="_____Re1">#REF!</definedName>
    <definedName name="_____Rl1">#REF!</definedName>
    <definedName name="_____rs1">#REF!</definedName>
    <definedName name="_____rt1">#REF!</definedName>
    <definedName name="_____rt2">#REF!</definedName>
    <definedName name="_____rt3">#REF!</definedName>
    <definedName name="_____run1">#REF!</definedName>
    <definedName name="_____run2">#REF!</definedName>
    <definedName name="_____run3">#REF!</definedName>
    <definedName name="_____s41" hidden="1">{"form-D1",#N/A,FALSE,"FORM-D1";"form-D1_amt",#N/A,FALSE,"FORM-D1"}</definedName>
    <definedName name="_____SAP1">#REF!</definedName>
    <definedName name="_____SAP10">#REF!</definedName>
    <definedName name="_____SAP11">#REF!</definedName>
    <definedName name="_____SAP2">#REF!</definedName>
    <definedName name="_____SAP3">#REF!</definedName>
    <definedName name="_____SAP4">#REF!</definedName>
    <definedName name="_____SAP5">#REF!</definedName>
    <definedName name="_____SAP6">#REF!</definedName>
    <definedName name="_____SAP7">#REF!</definedName>
    <definedName name="_____SAP8">#REF!</definedName>
    <definedName name="_____SAP9">#REF!</definedName>
    <definedName name="_____SC01">#REF!</definedName>
    <definedName name="_____SC02">#REF!</definedName>
    <definedName name="_____SC03">#REF!</definedName>
    <definedName name="_____SC04">#REF!</definedName>
    <definedName name="_____SC05">#REF!</definedName>
    <definedName name="_____SC06">#REF!</definedName>
    <definedName name="_____SC11">#REF!</definedName>
    <definedName name="_____SC12">#REF!</definedName>
    <definedName name="_____SC13">#REF!</definedName>
    <definedName name="_____SC21">#REF!</definedName>
    <definedName name="_____SC22">#REF!</definedName>
    <definedName name="_____SC23">#REF!</definedName>
    <definedName name="_____SC24">#REF!</definedName>
    <definedName name="_____SC25">#REF!</definedName>
    <definedName name="_____SC26">#REF!</definedName>
    <definedName name="_____sh1">90</definedName>
    <definedName name="_____sh2">120</definedName>
    <definedName name="_____sh3">150</definedName>
    <definedName name="_____sh4">180</definedName>
    <definedName name="_____SS402">#REF!</definedName>
    <definedName name="_____SS403">#REF!</definedName>
    <definedName name="_____SS404">#REF!</definedName>
    <definedName name="_____SS405">#REF!</definedName>
    <definedName name="_____SS406">#REF!</definedName>
    <definedName name="_____SS407">#REF!</definedName>
    <definedName name="_____SS408">#REF!</definedName>
    <definedName name="_____SS409">#REF!</definedName>
    <definedName name="_____SS423">#REF!</definedName>
    <definedName name="_____SS424">#REF!</definedName>
    <definedName name="_____tab1">#REF!</definedName>
    <definedName name="_____tab2">#REF!</definedName>
    <definedName name="_____Tk1">#REF!</definedName>
    <definedName name="_____Tk11">#REF!</definedName>
    <definedName name="_____Tk2">#REF!</definedName>
    <definedName name="_____Tkl1">#REF!</definedName>
    <definedName name="_____tl1">#REF!</definedName>
    <definedName name="_____tl2">#REF!</definedName>
    <definedName name="_____Vf1">#REF!</definedName>
    <definedName name="_____Vf2">#REF!</definedName>
    <definedName name="_____vr1">#REF!</definedName>
    <definedName name="_____VS2004" hidden="1">#REF!</definedName>
    <definedName name="_____Wc1">#REF!</definedName>
    <definedName name="_____WC3">#REF!</definedName>
    <definedName name="_____wp1">#REF!</definedName>
    <definedName name="_____Wr1">#REF!</definedName>
    <definedName name="_____Wr3">#REF!</definedName>
    <definedName name="_____Xl1">#REF!</definedName>
    <definedName name="_____xlnm._FilterDatabase">#REF!</definedName>
    <definedName name="_____xlnm._FilterDatabase_1">#REF!</definedName>
    <definedName name="_____xlnm._FilterDatabase_2">#REF!</definedName>
    <definedName name="_____xlnm._FilterDatabase_3">#REF!</definedName>
    <definedName name="_____xlnm._FilterDatabase_4">#REF!</definedName>
    <definedName name="_____xlnm._FilterDatabase_5">#N/A</definedName>
    <definedName name="_____xlnm.Print_Area_1">#REF!</definedName>
    <definedName name="_____xlnm.Print_Area_1_1">"#REF!"</definedName>
    <definedName name="_____xlnm.Print_Area_10">#REF!</definedName>
    <definedName name="_____xlnm.Print_Area_10_1">"#REF!"</definedName>
    <definedName name="_____xlnm.Print_Area_11">#REF!</definedName>
    <definedName name="_____xlnm.Print_Area_11_1">"#REF!"</definedName>
    <definedName name="_____xlnm.Print_Area_13">#REF!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_xlnm.Print_Area_7">#REF!</definedName>
    <definedName name="_____xlnm.Print_Area_8">#REF!</definedName>
    <definedName name="_____xlnm.Print_Area_9">#REF!</definedName>
    <definedName name="_____xlnm.Print_Titles">#REF!</definedName>
    <definedName name="_____xlnm.Print_Titles_1" localSheetId="5">#REF!</definedName>
    <definedName name="_____xlnm.Print_Titles_1">"#NAME?"</definedName>
    <definedName name="_____xlnm.Print_Titles_2">(#REF!,#REF!)</definedName>
    <definedName name="_____xlnm.Print_Titles_3">(#REF!,#REF!)</definedName>
    <definedName name="_____xlnm.Print_Titles_4" localSheetId="6">#REF!</definedName>
    <definedName name="_____xlnm.Print_Titles_4">#REF!</definedName>
    <definedName name="_____xlnm.Print_Titles_7">#REF!</definedName>
    <definedName name="____1____123Graph_ACHART_1" hidden="1">#REF!</definedName>
    <definedName name="____2____123Graph_BCHART_1" hidden="1">#REF!</definedName>
    <definedName name="____3____123Graph_CCHART_1" hidden="1">#REF!</definedName>
    <definedName name="____4___123Graph_ACHART_1" hidden="1">#REF!</definedName>
    <definedName name="____5___123Graph_BCHART_1" hidden="1">#REF!</definedName>
    <definedName name="____6___123Graph_CCHART_1" hidden="1">#REF!</definedName>
    <definedName name="____7__123Graph_ACHART_1" hidden="1">#REF!</definedName>
    <definedName name="____8__123Graph_BCHART_1" hidden="1">#REF!</definedName>
    <definedName name="____9__123Graph_CCHART_1" hidden="1">#REF!</definedName>
    <definedName name="____a1">#REF!</definedName>
    <definedName name="____A2">#REF!</definedName>
    <definedName name="____A65537">#REF!</definedName>
    <definedName name="____A655600">#REF!</definedName>
    <definedName name="____a655601">#REF!</definedName>
    <definedName name="____A71614">#REF!</definedName>
    <definedName name="____A81614">#REF!</definedName>
    <definedName name="____A91614">#REF!</definedName>
    <definedName name="____a999999">#REF!</definedName>
    <definedName name="____aa1" localSheetId="5" hidden="1">{"'PROFITABILITY'!$A$1:$F$45"}</definedName>
    <definedName name="____aa1" localSheetId="1" hidden="1">{"'PROFITABILITY'!$A$1:$F$45"}</definedName>
    <definedName name="____aa1" hidden="1">{"'PROFITABILITY'!$A$1:$F$45"}</definedName>
    <definedName name="____aba2">#REF!</definedName>
    <definedName name="____acs1">#REF!</definedName>
    <definedName name="____acs2">#REF!</definedName>
    <definedName name="____aoc1">#REF!</definedName>
    <definedName name="____aoc2">#REF!</definedName>
    <definedName name="____aoc3">#REF!</definedName>
    <definedName name="____aoc4">#REF!</definedName>
    <definedName name="____axx1">#REF!</definedName>
    <definedName name="____axx2">#REF!</definedName>
    <definedName name="____axx3">#REF!</definedName>
    <definedName name="____AXX4">#REF!</definedName>
    <definedName name="____axx5">#REF!</definedName>
    <definedName name="____axx6">#REF!</definedName>
    <definedName name="____AXX7">#REF!</definedName>
    <definedName name="____axx8">#REF!</definedName>
    <definedName name="____b111121">#REF!</definedName>
    <definedName name="____bhh2">#REF!</definedName>
    <definedName name="____bom1">#REF!</definedName>
    <definedName name="____can430">40.73</definedName>
    <definedName name="____can435">43.3</definedName>
    <definedName name="____CBR220">#REF!</definedName>
    <definedName name="____CBR500">#REF!</definedName>
    <definedName name="____cdd2">#REF!</definedName>
    <definedName name="____cem124" localSheetId="6">#REF!</definedName>
    <definedName name="____cem124">#REF!</definedName>
    <definedName name="____CFB1">#REF!</definedName>
    <definedName name="____CFB2">#REF!</definedName>
    <definedName name="____CFB3">#REF!</definedName>
    <definedName name="____cff2">#REF!</definedName>
    <definedName name="____cli1">#REF!</definedName>
    <definedName name="____cli2">#REF!</definedName>
    <definedName name="____cli3">#REF!</definedName>
    <definedName name="____cli4">#REF!</definedName>
    <definedName name="____col33" localSheetId="6">#REF!</definedName>
    <definedName name="____col33">#REF!</definedName>
    <definedName name="____cth2">#REF!</definedName>
    <definedName name="____CTR220">#REF!</definedName>
    <definedName name="____CTR500">#REF!</definedName>
    <definedName name="____CVT220">#REF!</definedName>
    <definedName name="____CVT500">#REF!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c05" localSheetId="6" hidden="1">{"'Sheet1'!$A$4386:$N$4591"}</definedName>
    <definedName name="____dec05" localSheetId="5" hidden="1">{"'Sheet1'!$A$4386:$N$4591"}</definedName>
    <definedName name="____dec05" localSheetId="1" hidden="1">{"'Sheet1'!$A$4386:$N$4591"}</definedName>
    <definedName name="____dec05" hidden="1">{"'Sheet1'!$A$4386:$N$4591"}</definedName>
    <definedName name="____del1">#REF!</definedName>
    <definedName name="____DET1">#REF!</definedName>
    <definedName name="____DET2">#REF!</definedName>
    <definedName name="____DET3">#REF!</definedName>
    <definedName name="____DET4">#REF!</definedName>
    <definedName name="____DET5">#REF!</definedName>
    <definedName name="____DET6">#REF!</definedName>
    <definedName name="____dev9947">#REF!</definedName>
    <definedName name="____DIS1">#REF!</definedName>
    <definedName name="____dol12">#REF!</definedName>
    <definedName name="____dol6">#REF!</definedName>
    <definedName name="____drg1">#REF!</definedName>
    <definedName name="____drg2">#REF!</definedName>
    <definedName name="____eth2">#REF!</definedName>
    <definedName name="____f1">#REF!</definedName>
    <definedName name="____Fpi1">#REF!</definedName>
    <definedName name="____g1">#REF!</definedName>
    <definedName name="____HCO2">#REF!</definedName>
    <definedName name="____hfi1">#REF!</definedName>
    <definedName name="____hfi2">#REF!</definedName>
    <definedName name="____hfi3">#REF!</definedName>
    <definedName name="____hfi4">#REF!</definedName>
    <definedName name="____hfi5">#REF!</definedName>
    <definedName name="____hfi6">#REF!</definedName>
    <definedName name="____HFI7">#REF!</definedName>
    <definedName name="____hfi8">#REF!</definedName>
    <definedName name="____Hra2">#REF!</definedName>
    <definedName name="____Hso2">#REF!</definedName>
    <definedName name="____Hso3">#REF!</definedName>
    <definedName name="____hxa1">#REF!</definedName>
    <definedName name="____hxa2">#REF!</definedName>
    <definedName name="____hxb1">#REF!</definedName>
    <definedName name="____hxb2">#REF!</definedName>
    <definedName name="____hxc1">#REF!</definedName>
    <definedName name="____hxc2">#REF!</definedName>
    <definedName name="____hxd1">#REF!</definedName>
    <definedName name="____IDA1">#REF!</definedName>
    <definedName name="____ifa1">#REF!</definedName>
    <definedName name="____ifa2">#REF!</definedName>
    <definedName name="____in18900">#REF!</definedName>
    <definedName name="____INT1">#REF!</definedName>
    <definedName name="____Ism3">#REF!</definedName>
    <definedName name="____iv19000">#REF!</definedName>
    <definedName name="____kd1">#REF!</definedName>
    <definedName name="____kd2">#REF!</definedName>
    <definedName name="____kd3">#REF!</definedName>
    <definedName name="____Ki1">#REF!</definedName>
    <definedName name="____Ki2">#REF!</definedName>
    <definedName name="____LAR220">#REF!</definedName>
    <definedName name="____LAR500">#REF!</definedName>
    <definedName name="____lb1">#REF!</definedName>
    <definedName name="____lb2">#REF!</definedName>
    <definedName name="____LMH1">#REF!</definedName>
    <definedName name="____LMH2">#REF!</definedName>
    <definedName name="____LTR220">#REF!</definedName>
    <definedName name="____LTR500">#REF!</definedName>
    <definedName name="____m20">#REF!</definedName>
    <definedName name="____m234">#REF!</definedName>
    <definedName name="____m35">#REF!</definedName>
    <definedName name="____mac2">200</definedName>
    <definedName name="____MAN1">#REF!</definedName>
    <definedName name="____mcl132">#REF!</definedName>
    <definedName name="____mix10">4.5</definedName>
    <definedName name="____mix15">264/50</definedName>
    <definedName name="____mix20">330/50</definedName>
    <definedName name="____mix30">350/50</definedName>
    <definedName name="____mix40">450/50</definedName>
    <definedName name="____ml3">#REF!</definedName>
    <definedName name="____ml33">#REF!</definedName>
    <definedName name="____mlc33">#REF!</definedName>
    <definedName name="____mm1">#REF!</definedName>
    <definedName name="____mm2">#REF!</definedName>
    <definedName name="____mm3">#REF!</definedName>
    <definedName name="____mnk1">#REF!</definedName>
    <definedName name="____new1">#REF!</definedName>
    <definedName name="____Nov2007" localSheetId="5" hidden="1">{"'PROFITABILITY'!$A$1:$F$45"}</definedName>
    <definedName name="____Nov2007" localSheetId="1" hidden="1">{"'PROFITABILITY'!$A$1:$F$45"}</definedName>
    <definedName name="____Nov2007" hidden="1">{"'PROFITABILITY'!$A$1:$F$45"}</definedName>
    <definedName name="____out2">#REF!</definedName>
    <definedName name="____pan1">#REF!</definedName>
    <definedName name="____PAN2">#REF!</definedName>
    <definedName name="____PB1">#REF!</definedName>
    <definedName name="____pep99">#REF!</definedName>
    <definedName name="____pfi1">#REF!</definedName>
    <definedName name="____PLC220">#REF!</definedName>
    <definedName name="____pp1">#REF!</definedName>
    <definedName name="____pp2">#REF!</definedName>
    <definedName name="____RAC1">#REF!</definedName>
    <definedName name="____rcu2">#REF!</definedName>
    <definedName name="____Re1">#REF!</definedName>
    <definedName name="____RE220">#REF!</definedName>
    <definedName name="____RE500">#REF!</definedName>
    <definedName name="____Rl1">#REF!</definedName>
    <definedName name="____rs1">#REF!</definedName>
    <definedName name="____rt1">#REF!</definedName>
    <definedName name="____rt2">#REF!</definedName>
    <definedName name="____rt3">#REF!</definedName>
    <definedName name="____run1">#REF!</definedName>
    <definedName name="____run2">#REF!</definedName>
    <definedName name="____run3">#REF!</definedName>
    <definedName name="____s41" hidden="1">{"form-D1",#N/A,FALSE,"FORM-D1";"form-D1_amt",#N/A,FALSE,"FORM-D1"}</definedName>
    <definedName name="____SAP1">#REF!</definedName>
    <definedName name="____SAP10">#REF!</definedName>
    <definedName name="____SAP11">#REF!</definedName>
    <definedName name="____SAP2">#REF!</definedName>
    <definedName name="____SAP3">#REF!</definedName>
    <definedName name="____SAP4">#REF!</definedName>
    <definedName name="____SAP5">#REF!</definedName>
    <definedName name="____SAP6">#REF!</definedName>
    <definedName name="____SAP7">#REF!</definedName>
    <definedName name="____SAP8">#REF!</definedName>
    <definedName name="____SAP9">#REF!</definedName>
    <definedName name="____SC01">#REF!</definedName>
    <definedName name="____SC02">#REF!</definedName>
    <definedName name="____SC03">#REF!</definedName>
    <definedName name="____SC04">#REF!</definedName>
    <definedName name="____SC05">#REF!</definedName>
    <definedName name="____SC06">#REF!</definedName>
    <definedName name="____SC11">#REF!</definedName>
    <definedName name="____SC12">#REF!</definedName>
    <definedName name="____SC13">#REF!</definedName>
    <definedName name="____SC21">#REF!</definedName>
    <definedName name="____SC22">#REF!</definedName>
    <definedName name="____SC23">#REF!</definedName>
    <definedName name="____SC24">#REF!</definedName>
    <definedName name="____SC25">#REF!</definedName>
    <definedName name="____SC26">#REF!</definedName>
    <definedName name="____sch2">#REF!</definedName>
    <definedName name="____sch9">#REF!</definedName>
    <definedName name="____sdf1">#REF!</definedName>
    <definedName name="____SDF2">#REF!</definedName>
    <definedName name="____sh1">90</definedName>
    <definedName name="____sh2">120</definedName>
    <definedName name="____sh3">150</definedName>
    <definedName name="____sh4">180</definedName>
    <definedName name="____SS402">#REF!</definedName>
    <definedName name="____SS403">#REF!</definedName>
    <definedName name="____SS404">#REF!</definedName>
    <definedName name="____SS405">#REF!</definedName>
    <definedName name="____SS406">#REF!</definedName>
    <definedName name="____SS407">#REF!</definedName>
    <definedName name="____SS408">#REF!</definedName>
    <definedName name="____SS409">#REF!</definedName>
    <definedName name="____SS423">#REF!</definedName>
    <definedName name="____SS424">#REF!</definedName>
    <definedName name="____tab1">#REF!</definedName>
    <definedName name="____tab2">#REF!</definedName>
    <definedName name="____Tk1">#REF!</definedName>
    <definedName name="____Tk11">#REF!</definedName>
    <definedName name="____Tk2">#REF!</definedName>
    <definedName name="____Tkl1">#REF!</definedName>
    <definedName name="____tl1">#REF!</definedName>
    <definedName name="____tl2">#REF!</definedName>
    <definedName name="____TR220">#REF!</definedName>
    <definedName name="____TR500">#REF!</definedName>
    <definedName name="____Vf1">#REF!</definedName>
    <definedName name="____Vf2">#REF!</definedName>
    <definedName name="____vr1">#REF!</definedName>
    <definedName name="____VS2004" hidden="1">#REF!</definedName>
    <definedName name="____Wc1">#REF!</definedName>
    <definedName name="____WC3">#REF!</definedName>
    <definedName name="____wp1">#REF!</definedName>
    <definedName name="____Wr1">#REF!</definedName>
    <definedName name="____Wr3">#REF!</definedName>
    <definedName name="____Xl1">#REF!</definedName>
    <definedName name="____xlnm._FilterDatabase">#REF!</definedName>
    <definedName name="____xlnm._FilterDatabase_1">#REF!</definedName>
    <definedName name="____xlnm._FilterDatabase_2">#REF!</definedName>
    <definedName name="____xlnm._FilterDatabase_3">#REF!</definedName>
    <definedName name="____xlnm._FilterDatabase_4">#REF!</definedName>
    <definedName name="____xlnm._FilterDatabase_5">#N/A</definedName>
    <definedName name="____xlnm.Print_Area">#REF!</definedName>
    <definedName name="____xlnm.Print_Area_1">#REF!</definedName>
    <definedName name="____xlnm.Print_Area_1_1">"#REF!"</definedName>
    <definedName name="____xlnm.Print_Area_1_2">"#REF!"</definedName>
    <definedName name="____xlnm.Print_Area_10">#REF!</definedName>
    <definedName name="____xlnm.Print_Area_10_1">"#REF!"</definedName>
    <definedName name="____xlnm.Print_Area_11">#REF!</definedName>
    <definedName name="____xlnm.Print_Area_13">#REF!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_xlnm.Print_Area_7">#REF!</definedName>
    <definedName name="____xlnm.Print_Area_8">#REF!</definedName>
    <definedName name="____xlnm.Print_Area_9">#REF!</definedName>
    <definedName name="____xlnm.Print_Titles">#REF!</definedName>
    <definedName name="____xlnm.Print_Titles_1">#REF!</definedName>
    <definedName name="____xlnm.Print_Titles_2">(#REF!,#REF!)</definedName>
    <definedName name="____xlnm.Print_Titles_3">(#REF!,#REF!)</definedName>
    <definedName name="____xlnm.Print_Titles_4" localSheetId="6">#REF!</definedName>
    <definedName name="____xlnm.Print_Titles_4">#REF!</definedName>
    <definedName name="____xlnm.Print_Titles_7">#REF!</definedName>
    <definedName name="____ZS1">#REF!</definedName>
    <definedName name="____ZS2">#REF!</definedName>
    <definedName name="___1____123Graph_ACHART_1" hidden="1">#REF!</definedName>
    <definedName name="___1__123Graph_ACHART_1" hidden="1">#REF!</definedName>
    <definedName name="___18__123Graph_CCHART_1" hidden="1">#REF!</definedName>
    <definedName name="___2____123Graph_BCHART_1" hidden="1">#REF!</definedName>
    <definedName name="___2__123Graph_BCHART_1" hidden="1">#REF!</definedName>
    <definedName name="___3____123Graph_CCHART_1" hidden="1">#REF!</definedName>
    <definedName name="___3__123Graph_CCHART_1" hidden="1">#REF!</definedName>
    <definedName name="___4___123Graph_ACHART_1" hidden="1">#REF!</definedName>
    <definedName name="___5___123Graph_BCHART_1" hidden="1">#REF!</definedName>
    <definedName name="___6___123Graph_CCHART_1" hidden="1">#REF!</definedName>
    <definedName name="___7__123Graph_ACHART_1" hidden="1">#REF!</definedName>
    <definedName name="___8__123Graph_BCHART_1" hidden="1">#REF!</definedName>
    <definedName name="___9__123Graph_CCHART_1" hidden="1">#REF!</definedName>
    <definedName name="___A1">#REF!</definedName>
    <definedName name="___A10">#REF!</definedName>
    <definedName name="___A13">#REF!</definedName>
    <definedName name="___A2">#REF!</definedName>
    <definedName name="___A3">#REF!</definedName>
    <definedName name="___A4">#REF!</definedName>
    <definedName name="___A5">#REF!</definedName>
    <definedName name="___A6">#REF!</definedName>
    <definedName name="___A65537">#REF!</definedName>
    <definedName name="___A655600">#REF!</definedName>
    <definedName name="___a655601">#REF!</definedName>
    <definedName name="___A7">#REF!</definedName>
    <definedName name="___A71614">#REF!</definedName>
    <definedName name="___A8">#REF!</definedName>
    <definedName name="___A81614">#REF!</definedName>
    <definedName name="___A9">#REF!</definedName>
    <definedName name="___A91614">#REF!</definedName>
    <definedName name="___a999999">#REF!</definedName>
    <definedName name="___aa1" localSheetId="5" hidden="1">{"'PROFITABILITY'!$A$1:$F$45"}</definedName>
    <definedName name="___aa1" localSheetId="1" hidden="1">{"'PROFITABILITY'!$A$1:$F$45"}</definedName>
    <definedName name="___aa1" hidden="1">{"'PROFITABILITY'!$A$1:$F$45"}</definedName>
    <definedName name="___aba2">#REF!</definedName>
    <definedName name="___acs1">#REF!</definedName>
    <definedName name="___acs2">#REF!</definedName>
    <definedName name="___aoc1">#REF!</definedName>
    <definedName name="___aoc2">#REF!</definedName>
    <definedName name="___aoc3">#REF!</definedName>
    <definedName name="___aoc4">#REF!</definedName>
    <definedName name="___axx1">#REF!</definedName>
    <definedName name="___axx2">#REF!</definedName>
    <definedName name="___axx3">#REF!</definedName>
    <definedName name="___AXX4">#REF!</definedName>
    <definedName name="___axx5">#REF!</definedName>
    <definedName name="___axx6">#REF!</definedName>
    <definedName name="___AXX7">#REF!</definedName>
    <definedName name="___axx8">#REF!</definedName>
    <definedName name="___b111121">#REF!</definedName>
    <definedName name="___bhh2">#REF!</definedName>
    <definedName name="___bom1">#REF!</definedName>
    <definedName name="___can430">40.73</definedName>
    <definedName name="___can435">43.3</definedName>
    <definedName name="___CBR220">#REF!</definedName>
    <definedName name="___CBR500">#REF!</definedName>
    <definedName name="___cdd2" localSheetId="6">#REF!</definedName>
    <definedName name="___cdd2">#REF!</definedName>
    <definedName name="___cem124" localSheetId="6">#REF!</definedName>
    <definedName name="___cem124">#REF!</definedName>
    <definedName name="___CFB1">#REF!</definedName>
    <definedName name="___CFB2">#REF!</definedName>
    <definedName name="___CFB3">#REF!</definedName>
    <definedName name="___cff2" localSheetId="6">#REF!</definedName>
    <definedName name="___cff2">#REF!</definedName>
    <definedName name="___cli1">#REF!</definedName>
    <definedName name="___cli2">#REF!</definedName>
    <definedName name="___cli3">#REF!</definedName>
    <definedName name="___cli4">#REF!</definedName>
    <definedName name="___cli5">#REF!</definedName>
    <definedName name="___col33">#REF!</definedName>
    <definedName name="___cth2">#REF!</definedName>
    <definedName name="___CTR220">#REF!</definedName>
    <definedName name="___CTR500">#REF!</definedName>
    <definedName name="___CVT220">#REF!</definedName>
    <definedName name="___CVT500">#REF!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c05" localSheetId="6" hidden="1">{"'Sheet1'!$A$4386:$N$4591"}</definedName>
    <definedName name="___dec05" localSheetId="5" hidden="1">{"'Sheet1'!$A$4386:$N$4591"}</definedName>
    <definedName name="___dec05" localSheetId="1" hidden="1">{"'Sheet1'!$A$4386:$N$4591"}</definedName>
    <definedName name="___dec05" hidden="1">{"'Sheet1'!$A$4386:$N$4591"}</definedName>
    <definedName name="___del1">#REF!</definedName>
    <definedName name="___DET1">#REF!</definedName>
    <definedName name="___DET2">#REF!</definedName>
    <definedName name="___DET3">#REF!</definedName>
    <definedName name="___DET4">#REF!</definedName>
    <definedName name="___DET5">#REF!</definedName>
    <definedName name="___DET6">#REF!</definedName>
    <definedName name="___dev9947">#REF!</definedName>
    <definedName name="___DIS1">#REF!</definedName>
    <definedName name="___dol12">#REF!</definedName>
    <definedName name="___dol6">#REF!</definedName>
    <definedName name="___drg1">#REF!</definedName>
    <definedName name="___drg2">#REF!</definedName>
    <definedName name="___eth2">#REF!</definedName>
    <definedName name="___f1">#REF!</definedName>
    <definedName name="___Fpi1">#REF!</definedName>
    <definedName name="___g1">#REF!</definedName>
    <definedName name="___HCO2">#REF!</definedName>
    <definedName name="___hfi1">#REF!</definedName>
    <definedName name="___hfi2">#REF!</definedName>
    <definedName name="___hfi3">#REF!</definedName>
    <definedName name="___hfi4">#REF!</definedName>
    <definedName name="___hfi5">#REF!</definedName>
    <definedName name="___hfi6">#REF!</definedName>
    <definedName name="___HFI7">#REF!</definedName>
    <definedName name="___hfi8">#REF!</definedName>
    <definedName name="___Hra2">#REF!</definedName>
    <definedName name="___Hso2">#REF!</definedName>
    <definedName name="___Hso3">#REF!</definedName>
    <definedName name="___hxa1">#REF!</definedName>
    <definedName name="___hxa2">#REF!</definedName>
    <definedName name="___hxb1">#REF!</definedName>
    <definedName name="___hxb2">#REF!</definedName>
    <definedName name="___hxc1">#REF!</definedName>
    <definedName name="___hxc2">#REF!</definedName>
    <definedName name="___hxd1">#REF!</definedName>
    <definedName name="___IDA1">#REF!</definedName>
    <definedName name="___ifa1">#REF!</definedName>
    <definedName name="___ifa2">#REF!</definedName>
    <definedName name="___III7">"$C4.$#REF!$#REF!"</definedName>
    <definedName name="___in18900">#REF!</definedName>
    <definedName name="___INT1">#REF!</definedName>
    <definedName name="___Ism3" localSheetId="6">#REF!</definedName>
    <definedName name="___Ism3">#REF!</definedName>
    <definedName name="___iv19000">#REF!</definedName>
    <definedName name="___kd1" localSheetId="6">#REF!</definedName>
    <definedName name="___kd1">#REF!</definedName>
    <definedName name="___kd2" localSheetId="6">#REF!</definedName>
    <definedName name="___kd2">#REF!</definedName>
    <definedName name="___kd3">#REF!</definedName>
    <definedName name="___KEY3" hidden="1">#REF!</definedName>
    <definedName name="___Ki1">#REF!</definedName>
    <definedName name="___Ki2">#REF!</definedName>
    <definedName name="___LAR220">#REF!</definedName>
    <definedName name="___LAR500">#REF!</definedName>
    <definedName name="___lb1">#REF!</definedName>
    <definedName name="___lb2">#REF!</definedName>
    <definedName name="___LMH1">#REF!</definedName>
    <definedName name="___LMH2">#REF!</definedName>
    <definedName name="___LTR220">#REF!</definedName>
    <definedName name="___LTR500">#REF!</definedName>
    <definedName name="___m20">#REF!</definedName>
    <definedName name="___m234">#REF!</definedName>
    <definedName name="___m35">#REF!</definedName>
    <definedName name="___mac2">200</definedName>
    <definedName name="___MAN1">#REF!</definedName>
    <definedName name="___mcl132">#REF!</definedName>
    <definedName name="___mix10">4.5</definedName>
    <definedName name="___mix15">264/50</definedName>
    <definedName name="___mix20">330/50</definedName>
    <definedName name="___mix30">350/50</definedName>
    <definedName name="___mix40">450/50</definedName>
    <definedName name="___ml3">#REF!</definedName>
    <definedName name="___ml33">#REF!</definedName>
    <definedName name="___mlc33">#REF!</definedName>
    <definedName name="___mm1">#REF!</definedName>
    <definedName name="___mm2">#REF!</definedName>
    <definedName name="___mm3">#REF!</definedName>
    <definedName name="___mnk1">#REF!</definedName>
    <definedName name="___new1">#REF!</definedName>
    <definedName name="___Nov2007" localSheetId="5" hidden="1">{"'PROFITABILITY'!$A$1:$F$45"}</definedName>
    <definedName name="___Nov2007" localSheetId="1" hidden="1">{"'PROFITABILITY'!$A$1:$F$45"}</definedName>
    <definedName name="___Nov2007" hidden="1">{"'PROFITABILITY'!$A$1:$F$45"}</definedName>
    <definedName name="___out2">#REF!</definedName>
    <definedName name="___pan1">#REF!</definedName>
    <definedName name="___PAN2">#REF!</definedName>
    <definedName name="___PB1">#REF!</definedName>
    <definedName name="___pep99">#REF!</definedName>
    <definedName name="___pfi1">#REF!</definedName>
    <definedName name="___PLC220">#REF!</definedName>
    <definedName name="___pp1">#REF!</definedName>
    <definedName name="___pp2">#REF!</definedName>
    <definedName name="___RAC1">#REF!</definedName>
    <definedName name="___rcu2">#REF!</definedName>
    <definedName name="___Re1">#REF!</definedName>
    <definedName name="___RE220">#REF!</definedName>
    <definedName name="___RE500">#REF!</definedName>
    <definedName name="___Rl1">#REF!</definedName>
    <definedName name="___rs1">#REF!</definedName>
    <definedName name="___rt1">#REF!</definedName>
    <definedName name="___rt2">#REF!</definedName>
    <definedName name="___rt3">#REF!</definedName>
    <definedName name="___run1">#REF!</definedName>
    <definedName name="___run2">#REF!</definedName>
    <definedName name="___run3">#REF!</definedName>
    <definedName name="___s41" hidden="1">{"form-D1",#N/A,FALSE,"FORM-D1";"form-D1_amt",#N/A,FALSE,"FORM-D1"}</definedName>
    <definedName name="___SAP1">#REF!</definedName>
    <definedName name="___SAP10">#REF!</definedName>
    <definedName name="___SAP11">#REF!</definedName>
    <definedName name="___SAP2">#REF!</definedName>
    <definedName name="___SAP3">#REF!</definedName>
    <definedName name="___SAP4">#REF!</definedName>
    <definedName name="___SAP5">#REF!</definedName>
    <definedName name="___SAP6">#REF!</definedName>
    <definedName name="___SAP7">#REF!</definedName>
    <definedName name="___SAP8">#REF!</definedName>
    <definedName name="___SAP9">#REF!</definedName>
    <definedName name="___SC01">#REF!</definedName>
    <definedName name="___SC02">#REF!</definedName>
    <definedName name="___SC03">#REF!</definedName>
    <definedName name="___SC04">#REF!</definedName>
    <definedName name="___SC05">#REF!</definedName>
    <definedName name="___SC06">#REF!</definedName>
    <definedName name="___SC11">#REF!</definedName>
    <definedName name="___SC12">#REF!</definedName>
    <definedName name="___SC13">#REF!</definedName>
    <definedName name="___SC21">#REF!</definedName>
    <definedName name="___SC22">#REF!</definedName>
    <definedName name="___SC23">#REF!</definedName>
    <definedName name="___SC24">#REF!</definedName>
    <definedName name="___SC25">#REF!</definedName>
    <definedName name="___SC26">#REF!</definedName>
    <definedName name="___sch2">#REF!</definedName>
    <definedName name="___sch9">#REF!</definedName>
    <definedName name="___sdf1">#REF!</definedName>
    <definedName name="___SDF2">#REF!</definedName>
    <definedName name="___sh1">90</definedName>
    <definedName name="___sh2">120</definedName>
    <definedName name="___sh3">150</definedName>
    <definedName name="___sh4">180</definedName>
    <definedName name="___SS402">#REF!</definedName>
    <definedName name="___SS403">#REF!</definedName>
    <definedName name="___SS404">#REF!</definedName>
    <definedName name="___SS405">#REF!</definedName>
    <definedName name="___SS406">#REF!</definedName>
    <definedName name="___SS407">#REF!</definedName>
    <definedName name="___SS408">#REF!</definedName>
    <definedName name="___SS409">#REF!</definedName>
    <definedName name="___SS423">#REF!</definedName>
    <definedName name="___SS424">#REF!</definedName>
    <definedName name="___tab1">#REF!</definedName>
    <definedName name="___tab2">#REF!</definedName>
    <definedName name="___Tk1">#REF!</definedName>
    <definedName name="___Tk11">#REF!</definedName>
    <definedName name="___Tk2">#REF!</definedName>
    <definedName name="___Tkl1">#REF!</definedName>
    <definedName name="___tl1">#REF!</definedName>
    <definedName name="___tl2">#REF!</definedName>
    <definedName name="___TR220">#REF!</definedName>
    <definedName name="___TR500">#REF!</definedName>
    <definedName name="___Vf1">#REF!</definedName>
    <definedName name="___Vf2">#REF!</definedName>
    <definedName name="___vr1">#REF!</definedName>
    <definedName name="___VS2004" hidden="1">#REF!</definedName>
    <definedName name="___Wc1">#REF!</definedName>
    <definedName name="___WC3">#REF!</definedName>
    <definedName name="___wp1">#REF!</definedName>
    <definedName name="___Wr1">#REF!</definedName>
    <definedName name="___Wr3">#REF!</definedName>
    <definedName name="___Xl1">#REF!</definedName>
    <definedName name="___xlfn_COUNTIFS">#N/A</definedName>
    <definedName name="___xlfn_SUMIFS">#N/A</definedName>
    <definedName name="___xlnm._FilterDatabase">#REF!</definedName>
    <definedName name="___xlnm._FilterDatabase_1">#REF!</definedName>
    <definedName name="___xlnm._FilterDatabase_2">#REF!</definedName>
    <definedName name="___xlnm._FilterDatabase_3">#REF!</definedName>
    <definedName name="___xlnm._FilterDatabase_4">#REF!</definedName>
    <definedName name="___xlnm._FilterDatabase_5">#N/A</definedName>
    <definedName name="___xlnm.Print_Area">#REF!</definedName>
    <definedName name="___xlnm.Print_Area_1">#REF!</definedName>
    <definedName name="___xlnm.Print_Area_1_1">"#REF!"</definedName>
    <definedName name="___xlnm.Print_Area_1_2">"#REF!"</definedName>
    <definedName name="___xlnm.Print_Area_10">#REF!</definedName>
    <definedName name="___xlnm.Print_Area_10_1">"#REF!"</definedName>
    <definedName name="___xlnm.Print_Area_11">#REF!</definedName>
    <definedName name="___xlnm.Print_Area_13">#REF!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_xlnm.Print_Area_7">#REF!</definedName>
    <definedName name="___xlnm.Print_Area_8">#REF!</definedName>
    <definedName name="___xlnm.Print_Area_9">#REF!</definedName>
    <definedName name="___xlnm.Print_Titles">#REF!</definedName>
    <definedName name="___xlnm.Print_Titles_1">#REF!</definedName>
    <definedName name="___xlnm.Print_Titles_2">(#REF!,#REF!)</definedName>
    <definedName name="___xlnm.Print_Titles_3">(#REF!,#REF!)</definedName>
    <definedName name="___xlnm.Print_Titles_4" localSheetId="6">#REF!</definedName>
    <definedName name="___xlnm.Print_Titles_4">#REF!</definedName>
    <definedName name="___xlnm.Print_Titles_7">#REF!</definedName>
    <definedName name="___ZS1">#REF!</definedName>
    <definedName name="___ZS2">#REF!</definedName>
    <definedName name="__1_______123Graph_ACHART_1" hidden="1">#REF!</definedName>
    <definedName name="__1____123Graph_ACHART_1" hidden="1">#REF!</definedName>
    <definedName name="__1__123Graph_ACHART_1" hidden="1">#REF!</definedName>
    <definedName name="__10____123Graph_ACHART_1" hidden="1">#REF!</definedName>
    <definedName name="__11____123Graph_BCHART_1" hidden="1">#REF!</definedName>
    <definedName name="__12____123Graph_CCHART_1" hidden="1">#REF!</definedName>
    <definedName name="__123">#REF!</definedName>
    <definedName name="__123Graph_A" hidden="1">#REF!</definedName>
    <definedName name="__123Graph_ASTATPROG" hidden="1">#REF!</definedName>
    <definedName name="__123Graph_B" localSheetId="6" hidden="1">#REF!</definedName>
    <definedName name="__123Graph_B" hidden="1">#REF!</definedName>
    <definedName name="__123Graph_C" localSheetId="6" hidden="1">#REF!</definedName>
    <definedName name="__123Graph_C" hidden="1">#REF!</definedName>
    <definedName name="__123Graph_C_1">#N/A</definedName>
    <definedName name="__123Graph_C_1_1">"#N/A"</definedName>
    <definedName name="__123Graph_C_2">#N/A</definedName>
    <definedName name="__123Graph_D" hidden="1">#REF!</definedName>
    <definedName name="__123Graph_E" hidden="1">#REF!</definedName>
    <definedName name="__123Graph_F" hidden="1">#REF!</definedName>
    <definedName name="__123Graph_X" hidden="1">#REF!</definedName>
    <definedName name="__123Graph_XSTATPROG" hidden="1">#REF!</definedName>
    <definedName name="__13___123Graph_ACHART_1" hidden="1">#REF!</definedName>
    <definedName name="__14___123Graph_BCHART_1" hidden="1">#REF!</definedName>
    <definedName name="__15___123Graph_CCHART_1" hidden="1">#REF!</definedName>
    <definedName name="__16__123Graph_ACHART_1" hidden="1">#REF!</definedName>
    <definedName name="__17__123Graph_BCHART_1" hidden="1">#REF!</definedName>
    <definedName name="__18__123Graph_CCHART_1" hidden="1">#REF!</definedName>
    <definedName name="__2_______123Graph_BCHART_1" hidden="1">#REF!</definedName>
    <definedName name="__2____123Graph_BCHART_1" hidden="1">#REF!</definedName>
    <definedName name="__2__123Graph_BCHART_1" hidden="1">#REF!</definedName>
    <definedName name="__3_______123Graph_CCHART_1" hidden="1">#REF!</definedName>
    <definedName name="__3____123Graph_CCHART_1" hidden="1">#REF!</definedName>
    <definedName name="__3__123Graph_CCHART_1" hidden="1">#REF!</definedName>
    <definedName name="__4______123Graph_ACHART_1" hidden="1">#REF!</definedName>
    <definedName name="__4___123Graph_ACHART_1" hidden="1">#REF!</definedName>
    <definedName name="__5______123Graph_BCHART_1" hidden="1">#REF!</definedName>
    <definedName name="__5___123Graph_BCHART_1" hidden="1">#REF!</definedName>
    <definedName name="__6______123Graph_CCHART_1" hidden="1">#REF!</definedName>
    <definedName name="__6___123Graph_CCHART_1" hidden="1">#REF!</definedName>
    <definedName name="__7_____123Graph_ACHART_1" hidden="1">#REF!</definedName>
    <definedName name="__7__123Graph_ACHART_1" hidden="1">#REF!</definedName>
    <definedName name="__8_____123Graph_BCHART_1" hidden="1">#REF!</definedName>
    <definedName name="__8__123Graph_BCHART_1" hidden="1">#REF!</definedName>
    <definedName name="__9_____123Graph_CCHART_1" hidden="1">#REF!</definedName>
    <definedName name="__9__123Graph_CCHART_1" hidden="1">#REF!</definedName>
    <definedName name="__A1">#REF!</definedName>
    <definedName name="__A10">#REF!</definedName>
    <definedName name="__A13">#REF!</definedName>
    <definedName name="__A14">#REF!</definedName>
    <definedName name="__A2">#REF!</definedName>
    <definedName name="__A3">#REF!</definedName>
    <definedName name="__A4">#REF!</definedName>
    <definedName name="__A5">#REF!</definedName>
    <definedName name="__A6">#REF!</definedName>
    <definedName name="__A65537">#REF!</definedName>
    <definedName name="__A655600" localSheetId="6">#REF!</definedName>
    <definedName name="__A655600">#REF!</definedName>
    <definedName name="__a655601">#REF!</definedName>
    <definedName name="__A7">#REF!</definedName>
    <definedName name="__A71614" localSheetId="6">#REF!</definedName>
    <definedName name="__A71614">#REF!</definedName>
    <definedName name="__A8">#REF!</definedName>
    <definedName name="__A81614">#REF!</definedName>
    <definedName name="__A9">#REF!</definedName>
    <definedName name="__A91614">#REF!</definedName>
    <definedName name="__a999999">#REF!</definedName>
    <definedName name="__aa1" localSheetId="5" hidden="1">{"'PROFITABILITY'!$A$1:$F$45"}</definedName>
    <definedName name="__aa1" localSheetId="1" hidden="1">{"'PROFITABILITY'!$A$1:$F$45"}</definedName>
    <definedName name="__aa1" hidden="1">{"'PROFITABILITY'!$A$1:$F$45"}</definedName>
    <definedName name="__aba2">#REF!</definedName>
    <definedName name="__acs1">#REF!</definedName>
    <definedName name="__acs2">#REF!</definedName>
    <definedName name="__aoc1">#REF!</definedName>
    <definedName name="__aoc2">#REF!</definedName>
    <definedName name="__aoc3">#REF!</definedName>
    <definedName name="__aoc4">#REF!</definedName>
    <definedName name="__axx1">#REF!</definedName>
    <definedName name="__axx2">#REF!</definedName>
    <definedName name="__axx3">#REF!</definedName>
    <definedName name="__AXX4">#REF!</definedName>
    <definedName name="__axx5">#REF!</definedName>
    <definedName name="__axx6">#REF!</definedName>
    <definedName name="__AXX7">#REF!</definedName>
    <definedName name="__axx8">#REF!</definedName>
    <definedName name="__b111121">#REF!</definedName>
    <definedName name="__BAA1">#REF!</definedName>
    <definedName name="__bct75">#REF!</definedName>
    <definedName name="__bhh2">#REF!</definedName>
    <definedName name="__bom1">#REF!</definedName>
    <definedName name="__buh11">#REF!</definedName>
    <definedName name="__can430">40.73</definedName>
    <definedName name="__can435">43.3</definedName>
    <definedName name="__CBR220">#REF!</definedName>
    <definedName name="__CBR500">#REF!</definedName>
    <definedName name="__CCT220">#REF!</definedName>
    <definedName name="__cdd2" localSheetId="6">#REF!</definedName>
    <definedName name="__cdd2">#REF!</definedName>
    <definedName name="__cem124" localSheetId="6">#REF!</definedName>
    <definedName name="__cem124">#REF!</definedName>
    <definedName name="__CFB1">#REF!</definedName>
    <definedName name="__CFB2">#REF!</definedName>
    <definedName name="__CFB3">#REF!</definedName>
    <definedName name="__cff2" localSheetId="6">#REF!</definedName>
    <definedName name="__cff2">#REF!</definedName>
    <definedName name="__cli1">#REF!</definedName>
    <definedName name="__cli2">#REF!</definedName>
    <definedName name="__cli3">#REF!</definedName>
    <definedName name="__cli4">#REF!</definedName>
    <definedName name="__cli5">#REF!</definedName>
    <definedName name="__col33">#REF!</definedName>
    <definedName name="__cth2">#REF!</definedName>
    <definedName name="__CTR220">#REF!</definedName>
    <definedName name="__CTR500">#REF!</definedName>
    <definedName name="__CVT220">#REF!</definedName>
    <definedName name="__CVT500">#REF!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ec05" localSheetId="6" hidden="1">{"'Sheet1'!$A$4386:$N$4591"}</definedName>
    <definedName name="__dec05" localSheetId="5" hidden="1">{"'Sheet1'!$A$4386:$N$4591"}</definedName>
    <definedName name="__dec05" localSheetId="1" hidden="1">{"'Sheet1'!$A$4386:$N$4591"}</definedName>
    <definedName name="__dec05" hidden="1">{"'Sheet1'!$A$4386:$N$4591"}</definedName>
    <definedName name="__del1">#REF!</definedName>
    <definedName name="__DET1">#REF!</definedName>
    <definedName name="__DET2">#REF!</definedName>
    <definedName name="__DET3">#REF!</definedName>
    <definedName name="__DET4">#REF!</definedName>
    <definedName name="__DET5">#REF!</definedName>
    <definedName name="__DET6">#REF!</definedName>
    <definedName name="__dev9947">#REF!</definedName>
    <definedName name="__DIS1">#REF!</definedName>
    <definedName name="__DKT75">#REF!</definedName>
    <definedName name="__dol12">#REF!</definedName>
    <definedName name="__dol6">#REF!</definedName>
    <definedName name="__drg1">#REF!</definedName>
    <definedName name="__drg2">#REF!</definedName>
    <definedName name="__EdFJsKAA" localSheetId="6">#REF!</definedName>
    <definedName name="__EdFJsKAA">#REF!</definedName>
    <definedName name="__eth2" localSheetId="6">#REF!</definedName>
    <definedName name="__eth2">#REF!</definedName>
    <definedName name="__f1" localSheetId="6">#REF!</definedName>
    <definedName name="__f1">#REF!</definedName>
    <definedName name="__Fpi1" localSheetId="6">#REF!</definedName>
    <definedName name="__Fpi1">#REF!</definedName>
    <definedName name="__g1">#REF!</definedName>
    <definedName name="__HCO2">#REF!</definedName>
    <definedName name="__hfi1">#REF!</definedName>
    <definedName name="__hfi2">#REF!</definedName>
    <definedName name="__hfi3">#REF!</definedName>
    <definedName name="__hfi4">#REF!</definedName>
    <definedName name="__hfi5">#REF!</definedName>
    <definedName name="__hfi6">#REF!</definedName>
    <definedName name="__HFI7">#REF!</definedName>
    <definedName name="__hfi8">#REF!</definedName>
    <definedName name="__Hra2">#REF!</definedName>
    <definedName name="__Hso2">#REF!</definedName>
    <definedName name="__Hso3">#REF!</definedName>
    <definedName name="__hxa1">#REF!</definedName>
    <definedName name="__hxa2">#REF!</definedName>
    <definedName name="__hxb1">#REF!</definedName>
    <definedName name="__hxb2">#REF!</definedName>
    <definedName name="__hxc1">#REF!</definedName>
    <definedName name="__hxc2">#REF!</definedName>
    <definedName name="__hxd1">#REF!</definedName>
    <definedName name="__hxf1">#REF!</definedName>
    <definedName name="__IDA1">#REF!</definedName>
    <definedName name="__ifa1">#REF!</definedName>
    <definedName name="__ifa2">#REF!</definedName>
    <definedName name="__III7">"$C4.$#REF!$#REF!"</definedName>
    <definedName name="__in18900">#REF!</definedName>
    <definedName name="__INT1">#REF!</definedName>
    <definedName name="__IntlFixup">TRUE</definedName>
    <definedName name="__Ism3" localSheetId="6">#REF!</definedName>
    <definedName name="__Ism3">#REF!</definedName>
    <definedName name="__ISO220">#REF!</definedName>
    <definedName name="__iv19000">#REF!</definedName>
    <definedName name="__kd1" localSheetId="6">#REF!</definedName>
    <definedName name="__kd1">#REF!</definedName>
    <definedName name="__kd2" localSheetId="6">#REF!</definedName>
    <definedName name="__kd2">#REF!</definedName>
    <definedName name="__kd3">#REF!</definedName>
    <definedName name="__KEY3" hidden="1">#REF!</definedName>
    <definedName name="__Ki1">#REF!</definedName>
    <definedName name="__Ki2">#REF!</definedName>
    <definedName name="__kvs1" hidden="1">{#N/A,#N/A,FALSE,"COVER1.XLS ";#N/A,#N/A,FALSE,"RACT1.XLS";#N/A,#N/A,FALSE,"RACT2.XLS";#N/A,#N/A,FALSE,"ECCMP";#N/A,#N/A,FALSE,"WELDER.XLS"}</definedName>
    <definedName name="__LAR220">#REF!</definedName>
    <definedName name="__LAR500">#REF!</definedName>
    <definedName name="__lb1">#REF!</definedName>
    <definedName name="__lb2">#REF!</definedName>
    <definedName name="__LMH1">#REF!</definedName>
    <definedName name="__LMH2">#REF!</definedName>
    <definedName name="__ls1">#REF!</definedName>
    <definedName name="__ls2">#REF!</definedName>
    <definedName name="__ls3">#REF!</definedName>
    <definedName name="__ls4">#REF!</definedName>
    <definedName name="__LTR220">#REF!</definedName>
    <definedName name="__LTR500">#REF!</definedName>
    <definedName name="__m20">#REF!</definedName>
    <definedName name="__m234">#REF!</definedName>
    <definedName name="__m35">#REF!</definedName>
    <definedName name="__mac2">200</definedName>
    <definedName name="__MAN1">#REF!</definedName>
    <definedName name="__mcl132">#REF!</definedName>
    <definedName name="__mix10">4.5</definedName>
    <definedName name="__mix15">264/50</definedName>
    <definedName name="__mix20">330/50</definedName>
    <definedName name="__mix30">350/50</definedName>
    <definedName name="__mix40">450/50</definedName>
    <definedName name="__ml3">#REF!</definedName>
    <definedName name="__ml33">#REF!</definedName>
    <definedName name="__mlc33">#REF!</definedName>
    <definedName name="__mm1">#REF!</definedName>
    <definedName name="__mm2">#REF!</definedName>
    <definedName name="__mm3">#REF!</definedName>
    <definedName name="__MMB220">#REF!</definedName>
    <definedName name="__mnk1">#REF!</definedName>
    <definedName name="__new1">#REF!</definedName>
    <definedName name="__Nov2007" localSheetId="5" hidden="1">{"'PROFITABILITY'!$A$1:$F$45"}</definedName>
    <definedName name="__Nov2007" localSheetId="1" hidden="1">{"'PROFITABILITY'!$A$1:$F$45"}</definedName>
    <definedName name="__Nov2007" hidden="1">{"'PROFITABILITY'!$A$1:$F$45"}</definedName>
    <definedName name="__ns1" hidden="1">{#N/A,#N/A,FALSE,"COVER1.XLS ";#N/A,#N/A,FALSE,"RACT1.XLS";#N/A,#N/A,FALSE,"RACT2.XLS";#N/A,#N/A,FALSE,"ECCMP";#N/A,#N/A,FALSE,"WELDER.XLS"}</definedName>
    <definedName name="__nt75">#REF!</definedName>
    <definedName name="__out2">#REF!</definedName>
    <definedName name="__pan1">#REF!</definedName>
    <definedName name="__PAN2">#REF!</definedName>
    <definedName name="__PB1">#REF!</definedName>
    <definedName name="__pep99">#REF!</definedName>
    <definedName name="__pfi1">#REF!</definedName>
    <definedName name="__PLC220">#REF!</definedName>
    <definedName name="__pp1">#REF!</definedName>
    <definedName name="__pp2">#REF!</definedName>
    <definedName name="__rcu2">#REF!</definedName>
    <definedName name="__Re1">#REF!</definedName>
    <definedName name="__RE220">#REF!</definedName>
    <definedName name="__RE500">#REF!</definedName>
    <definedName name="__Rl1">#REF!</definedName>
    <definedName name="__rs1">#REF!</definedName>
    <definedName name="__rt1">#REF!</definedName>
    <definedName name="__rt2">#REF!</definedName>
    <definedName name="__rt3">#REF!</definedName>
    <definedName name="__run1">#REF!</definedName>
    <definedName name="__run2">#REF!</definedName>
    <definedName name="__run3">#REF!</definedName>
    <definedName name="__s41" hidden="1">{"form-D1",#N/A,FALSE,"FORM-D1";"form-D1_amt",#N/A,FALSE,"FORM-D1"}</definedName>
    <definedName name="__SAP1">#REF!</definedName>
    <definedName name="__SAP10">#REF!</definedName>
    <definedName name="__SAP11">#REF!</definedName>
    <definedName name="__SAP2">#REF!</definedName>
    <definedName name="__SAP3">#REF!</definedName>
    <definedName name="__SAP4">#REF!</definedName>
    <definedName name="__SAP5">#REF!</definedName>
    <definedName name="__SAP6">#REF!</definedName>
    <definedName name="__SAP7">#REF!</definedName>
    <definedName name="__SAP8">#REF!</definedName>
    <definedName name="__SAP9">#REF!</definedName>
    <definedName name="__sch2">#REF!</definedName>
    <definedName name="__sch9">#REF!</definedName>
    <definedName name="__sdf1">#REF!</definedName>
    <definedName name="__SDF2">#REF!</definedName>
    <definedName name="__sh1">90</definedName>
    <definedName name="__sh2">120</definedName>
    <definedName name="__sh3">150</definedName>
    <definedName name="__sh4">180</definedName>
    <definedName name="__sig1">#REF!</definedName>
    <definedName name="__sig2">#REF!</definedName>
    <definedName name="__sig3">#REF!</definedName>
    <definedName name="__sig4">#REF!</definedName>
    <definedName name="__sig5">#REF!</definedName>
    <definedName name="__sit75">#REF!</definedName>
    <definedName name="__SS402">#REF!</definedName>
    <definedName name="__SS403">#REF!</definedName>
    <definedName name="__SS404">#REF!</definedName>
    <definedName name="__SS405">#REF!</definedName>
    <definedName name="__SS406">#REF!</definedName>
    <definedName name="__SS407">#REF!</definedName>
    <definedName name="__SS408">#REF!</definedName>
    <definedName name="__SS409">#REF!</definedName>
    <definedName name="__SS423">#REF!</definedName>
    <definedName name="__SS424">#REF!</definedName>
    <definedName name="__tab1">#REF!</definedName>
    <definedName name="__tab2">#REF!</definedName>
    <definedName name="__TB2">#REF!</definedName>
    <definedName name="__Tk1">#REF!</definedName>
    <definedName name="__Tk11">#REF!</definedName>
    <definedName name="__Tk2">#REF!</definedName>
    <definedName name="__Tkl1">#REF!</definedName>
    <definedName name="__tl1">#REF!</definedName>
    <definedName name="__tl2">#REF!</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TR220">#REF!</definedName>
    <definedName name="__TR500">#REF!</definedName>
    <definedName name="__tr75">#REF!</definedName>
    <definedName name="__trt75">#REF!</definedName>
    <definedName name="__tt75">#REF!</definedName>
    <definedName name="__Vf1">#REF!</definedName>
    <definedName name="__Vf2">#REF!</definedName>
    <definedName name="__vr1">#REF!</definedName>
    <definedName name="__VS2004" hidden="1">#REF!</definedName>
    <definedName name="__Wc1">#REF!</definedName>
    <definedName name="__WC3">#REF!</definedName>
    <definedName name="__wp1">#REF!</definedName>
    <definedName name="__Wr1">#REF!</definedName>
    <definedName name="__Wr3">#REF!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Xl1">#REF!</definedName>
    <definedName name="__xlfn_COUNTIFS">#N/A</definedName>
    <definedName name="__xlfn_SUMIFS">#N/A</definedName>
    <definedName name="__xlnm._FilterDatabase">#N/A</definedName>
    <definedName name="__xlnm._FilterDatabase_1">#REF!</definedName>
    <definedName name="__xlnm._FilterDatabase_1_1">"#REF!"</definedName>
    <definedName name="__xlnm._FilterDatabase_2">#REF!</definedName>
    <definedName name="__xlnm._FilterDatabase_2_1">"#REF!"</definedName>
    <definedName name="__xlnm._FilterDatabase_3">#REF!</definedName>
    <definedName name="__xlnm._FilterDatabase_3_1">"#REF!"</definedName>
    <definedName name="__xlnm._FilterDatabase_4">#REF!</definedName>
    <definedName name="__xlnm._FilterDatabase_5">#N/A</definedName>
    <definedName name="__xlnm.Print_Area" localSheetId="6">"$#REF!.$A$1:$D$37"</definedName>
    <definedName name="__xlnm.Print_Area">#REF!</definedName>
    <definedName name="__xlnm.Print_Area_1" localSheetId="6">"$#REF!.$A$1:$D$37"</definedName>
    <definedName name="__xlnm.Print_Area_1">#REF!</definedName>
    <definedName name="__xlnm.Print_Area_1_1" localSheetId="5">#REF!</definedName>
    <definedName name="__xlnm.Print_Area_1_1">"#REF!"</definedName>
    <definedName name="__xlnm.Print_Area_1_2">"#REF!"</definedName>
    <definedName name="__xlnm.Print_Area_1_3">"#REF!"</definedName>
    <definedName name="__xlnm.Print_Area_10">#REF!</definedName>
    <definedName name="__xlnm.Print_Area_10_1">"#REF!"</definedName>
    <definedName name="__xlnm.Print_Area_11">#REF!</definedName>
    <definedName name="__xlnm.Print_Area_13">#REF!</definedName>
    <definedName name="__xlnm.Print_Area_2" localSheetId="6">"$#REF!.$A$1:$Z$38"</definedName>
    <definedName name="__xlnm.Print_Area_2">#REF!</definedName>
    <definedName name="__xlnm.Print_Area_3" localSheetId="6">"$#REF!.$A$1:$E$42"</definedName>
    <definedName name="__xlnm.Print_Area_3">#REF!</definedName>
    <definedName name="__xlnm.Print_Area_3_1">#REF!</definedName>
    <definedName name="__xlnm.Print_Area_3_2">"#REF!"</definedName>
    <definedName name="__xlnm.Print_Area_3_3">"#REF!"</definedName>
    <definedName name="__xlnm.Print_Area_4" localSheetId="6">"$#REF!.$A$1:$D$37"</definedName>
    <definedName name="__xlnm.Print_Area_4">#REF!</definedName>
    <definedName name="__xlnm.Print_Area_5" localSheetId="6">"$#REF!.$A$1:$D$37"</definedName>
    <definedName name="__xlnm.Print_Area_5">#REF!</definedName>
    <definedName name="__xlnm.Print_Area_6" localSheetId="6">"$#REF!.$A$1:$O$46"</definedName>
    <definedName name="__xlnm.Print_Area_6">#REF!</definedName>
    <definedName name="__xlnm.Print_Area_7" localSheetId="6">"$#REF!.$A$1:$O$42"</definedName>
    <definedName name="__xlnm.Print_Area_7">#REF!</definedName>
    <definedName name="__xlnm.Print_Area_8">#REF!</definedName>
    <definedName name="__xlnm.Print_Area_9">#REF!</definedName>
    <definedName name="__xlnm.Print_Titles">#REF!</definedName>
    <definedName name="__xlnm.Print_Titles_1">#REF!</definedName>
    <definedName name="__xlnm.Print_Titles_1_1">#REF!</definedName>
    <definedName name="__xlnm.Print_Titles_1_2">"#REF!"</definedName>
    <definedName name="__xlnm.Print_Titles_1_3">"#REF!"</definedName>
    <definedName name="__xlnm.Print_Titles_2">#REF!</definedName>
    <definedName name="__xlnm.Print_Titles_3">#REF!</definedName>
    <definedName name="__xlnm.Print_Titles_3_1">#REF!</definedName>
    <definedName name="__xlnm.Print_Titles_3_2">"#REF!"</definedName>
    <definedName name="__xlnm.Print_Titles_3_3">"#REF!"</definedName>
    <definedName name="__xlnm.Print_Titles_4" localSheetId="6">#REF!</definedName>
    <definedName name="__xlnm.Print_Titles_4">#REF!</definedName>
    <definedName name="__xlnm.Print_Titles_7">#REF!</definedName>
    <definedName name="__xlnm.Recorder">"#REF!"</definedName>
    <definedName name="__xlnm.Recorder_1">"#REF!"</definedName>
    <definedName name="__ZS1">#REF!</definedName>
    <definedName name="__ZS2">#REF!</definedName>
    <definedName name="_0">#REF!</definedName>
    <definedName name="_0___0">#REF!</definedName>
    <definedName name="_033">#REF!</definedName>
    <definedName name="_066">#REF!</definedName>
    <definedName name="_0790">#REF!</definedName>
    <definedName name="_1" hidden="1">#REF!</definedName>
    <definedName name="_1____________123Graph_ACHART_1" hidden="1">#REF!</definedName>
    <definedName name="_1_______123Graph_ACHART_1" hidden="1">#REF!</definedName>
    <definedName name="_1____123Graph_ACHART_1" hidden="1">#REF!</definedName>
    <definedName name="_1___123Graph_ACHART_1" hidden="1">#REF!</definedName>
    <definedName name="_1__123Graph_ACHART_1" hidden="1">#REF!</definedName>
    <definedName name="_10________123Graph_ACHART_1" hidden="1">#REF!</definedName>
    <definedName name="_10____123Graph_ACHART_1" hidden="1">#REF!</definedName>
    <definedName name="_10__123Graph_BCHART_1" hidden="1">#REF!</definedName>
    <definedName name="_1000A01">#N/A</definedName>
    <definedName name="_10Excel_BuiltIn_Print_Area_18_1" localSheetId="6">#REF!</definedName>
    <definedName name="_10Excel_BuiltIn_Print_Area_18_1">#REF!</definedName>
    <definedName name="_10Excel_BuiltIn_Print_Area_3_1" localSheetId="6">#REF!</definedName>
    <definedName name="_10Excel_BuiltIn_Print_Area_3_1">#REF!</definedName>
    <definedName name="_10Excel_BuiltIn_Print_Area_4_1_1_1_1">#REF!</definedName>
    <definedName name="_10Excel_BuiltIn_Print_Area_4_1_1_1_1_1_1">#REF!</definedName>
    <definedName name="_10Excel_BuiltIn_Print_Area_7">"$#REF!.$A$1:$Z$43"</definedName>
    <definedName name="_11">#N/A</definedName>
    <definedName name="_11________123Graph_BCHART_1" hidden="1">#REF!</definedName>
    <definedName name="_11____123Graph_BCHART_1" hidden="1">#REF!</definedName>
    <definedName name="_11_3_0Crite">#REF!</definedName>
    <definedName name="_11BS">#REF!</definedName>
    <definedName name="_11Excel_BuiltIn_Print_Area_18_1">#REF!</definedName>
    <definedName name="_11Excel_BuiltIn_Print_Area_2_1">#REF!</definedName>
    <definedName name="_11Excel_BuiltIn_Print_Area_3_1_1">#REF!</definedName>
    <definedName name="_11Excel_BuiltIn_Print_Area_4_1_1_1_1_1">#REF!</definedName>
    <definedName name="_11Excel_BuiltIn_Print_Area_4_1_1_1_1_1_1_1_1_1_1">#REF!</definedName>
    <definedName name="_11Excel_BuiltIn_Print_Area_8">"$#REF!.$A$1:$Z$41"</definedName>
    <definedName name="_12________123Graph_CCHART_1" hidden="1">#REF!</definedName>
    <definedName name="_12____123Graph_CCHART_1" hidden="1">#REF!</definedName>
    <definedName name="_12__123Graph_BCHART_1" hidden="1">#REF!</definedName>
    <definedName name="_12__123Graph_CCHART_1" hidden="1">#REF!</definedName>
    <definedName name="_12BS">#REF!</definedName>
    <definedName name="_12Excel_BuiltIn_Print_Area_2_1_1_1">#REF!</definedName>
    <definedName name="_12Excel_BuiltIn_Print_Area_3_1_1_1">#REF!</definedName>
    <definedName name="_12Excel_BuiltIn_Print_Area_4_1_1_1_1_1_1">#REF!</definedName>
    <definedName name="_12Excel_BuiltIn_Print_Area_4_1_1_1_1_1_1_1_1_1_1_1">#REF!</definedName>
    <definedName name="_12Excel_BuiltIn_Print_Area_9">"$#REF!.$A$1:$S$38"</definedName>
    <definedName name="_13____123Graph_ACHART_1" hidden="1">#REF!</definedName>
    <definedName name="_13___123Graph_ACHART_1" hidden="1">#REF!</definedName>
    <definedName name="_13_3_0Criteria">#REF!</definedName>
    <definedName name="_13_ページング_電話関係">#REF!</definedName>
    <definedName name="_132">#REF!</definedName>
    <definedName name="_13BS">#REF!</definedName>
    <definedName name="_13Excel_BuiltIn_Print_Area_1_1">"$#REF!.$A$1:$E$42"</definedName>
    <definedName name="_13Excel_BuiltIn_Print_Area_2_1" localSheetId="6">#REF!</definedName>
    <definedName name="_13Excel_BuiltIn_Print_Area_2_1">#REF!</definedName>
    <definedName name="_13Excel_BuiltIn_Print_Area_2_1_1_1_1" localSheetId="6">#REF!</definedName>
    <definedName name="_13Excel_BuiltIn_Print_Area_2_1_1_1_1">#REF!</definedName>
    <definedName name="_13Excel_BuiltIn_Print_Area_3_1_1_1_1" localSheetId="6">#REF!</definedName>
    <definedName name="_13Excel_BuiltIn_Print_Area_3_1_1_1_1">#REF!</definedName>
    <definedName name="_13Excel_BuiltIn_Print_Area_4_1_1_1_1_1_1_1_1_1_1">#REF!</definedName>
    <definedName name="_13Excel_BuiltIn_Print_Area_4_1_1_1_1_1_1_1_1_1_1_1_1">#REF!</definedName>
    <definedName name="_14____123Graph_BCHART_1" hidden="1">#REF!</definedName>
    <definedName name="_14___123Graph_BCHART_1" hidden="1">#REF!</definedName>
    <definedName name="_14BS">#REF!</definedName>
    <definedName name="_14Excel_BuiltIn_Print_Area_2_1_1_1_1_1">#REF!</definedName>
    <definedName name="_14Excel_BuiltIn_Print_Area_4_1_1_1_1">#REF!</definedName>
    <definedName name="_14Excel_BuiltIn_Print_Area_4_1_1_1_1_1_1_1_1_1_1_1">#REF!</definedName>
    <definedName name="_14Excel_BuiltIn_Print_Area_5_1_1_1_1">#REF!</definedName>
    <definedName name="_15____123Graph_CCHART_1" hidden="1">#REF!</definedName>
    <definedName name="_15___123Graph_CCHART_1" hidden="1">#REF!</definedName>
    <definedName name="_15__123Graph_CCHART_1" hidden="1">#REF!</definedName>
    <definedName name="_15_3__Crite">#REF!</definedName>
    <definedName name="_15BS">#REF!</definedName>
    <definedName name="_15Excel_BuiltIn_Print_Area_2_1_1_1">#REF!</definedName>
    <definedName name="_15Excel_BuiltIn_Print_Area_3_1">#REF!</definedName>
    <definedName name="_15Excel_BuiltIn_Print_Area_4_1_1_1_1_1_1_1_1_1_1_1_1">#REF!</definedName>
    <definedName name="_15Excel_BuiltIn_Print_Area_5_1_1_1">#REF!</definedName>
    <definedName name="_15Excel_BuiltIn_Print_Area_5_1_1_1_1_1_1">#REF!</definedName>
    <definedName name="_16__123Graph_ACHART_1" hidden="1">#REF!</definedName>
    <definedName name="_16BS">#REF!</definedName>
    <definedName name="_16Excel_BuiltIn_Print_Area_3_1_1">#REF!</definedName>
    <definedName name="_16Excel_BuiltIn_Print_Area_5_1_1_1_1">#REF!</definedName>
    <definedName name="_16Excel_BuiltIn_Print_Titles_1_1_1" localSheetId="6">(#REF!,#REF!)</definedName>
    <definedName name="_16Excel_BuiltIn_Print_Titles_1_1_1">(#REF!,#REF!)</definedName>
    <definedName name="_16Excel_BuiltIn_Print_Titles_4_1" localSheetId="6">#REF!</definedName>
    <definedName name="_16Excel_BuiltIn_Print_Titles_4_1">#REF!</definedName>
    <definedName name="_17__123Graph_BCHART_1" hidden="1">#REF!</definedName>
    <definedName name="_17_3__Criteria">#REF!</definedName>
    <definedName name="_17Excel_BuiltIn_Print_Area_2_1_1_1_1" localSheetId="6">#REF!</definedName>
    <definedName name="_17Excel_BuiltIn_Print_Area_2_1_1_1_1">#REF!</definedName>
    <definedName name="_17Excel_BuiltIn_Print_Area_3_1_1_1" localSheetId="6">#REF!</definedName>
    <definedName name="_17Excel_BuiltIn_Print_Area_3_1_1_1">#REF!</definedName>
    <definedName name="_17Excel_BuiltIn_Print_Area_7_1_1_1_1">#REF!</definedName>
    <definedName name="_17Excel_BuiltIn_Print_Titles_4_1">#REF!</definedName>
    <definedName name="_18__123Graph_CCHART_1" hidden="1">#REF!</definedName>
    <definedName name="_18Excel_BuiltIn_Print_Area_3_1_1_1_1">#REF!</definedName>
    <definedName name="_18Excel_BuiltIn_Print_Area_8_1_1_1_1">#REF!</definedName>
    <definedName name="_18Excel_BuiltIn_Print_Titles_5_1_1">#REF!</definedName>
    <definedName name="_19Excel_BuiltIn_Print_Area_2_1_1_1_1_1">#REF!</definedName>
    <definedName name="_19Excel_BuiltIn_Print_Area_4_1_1_1_1">#REF!</definedName>
    <definedName name="_19Excel_BuiltIn_Print_Area_9_1">#REF!</definedName>
    <definedName name="_19G_0Extr">#REF!</definedName>
    <definedName name="_1Excel_BuiltIn_Print_Area_1">"$#REF!.$A$1:$U$39"</definedName>
    <definedName name="_1Excel_BuiltIn_Print_Area_1_1" localSheetId="6">#REF!</definedName>
    <definedName name="_1Excel_BuiltIn_Print_Area_1_1">#REF!</definedName>
    <definedName name="_1Excel_BuiltIn_Print_Area_10_1" localSheetId="6">#REF!</definedName>
    <definedName name="_1Excel_BuiltIn_Print_Area_10_1">#REF!</definedName>
    <definedName name="_1Excel_BuiltIn_Print_Area_3_1">#REF!</definedName>
    <definedName name="_1Excel_BuiltIn_Print_Area_4_1" localSheetId="6">#REF!</definedName>
    <definedName name="_1Excel_BuiltIn_Print_Area_4_1">#REF!</definedName>
    <definedName name="_2____________123Graph_BCHART_1" hidden="1">#REF!</definedName>
    <definedName name="_2_______123Graph_BCHART_1" hidden="1">#REF!</definedName>
    <definedName name="_2____123Graph_BCHART_1" hidden="1">#REF!</definedName>
    <definedName name="_2___123Graph_BCHART_1" hidden="1">#REF!</definedName>
    <definedName name="_2__123Graph_ACHART_1" hidden="1">#REF!</definedName>
    <definedName name="_2__123Graph_BCHART_1" hidden="1">#REF!</definedName>
    <definedName name="_20Excel_BuiltIn_Print_Area_5_1_1_1">#REF!</definedName>
    <definedName name="_21Excel_BuiltIn_Print_Area_3_1">#REF!</definedName>
    <definedName name="_21Excel_BuiltIn_Print_Area_5_1_1_1_1">#REF!</definedName>
    <definedName name="_21G_0Extract">#REF!</definedName>
    <definedName name="_22" hidden="1">#REF!</definedName>
    <definedName name="_22Excel_BuiltIn_Print_Area_7_1_1_1_1">#REF!</definedName>
    <definedName name="_23Excel_BuiltIn_Print_Area_3_1_1">#REF!</definedName>
    <definedName name="_23Excel_BuiltIn_Print_Area_8_1_1_1_1">#REF!</definedName>
    <definedName name="_23G__Extr">#REF!</definedName>
    <definedName name="_24Excel_BuiltIn_Print_Area_9_1">#REF!</definedName>
    <definedName name="_25Excel_BuiltIn_Print_Area_3_1_1_1">#REF!</definedName>
    <definedName name="_25G__Extract">#REF!</definedName>
    <definedName name="_27Excel_BuiltIn_Print_Area_3_1_1_1_1">#REF!</definedName>
    <definedName name="_29Excel_BuiltIn_Print_Area_4_1_1_1_1">#REF!</definedName>
    <definedName name="_2Excel_BuiltIn_Print_Area_10">"$#REF!.$A$1:$V$42"</definedName>
    <definedName name="_2Excel_BuiltIn_Print_Area_12_1_1_1_1" localSheetId="6">#REF!</definedName>
    <definedName name="_2Excel_BuiltIn_Print_Area_12_1_1_1_1">#REF!</definedName>
    <definedName name="_2Excel_BuiltIn_Print_Area_2_1_1_1" localSheetId="6">#REF!</definedName>
    <definedName name="_2Excel_BuiltIn_Print_Area_2_1_1_1">#REF!</definedName>
    <definedName name="_2Excel_BuiltIn_Print_Area_3_1" localSheetId="6">#REF!</definedName>
    <definedName name="_2Excel_BuiltIn_Print_Area_3_1">#REF!</definedName>
    <definedName name="_2Excel_BuiltIn_Print_Area_4_1">#REF!</definedName>
    <definedName name="_3">#REF!</definedName>
    <definedName name="_3____________123Graph_CCHART_1" hidden="1">#REF!</definedName>
    <definedName name="_3_______123Graph_CCHART_1" hidden="1">#REF!</definedName>
    <definedName name="_3____123Graph_CCHART_1" hidden="1">#REF!</definedName>
    <definedName name="_3___123Graph_CCHART_1" hidden="1">#REF!</definedName>
    <definedName name="_3__123Graph_ACHART_1" hidden="1">#REF!</definedName>
    <definedName name="_3__123Graph_CCHART_1" hidden="1">#REF!</definedName>
    <definedName name="_31_Mar_02">#REF!</definedName>
    <definedName name="_31Excel_BuiltIn_Print_Area_5_1_1_1">#REF!</definedName>
    <definedName name="_33Excel_BuiltIn_Print_Area_5_1_1_1_1">#REF!</definedName>
    <definedName name="_35Excel_BuiltIn_Print_Area_7_1_1_1_1">#REF!</definedName>
    <definedName name="_37Excel_BuiltIn_Print_Area_8_1_1_1_1">#REF!</definedName>
    <definedName name="_39Excel_BuiltIn_Print_Area_9_1">#REF!</definedName>
    <definedName name="_3Excel_BuiltIn_Print_Area_10_1">#REF!</definedName>
    <definedName name="_3Excel_BuiltIn_Print_Area_11">"$#REF!.$A$1:$V$46"</definedName>
    <definedName name="_3Excel_BuiltIn_Print_Area_16_1_1_1_1" localSheetId="6">#REF!</definedName>
    <definedName name="_3Excel_BuiltIn_Print_Area_16_1_1_1_1">#REF!</definedName>
    <definedName name="_3Excel_BuiltIn_Print_Area_2_1_1_1_1_1_1_1_1_1_1_1" localSheetId="6">#REF!</definedName>
    <definedName name="_3Excel_BuiltIn_Print_Area_2_1_1_1_1_1_1_1_1_1_1_1">#REF!</definedName>
    <definedName name="_3Excel_BuiltIn_Print_Area_4_1_1">#REF!</definedName>
    <definedName name="_3Excel_BuiltIn_Print_Titles_3_1" localSheetId="6">#REF!</definedName>
    <definedName name="_3Excel_BuiltIn_Print_Titles_3_1">#REF!</definedName>
    <definedName name="_4">#REF!</definedName>
    <definedName name="_4___________123Graph_ACHART_1" hidden="1">#REF!</definedName>
    <definedName name="_4______123Graph_ACHART_1" hidden="1">#REF!</definedName>
    <definedName name="_4___123Graph_ACHART_1" hidden="1">#REF!</definedName>
    <definedName name="_4__123Graph_ACHART_1" hidden="1">#REF!</definedName>
    <definedName name="_4__123Graph_BCHART_1" hidden="1">#REF!</definedName>
    <definedName name="_4321">#REF!</definedName>
    <definedName name="_4C_x">#REF!</definedName>
    <definedName name="_4Excel_BuiltIn_Print_Area_12">"$#REF!.$A$1:$P$83"</definedName>
    <definedName name="_4Excel_BuiltIn_Print_Area_17_1_1_1_1" localSheetId="6">#REF!</definedName>
    <definedName name="_4Excel_BuiltIn_Print_Area_17_1_1_1_1">#REF!</definedName>
    <definedName name="_4Excel_BuiltIn_Print_Area_3_1_1_1_1_1_1_1_1_1" localSheetId="6">#REF!</definedName>
    <definedName name="_4Excel_BuiltIn_Print_Area_3_1_1_1_1_1_1_1_1_1">#REF!</definedName>
    <definedName name="_4Excel_BuiltIn_Print_Area_4_1_1_1">#REF!</definedName>
    <definedName name="_5.0_Hire_and_running_charges_of_winch___grab" localSheetId="6">#REF!</definedName>
    <definedName name="_5.0_Hire_and_running_charges_of_winch___grab">#REF!</definedName>
    <definedName name="_5___________123Graph_BCHART_1" hidden="1">#REF!</definedName>
    <definedName name="_5______123Graph_BCHART_1" hidden="1">#REF!</definedName>
    <definedName name="_5___123Graph_BCHART_1" hidden="1">#REF!</definedName>
    <definedName name="_5__123Graph_ACHART_1" hidden="1">#REF!</definedName>
    <definedName name="_5__123Graph_BCHART_1" hidden="1">#REF!</definedName>
    <definedName name="_5Excel_BuiltIn_Print_Area_12_1_1_1_1">#REF!</definedName>
    <definedName name="_5Excel_BuiltIn_Print_Area_18_1">#REF!</definedName>
    <definedName name="_5Excel_BuiltIn_Print_Area_2">"$#REF!.$A$1:$U$38"</definedName>
    <definedName name="_5Excel_BuiltIn_Print_Area_4_1" localSheetId="6">#REF!</definedName>
    <definedName name="_5Excel_BuiltIn_Print_Area_4_1">#REF!</definedName>
    <definedName name="_5Excel_BuiltIn_Print_Area_4_1_1_1_1">#REF!</definedName>
    <definedName name="_6___________123Graph_CCHART_1" hidden="1">#REF!</definedName>
    <definedName name="_6______123Graph_CCHART_1" hidden="1">#REF!</definedName>
    <definedName name="_6___123Graph_CCHART_1" hidden="1">#REF!</definedName>
    <definedName name="_6__123Graph_ACHART_1" hidden="1">#REF!</definedName>
    <definedName name="_6__123Graph_BCHART_1" hidden="1">#REF!</definedName>
    <definedName name="_6__123Graph_CCHART_1" hidden="1">#REF!</definedName>
    <definedName name="_6382">#REF!</definedName>
    <definedName name="_6Excel_BuiltIn_Print_Area_1_1" localSheetId="6">#REF!</definedName>
    <definedName name="_6Excel_BuiltIn_Print_Area_1_1">#REF!</definedName>
    <definedName name="_6Excel_BuiltIn_Print_Area_10_1" localSheetId="6">#REF!</definedName>
    <definedName name="_6Excel_BuiltIn_Print_Area_10_1">#REF!</definedName>
    <definedName name="_6Excel_BuiltIn_Print_Area_2_1" localSheetId="6">#REF!</definedName>
    <definedName name="_6Excel_BuiltIn_Print_Area_2_1">#REF!</definedName>
    <definedName name="_6Excel_BuiltIn_Print_Area_3">"$#REF!.$A$1:$R$38"</definedName>
    <definedName name="_6Excel_BuiltIn_Print_Area_4_1_1" localSheetId="6">#REF!</definedName>
    <definedName name="_6Excel_BuiltIn_Print_Area_4_1_1">#REF!</definedName>
    <definedName name="_6Excel_BuiltIn_Print_Area_4_1_1_1_1_1">#REF!</definedName>
    <definedName name="_7__________123Graph_ACHART_1" hidden="1">#REF!</definedName>
    <definedName name="_7_____123Graph_ACHART_1" hidden="1">#REF!</definedName>
    <definedName name="_7__123Graph_ACHART_1" hidden="1">#REF!</definedName>
    <definedName name="_7Excel_BuiltIn_Print_Area_12_1_1_1_1">#REF!</definedName>
    <definedName name="_7Excel_BuiltIn_Print_Area_16_1_1_1_1">#REF!</definedName>
    <definedName name="_7Excel_BuiltIn_Print_Area_2_1_1_1">#REF!</definedName>
    <definedName name="_7Excel_BuiltIn_Print_Area_4_1">#REF!</definedName>
    <definedName name="_7Excel_BuiltIn_Print_Area_4_1_1_1">#REF!</definedName>
    <definedName name="_7Excel_BuiltIn_Print_Titles_4_1">#REF!</definedName>
    <definedName name="_8__________123Graph_BCHART_1" hidden="1">#REF!</definedName>
    <definedName name="_8_____123Graph_BCHART_1" hidden="1">#REF!</definedName>
    <definedName name="_8__123Graph_BCHART_1" hidden="1">#REF!</definedName>
    <definedName name="_8Excel_BuiltIn_Print_Area_16_1_1_1_1">#REF!</definedName>
    <definedName name="_8Excel_BuiltIn_Print_Area_2_1_1_1_1">#REF!</definedName>
    <definedName name="_8Excel_BuiltIn_Print_Area_4_1_1">#REF!</definedName>
    <definedName name="_8Excel_BuiltIn_Print_Area_4_1_1_1_1">#REF!</definedName>
    <definedName name="_9__________123Graph_CCHART_1" hidden="1">#REF!</definedName>
    <definedName name="_9_____123Graph_CCHART_1" hidden="1">#REF!</definedName>
    <definedName name="_9__123Graph_CCHART_1" hidden="1">#REF!</definedName>
    <definedName name="_9Excel_BuiltIn_Print_Area_17_1_1_1_1">#REF!</definedName>
    <definedName name="_9Excel_BuiltIn_Print_Area_2_1_1_1_1_1">#REF!</definedName>
    <definedName name="_9Excel_BuiltIn_Print_Area_4_1_1_1">#REF!</definedName>
    <definedName name="_9Excel_BuiltIn_Print_Area_4_1_1_1_1_1">#REF!</definedName>
    <definedName name="_9Excel_BuiltIn_Print_Area_6">"$#REF!.$A$1:$K$50"</definedName>
    <definedName name="_A" localSheetId="6">#REF!</definedName>
    <definedName name="_A">#REF!</definedName>
    <definedName name="_A1">#REF!</definedName>
    <definedName name="_A10">#REF!</definedName>
    <definedName name="_A13">#REF!</definedName>
    <definedName name="_A2">#REF!</definedName>
    <definedName name="_A20000">#REF!</definedName>
    <definedName name="_A3">#REF!</definedName>
    <definedName name="_A31">#REF!</definedName>
    <definedName name="_A321">#REF!</definedName>
    <definedName name="_A4">#REF!</definedName>
    <definedName name="_A5">#REF!</definedName>
    <definedName name="_A6">#REF!</definedName>
    <definedName name="_A65537">#REF!</definedName>
    <definedName name="_A655600" localSheetId="6">#REF!</definedName>
    <definedName name="_A655600">#REF!</definedName>
    <definedName name="_a655601">#REF!</definedName>
    <definedName name="_A7">#REF!</definedName>
    <definedName name="_A71614">#REF!</definedName>
    <definedName name="_A8">#REF!</definedName>
    <definedName name="_A80000">#REF!</definedName>
    <definedName name="_A81613">#REF!</definedName>
    <definedName name="_A81614">#REF!</definedName>
    <definedName name="_A9">#REF!</definedName>
    <definedName name="_A91614">#REF!</definedName>
    <definedName name="_a999999">#REF!</definedName>
    <definedName name="_aa1" localSheetId="5" hidden="1">{"'PROFITABILITY'!$A$1:$F$45"}</definedName>
    <definedName name="_aa1" localSheetId="1" hidden="1">{"'PROFITABILITY'!$A$1:$F$45"}</definedName>
    <definedName name="_aa1" hidden="1">{"'PROFITABILITY'!$A$1:$F$45"}</definedName>
    <definedName name="_aba2">#REF!</definedName>
    <definedName name="_acs1">#REF!</definedName>
    <definedName name="_acs2">#REF!</definedName>
    <definedName name="_adj1">#REF!</definedName>
    <definedName name="_ahu1" localSheetId="6">#REF!</definedName>
    <definedName name="_ahu1">#REF!</definedName>
    <definedName name="_ahu2" localSheetId="6">#REF!</definedName>
    <definedName name="_ahu2">#REF!</definedName>
    <definedName name="_Ann1">#REF!</definedName>
    <definedName name="_aoc1" localSheetId="6">#REF!</definedName>
    <definedName name="_aoc1">#REF!</definedName>
    <definedName name="_aoc2">#REF!</definedName>
    <definedName name="_aoc3">#REF!</definedName>
    <definedName name="_aoc4">#REF!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UX3">#REF!</definedName>
    <definedName name="_axx1">#REF!</definedName>
    <definedName name="_axx2">#REF!</definedName>
    <definedName name="_axx3">#REF!</definedName>
    <definedName name="_AXX4">#REF!</definedName>
    <definedName name="_axx5">#REF!</definedName>
    <definedName name="_axx6">#REF!</definedName>
    <definedName name="_AXX7">#REF!</definedName>
    <definedName name="_axx8">#REF!</definedName>
    <definedName name="_B">#REF!</definedName>
    <definedName name="_B1">#REF!</definedName>
    <definedName name="_b111121">#REF!</definedName>
    <definedName name="_BAA1">#REF!</definedName>
    <definedName name="_BAS1">#REF!</definedName>
    <definedName name="_bct75">#REF!</definedName>
    <definedName name="_bhh2">#REF!</definedName>
    <definedName name="_bom1">#REF!</definedName>
    <definedName name="_BUB1">#REF!</definedName>
    <definedName name="_BUB2">#REF!</definedName>
    <definedName name="_buh11">#REF!</definedName>
    <definedName name="_C">#REF!</definedName>
    <definedName name="_C___0">#REF!</definedName>
    <definedName name="_C___13">#REF!</definedName>
    <definedName name="_can430">40.73</definedName>
    <definedName name="_can435">43.3</definedName>
    <definedName name="_CBR220">#REF!</definedName>
    <definedName name="_CBR500">#REF!</definedName>
    <definedName name="_CCT220">#REF!</definedName>
    <definedName name="_cdd2" localSheetId="6">#REF!</definedName>
    <definedName name="_cdd2">#REF!</definedName>
    <definedName name="_CDT1">#REF!</definedName>
    <definedName name="_CFB1" localSheetId="6">#REF!</definedName>
    <definedName name="_CFB1">#REF!</definedName>
    <definedName name="_CFB2" localSheetId="6">#REF!</definedName>
    <definedName name="_CFB2">#REF!</definedName>
    <definedName name="_CFB3">#REF!</definedName>
    <definedName name="_cff2">#REF!</definedName>
    <definedName name="_cli1">#REF!</definedName>
    <definedName name="_cli2">#REF!</definedName>
    <definedName name="_cli3">#REF!</definedName>
    <definedName name="_cli4">#REF!</definedName>
    <definedName name="_cli5">#REF!</definedName>
    <definedName name="_COL1">#REF!</definedName>
    <definedName name="_col33">#REF!</definedName>
    <definedName name="_cth2">#REF!</definedName>
    <definedName name="_CTR220">#REF!</definedName>
    <definedName name="_CTR500">#REF!</definedName>
    <definedName name="_CVT220">#REF!</definedName>
    <definedName name="_CVT5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 localSheetId="6">#REF!</definedName>
    <definedName name="_DAT17">#REF!</definedName>
    <definedName name="_DAT18" localSheetId="6">#REF!</definedName>
    <definedName name="_DAT18">#REF!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ec05" localSheetId="6" hidden="1">{"'Sheet1'!$A$4386:$N$4591"}</definedName>
    <definedName name="_dec05" localSheetId="5" hidden="1">{"'Sheet1'!$A$4386:$N$4591"}</definedName>
    <definedName name="_dec05" localSheetId="1" hidden="1">{"'Sheet1'!$A$4386:$N$4591"}</definedName>
    <definedName name="_dec05" hidden="1">{"'Sheet1'!$A$4386:$N$4591"}</definedName>
    <definedName name="_del1">#REF!</definedName>
    <definedName name="_DET1">#REF!</definedName>
    <definedName name="_DET2">#REF!</definedName>
    <definedName name="_DET3">#REF!</definedName>
    <definedName name="_DET4">#REF!</definedName>
    <definedName name="_DET5">#REF!</definedName>
    <definedName name="_DET6">#REF!</definedName>
    <definedName name="_dev9947">#REF!</definedName>
    <definedName name="_DIS1">#REF!</definedName>
    <definedName name="_Dist_Bin" hidden="1">#REF!</definedName>
    <definedName name="_Dist_Values" hidden="1">#REF!</definedName>
    <definedName name="_DKT75">#REF!</definedName>
    <definedName name="_dol11" localSheetId="6">#REF!</definedName>
    <definedName name="_dol11">#REF!</definedName>
    <definedName name="_dol12">#REF!</definedName>
    <definedName name="_dol13">#REF!</definedName>
    <definedName name="_dol6">#REF!</definedName>
    <definedName name="_drg1">#REF!</definedName>
    <definedName name="_drg2">#REF!</definedName>
    <definedName name="_ELL45">#REF!</definedName>
    <definedName name="_ELL90">#REF!</definedName>
    <definedName name="_eth2">#REF!</definedName>
    <definedName name="_f1">#REF!</definedName>
    <definedName name="_F3">#REF!</definedName>
    <definedName name="_fac1">#REF!</definedName>
    <definedName name="_fac2">#REF!</definedName>
    <definedName name="_fac3">#REF!</definedName>
    <definedName name="_FF3">#REF!</definedName>
    <definedName name="_Fill" localSheetId="14" hidden="1">#REF!</definedName>
    <definedName name="_Fill" hidden="1">#REF!</definedName>
    <definedName name="_Fill_1" localSheetId="5">#REF!</definedName>
    <definedName name="_Fill_1">"#REF!"</definedName>
    <definedName name="_Fill1" hidden="1">#REF!</definedName>
    <definedName name="_xlnm._FilterDatabase" localSheetId="18" hidden="1">'Benching F'!$A$4:$T$220</definedName>
    <definedName name="_xlnm._FilterDatabase" localSheetId="7" hidden="1">Earthing!$A$6:$N$603</definedName>
    <definedName name="_xlnm._FilterDatabase" localSheetId="10" hidden="1">'Erection Compiled'!$A$4:$T$356</definedName>
    <definedName name="_xlnm._FilterDatabase" localSheetId="8" hidden="1">'Erection Productivity'!$A$8:$BS$61</definedName>
    <definedName name="_xlnm._FilterDatabase" localSheetId="6" hidden="1">Foundation!$A$5:$CY$477</definedName>
    <definedName name="_xlnm._FilterDatabase" localSheetId="3" hidden="1">'Hindrance Register (Row)'!$A$40:$I$251</definedName>
    <definedName name="_xlnm._FilterDatabase" localSheetId="4" hidden="1">'Page Chart'!$A$3:$H$488</definedName>
    <definedName name="_xlnm._FilterDatabase" localSheetId="13" hidden="1">Stringing!$A$5:$Q$18</definedName>
    <definedName name="_xlnm._FilterDatabase" localSheetId="14" hidden="1">'Stringing associated works'!$A$4:$Z$981</definedName>
    <definedName name="_xlnm._FilterDatabase" localSheetId="5" hidden="1">Survey!$A$5:$O$95</definedName>
    <definedName name="_xlnm._FilterDatabase" localSheetId="11" hidden="1">Tackwelding!$F$1:$F$453</definedName>
    <definedName name="_xlnm._FilterDatabase" localSheetId="17" hidden="1">'Visual chart Edit'!$A$5:$R$530</definedName>
    <definedName name="_xlnm._FilterDatabase">#REF!</definedName>
    <definedName name="_FLK1">#REF!</definedName>
    <definedName name="_fos1">#REF!</definedName>
    <definedName name="_Fpi1">#REF!</definedName>
    <definedName name="_g1" localSheetId="6">#REF!</definedName>
    <definedName name="_g1">#REF!</definedName>
    <definedName name="_g66666">#REF!</definedName>
    <definedName name="_GEN1">#REF!</definedName>
    <definedName name="_HCO2">#REF!</definedName>
    <definedName name="_HE02">#REF!</definedName>
    <definedName name="_HE06">#REF!</definedName>
    <definedName name="_HE07">#REF!</definedName>
    <definedName name="_HE08">#REF!</definedName>
    <definedName name="_HE09">#REF!</definedName>
    <definedName name="_HE1">#REF!</definedName>
    <definedName name="_HE11">#REF!</definedName>
    <definedName name="_HE2">#REF!</definedName>
    <definedName name="_HE21">#REF!</definedName>
    <definedName name="_HE3">#REF!</definedName>
    <definedName name="_HE4">#REF!</definedName>
    <definedName name="_HE5">#REF!</definedName>
    <definedName name="_HE61">#REF!</definedName>
    <definedName name="_HE71">#REF!</definedName>
    <definedName name="_HE81">#REF!</definedName>
    <definedName name="_HE91">#REF!</definedName>
    <definedName name="_hfi04">#REF!</definedName>
    <definedName name="_hfi1">#REF!</definedName>
    <definedName name="_hfi2">#REF!</definedName>
    <definedName name="_hfi3">#REF!</definedName>
    <definedName name="_hfi4">#REF!</definedName>
    <definedName name="_hfi5">#REF!</definedName>
    <definedName name="_hfi6">#REF!</definedName>
    <definedName name="_HFI7">#REF!</definedName>
    <definedName name="_hfi8">#REF!</definedName>
    <definedName name="_HM1">#REF!</definedName>
    <definedName name="_HM10">#REF!</definedName>
    <definedName name="_HM11">#REF!</definedName>
    <definedName name="_HM12">#REF!</definedName>
    <definedName name="_HM2">#REF!</definedName>
    <definedName name="_HM3">#REF!</definedName>
    <definedName name="_HM4">#REF!</definedName>
    <definedName name="_HM5">#REF!</definedName>
    <definedName name="_HM6">#REF!</definedName>
    <definedName name="_HM7">#REF!</definedName>
    <definedName name="_HM8">#REF!</definedName>
    <definedName name="_HM9">#REF!</definedName>
    <definedName name="_Hra2">#REF!</definedName>
    <definedName name="_Hso2">#REF!</definedName>
    <definedName name="_Hso3">#REF!</definedName>
    <definedName name="_HV1">#REF!</definedName>
    <definedName name="_hxa1">#REF!</definedName>
    <definedName name="_hxa2">#REF!</definedName>
    <definedName name="_hxb1">#REF!</definedName>
    <definedName name="_hxb2">#REF!</definedName>
    <definedName name="_hxc1">#REF!</definedName>
    <definedName name="_hxc2">#REF!</definedName>
    <definedName name="_hxd1">#REF!</definedName>
    <definedName name="_hxf1">#REF!</definedName>
    <definedName name="_Icc01">#REF!</definedName>
    <definedName name="_IDA1">#REF!</definedName>
    <definedName name="_ifa1">#REF!</definedName>
    <definedName name="_ifa2">#REF!</definedName>
    <definedName name="_III7">"$C4.$#REF!$#REF!"</definedName>
    <definedName name="_in18900">#REF!</definedName>
    <definedName name="_INT1">#REF!</definedName>
    <definedName name="_IPB1">#REF!</definedName>
    <definedName name="_Ism3">#REF!</definedName>
    <definedName name="_ISO220">#REF!</definedName>
    <definedName name="_iv19000">#REF!</definedName>
    <definedName name="_kd1">#REF!</definedName>
    <definedName name="_kd2">#REF!</definedName>
    <definedName name="_kd3">#REF!</definedName>
    <definedName name="_Key1" localSheetId="6" hidden="1">#REF!</definedName>
    <definedName name="_Key1" localSheetId="14" hidden="1">#REF!</definedName>
    <definedName name="_Key1" hidden="1">#REF!</definedName>
    <definedName name="_Key2" localSheetId="6" hidden="1">#REF!</definedName>
    <definedName name="_Key2" localSheetId="14" hidden="1">#REF!</definedName>
    <definedName name="_Key2" hidden="1">#REF!</definedName>
    <definedName name="_key3" hidden="1">#REF!</definedName>
    <definedName name="_Ki1" localSheetId="6">#REF!</definedName>
    <definedName name="_Ki1">#REF!</definedName>
    <definedName name="_Ki2">#REF!</definedName>
    <definedName name="_klkjlo">#REF!</definedName>
    <definedName name="_KWEY" hidden="1">#REF!</definedName>
    <definedName name="_KWS1">#N/A</definedName>
    <definedName name="_KWS2">#N/A</definedName>
    <definedName name="_KWS3">#N/A</definedName>
    <definedName name="_LAR220">#REF!</definedName>
    <definedName name="_LAR500">#REF!</definedName>
    <definedName name="_lb1" localSheetId="6">#REF!</definedName>
    <definedName name="_lb1">#REF!</definedName>
    <definedName name="_lb2">#REF!</definedName>
    <definedName name="_LMH1">#REF!</definedName>
    <definedName name="_LMH2">#REF!</definedName>
    <definedName name="_ls1">#REF!</definedName>
    <definedName name="_ls2">#REF!</definedName>
    <definedName name="_ls3">#REF!</definedName>
    <definedName name="_ls4">#REF!</definedName>
    <definedName name="_LTR220">#REF!</definedName>
    <definedName name="_LTR500">#REF!</definedName>
    <definedName name="_LV1">#REF!</definedName>
    <definedName name="_lvl1">#REF!</definedName>
    <definedName name="_M">#REF!</definedName>
    <definedName name="_m20">#REF!</definedName>
    <definedName name="_m234">#REF!</definedName>
    <definedName name="_m35">#REF!</definedName>
    <definedName name="_mac2">200</definedName>
    <definedName name="_MAN1">#REF!</definedName>
    <definedName name="_mcc1" localSheetId="6">#REF!</definedName>
    <definedName name="_mcc1">#REF!</definedName>
    <definedName name="_mcc2" localSheetId="6">#REF!</definedName>
    <definedName name="_mcc2">#REF!</definedName>
    <definedName name="_mcl132">#REF!</definedName>
    <definedName name="_mhr1">#REF!</definedName>
    <definedName name="_mhr2">#REF!</definedName>
    <definedName name="_mhr3">#REF!</definedName>
    <definedName name="_mhr4">#REF!</definedName>
    <definedName name="_mix10">4.5</definedName>
    <definedName name="_mix15">264/50</definedName>
    <definedName name="_mix20">330/50</definedName>
    <definedName name="_mix30">360/50</definedName>
    <definedName name="_mix40">450/50</definedName>
    <definedName name="_ml3">#REF!</definedName>
    <definedName name="_ml33">#REF!</definedName>
    <definedName name="_mlc33">#REF!</definedName>
    <definedName name="_mm1">#REF!</definedName>
    <definedName name="_mm2">#REF!</definedName>
    <definedName name="_mm3">#REF!</definedName>
    <definedName name="_MMB220">#REF!</definedName>
    <definedName name="_mnk1">#REF!</definedName>
    <definedName name="_mp1" localSheetId="6">#REF!</definedName>
    <definedName name="_mp1">#REF!</definedName>
    <definedName name="_N" localSheetId="6">#REF!</definedName>
    <definedName name="_N">#REF!</definedName>
    <definedName name="_new1">#REF!</definedName>
    <definedName name="_ngl3">#REF!</definedName>
    <definedName name="_ngl4">#REF!</definedName>
    <definedName name="_Nov2007" localSheetId="5" hidden="1">{"'PROFITABILITY'!$A$1:$F$45"}</definedName>
    <definedName name="_Nov2007" localSheetId="1" hidden="1">{"'PROFITABILITY'!$A$1:$F$45"}</definedName>
    <definedName name="_Nov2007" hidden="1">{"'PROFITABILITY'!$A$1:$F$45"}</definedName>
    <definedName name="_nt75">#REF!</definedName>
    <definedName name="_Order1" hidden="1">255</definedName>
    <definedName name="_Order2" localSheetId="6" hidden="1">255</definedName>
    <definedName name="_Order2" localSheetId="14" hidden="1">255</definedName>
    <definedName name="_Order2" localSheetId="5" hidden="1">255</definedName>
    <definedName name="_Order2" hidden="1">0</definedName>
    <definedName name="_out2">#REF!</definedName>
    <definedName name="_P">#REF!</definedName>
    <definedName name="_P1">#REF!</definedName>
    <definedName name="_P2">#REF!</definedName>
    <definedName name="_P3">#REF!</definedName>
    <definedName name="_P4">#REF!</definedName>
    <definedName name="_P5">#REF!</definedName>
    <definedName name="_pan1">#REF!</definedName>
    <definedName name="_PAN2">#REF!</definedName>
    <definedName name="_Parse_In" hidden="1">#REF!</definedName>
    <definedName name="_Parse_Out" hidden="1">#REF!</definedName>
    <definedName name="_PB1">#REF!</definedName>
    <definedName name="_pdp1" localSheetId="6">#REF!</definedName>
    <definedName name="_pdp1">#REF!</definedName>
    <definedName name="_pdp2" localSheetId="6">#REF!</definedName>
    <definedName name="_pdp2">#REF!</definedName>
    <definedName name="_pdp3" localSheetId="6">#REF!</definedName>
    <definedName name="_pdp3">#REF!</definedName>
    <definedName name="_pep99">#REF!</definedName>
    <definedName name="_pfi1">#REF!</definedName>
    <definedName name="_PIN1">#REF!</definedName>
    <definedName name="_PLC220">#REF!</definedName>
    <definedName name="_PM123" localSheetId="6" hidden="1">{"'Sheet1'!$A$4386:$N$4591"}</definedName>
    <definedName name="_PM123" localSheetId="5" hidden="1">{"'Sheet1'!$A$4386:$N$4591"}</definedName>
    <definedName name="_PM123" localSheetId="1" hidden="1">{"'Sheet1'!$A$4386:$N$4591"}</definedName>
    <definedName name="_PM123" hidden="1">{"'Sheet1'!$A$4386:$N$4591"}</definedName>
    <definedName name="_pp1">#REF!</definedName>
    <definedName name="_pp2">#REF!</definedName>
    <definedName name="_ps1">#REF!</definedName>
    <definedName name="_Q">#REF!</definedName>
    <definedName name="_qqq1">#N/A</definedName>
    <definedName name="_QTY1">#REF!</definedName>
    <definedName name="_qty2">#REF!</definedName>
    <definedName name="_qty3">#REF!</definedName>
    <definedName name="_qty4">#REF!</definedName>
    <definedName name="_R">#REF!</definedName>
    <definedName name="_R1">#REF!</definedName>
    <definedName name="_RAC1">#REF!</definedName>
    <definedName name="_RBS1">#REF!</definedName>
    <definedName name="_rc">#REF!</definedName>
    <definedName name="_rcu2">#REF!</definedName>
    <definedName name="_Re1">#REF!</definedName>
    <definedName name="_RE100">#REF!</definedName>
    <definedName name="_RE104">#REF!</definedName>
    <definedName name="_RE112">#REF!</definedName>
    <definedName name="_RE220">#REF!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00">#REF!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1</definedName>
    <definedName name="_Regression_Out" hidden="1">#REF!</definedName>
    <definedName name="_Regression_X" hidden="1">#REF!</definedName>
    <definedName name="_Regression_Y" hidden="1">#REF!</definedName>
    <definedName name="_Rl1">#REF!</definedName>
    <definedName name="_row1" localSheetId="6">#REF!</definedName>
    <definedName name="_row1">#REF!</definedName>
    <definedName name="_rs1" localSheetId="6">#REF!</definedName>
    <definedName name="_rs1">#REF!</definedName>
    <definedName name="_rt1" localSheetId="6">#REF!</definedName>
    <definedName name="_rt1">#REF!</definedName>
    <definedName name="_rt2" localSheetId="6">#REF!</definedName>
    <definedName name="_rt2">#REF!</definedName>
    <definedName name="_rt3">#REF!</definedName>
    <definedName name="_run1">#REF!</definedName>
    <definedName name="_run2">#REF!</definedName>
    <definedName name="_run3">#REF!</definedName>
    <definedName name="_S">#REF!</definedName>
    <definedName name="_s41" hidden="1">{"form-D1",#N/A,FALSE,"FORM-D1";"form-D1_amt",#N/A,FALSE,"FORM-D1"}</definedName>
    <definedName name="_SAP1">#REF!</definedName>
    <definedName name="_SAP10">#REF!</definedName>
    <definedName name="_SAP11">#REF!</definedName>
    <definedName name="_SAP2">#REF!</definedName>
    <definedName name="_SAP3">#REF!</definedName>
    <definedName name="_SAP4">#REF!</definedName>
    <definedName name="_SAP5">#REF!</definedName>
    <definedName name="_SAP6">#REF!</definedName>
    <definedName name="_SAP7">#REF!</definedName>
    <definedName name="_SAP8">#REF!</definedName>
    <definedName name="_SAP9">#REF!</definedName>
    <definedName name="_SC01">#REF!</definedName>
    <definedName name="_SC02">#REF!</definedName>
    <definedName name="_SC03">#REF!</definedName>
    <definedName name="_SC04">#REF!</definedName>
    <definedName name="_SC05">#REF!</definedName>
    <definedName name="_SC06">#REF!</definedName>
    <definedName name="_SC11">#REF!</definedName>
    <definedName name="_SC12">#REF!</definedName>
    <definedName name="_SC13">#REF!</definedName>
    <definedName name="_SC21">#REF!</definedName>
    <definedName name="_SC22">#REF!</definedName>
    <definedName name="_SC23">#REF!</definedName>
    <definedName name="_SC24">#REF!</definedName>
    <definedName name="_SC25">#REF!</definedName>
    <definedName name="_SC26">#REF!</definedName>
    <definedName name="_SC7025">#REF!</definedName>
    <definedName name="_SC7042">#REF!</definedName>
    <definedName name="_SC7043">#REF!</definedName>
    <definedName name="_SC7045">#REF!</definedName>
    <definedName name="_SC7048">#REF!</definedName>
    <definedName name="_SCH11">#N/A</definedName>
    <definedName name="_sch2">#REF!</definedName>
    <definedName name="_sch9">#REF!</definedName>
    <definedName name="_sdf1">#REF!</definedName>
    <definedName name="_SDF2">#REF!</definedName>
    <definedName name="_SG1">#REF!</definedName>
    <definedName name="_SG2">#REF!</definedName>
    <definedName name="_sh1">90</definedName>
    <definedName name="_sh2">120</definedName>
    <definedName name="_sh3">150</definedName>
    <definedName name="_sh4">180</definedName>
    <definedName name="_sig1">#REF!</definedName>
    <definedName name="_sig2">#REF!</definedName>
    <definedName name="_sig3">#REF!</definedName>
    <definedName name="_sig4">#REF!</definedName>
    <definedName name="_sig5">#REF!</definedName>
    <definedName name="_sit75">#REF!</definedName>
    <definedName name="_Sort" localSheetId="6" hidden="1">#REF!</definedName>
    <definedName name="_Sort" localSheetId="14" hidden="1">#REF!</definedName>
    <definedName name="_Sort" hidden="1">#REF!</definedName>
    <definedName name="_srk1"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5"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S402" localSheetId="6">#REF!</definedName>
    <definedName name="_SS402">#REF!</definedName>
    <definedName name="_SS403" localSheetId="6">#REF!</definedName>
    <definedName name="_SS403">#REF!</definedName>
    <definedName name="_SS404" localSheetId="6">#REF!</definedName>
    <definedName name="_SS404">#REF!</definedName>
    <definedName name="_SS405">#REF!</definedName>
    <definedName name="_SS406">#REF!</definedName>
    <definedName name="_SS407">#REF!</definedName>
    <definedName name="_SS408">#REF!</definedName>
    <definedName name="_SS409">#REF!</definedName>
    <definedName name="_SS423">#REF!</definedName>
    <definedName name="_SS424">#REF!</definedName>
    <definedName name="_SSF1">#REF!</definedName>
    <definedName name="_SSF2">#REF!</definedName>
    <definedName name="_SSF3">#REF!</definedName>
    <definedName name="_SUN1">#N/A</definedName>
    <definedName name="_SUN2">#N/A</definedName>
    <definedName name="_SV7025">#REF!</definedName>
    <definedName name="_SV7042">#REF!</definedName>
    <definedName name="_SV7043">#REF!</definedName>
    <definedName name="_SV7045">#REF!</definedName>
    <definedName name="_SV7048">#REF!</definedName>
    <definedName name="_T141000">#REF!</definedName>
    <definedName name="_T142000">#REF!</definedName>
    <definedName name="_T143100">#REF!</definedName>
    <definedName name="_T143300">#REF!</definedName>
    <definedName name="_T143400">#REF!</definedName>
    <definedName name="_T143600">#REF!</definedName>
    <definedName name="_T143800">#REF!</definedName>
    <definedName name="_T143820">#REF!</definedName>
    <definedName name="_T144100">#REF!</definedName>
    <definedName name="_T144300">#REF!</definedName>
    <definedName name="_T144400">#REF!</definedName>
    <definedName name="_T144500">#REF!</definedName>
    <definedName name="_T144600">#REF!</definedName>
    <definedName name="_T144700">#REF!</definedName>
    <definedName name="_T144800">#REF!</definedName>
    <definedName name="_T145000">#REF!</definedName>
    <definedName name="_T146000">#REF!</definedName>
    <definedName name="_T147000">#REF!</definedName>
    <definedName name="_T147100">#REF!</definedName>
    <definedName name="_T147200">#REF!</definedName>
    <definedName name="_tab1">#REF!</definedName>
    <definedName name="_tab2">#REF!</definedName>
    <definedName name="_TB2">#REF!</definedName>
    <definedName name="_te1">#REF!</definedName>
    <definedName name="_Tk1">#REF!</definedName>
    <definedName name="_Tk11">#REF!</definedName>
    <definedName name="_Tk2">#REF!</definedName>
    <definedName name="_Tkl1">#REF!</definedName>
    <definedName name="_tl1">#REF!</definedName>
    <definedName name="_tl2">#REF!</definedName>
    <definedName name="_Tm2">#REF!</definedName>
    <definedName name="_TR100">#REF!</definedName>
    <definedName name="_TR220">#REF!</definedName>
    <definedName name="_TR315">#REF!</definedName>
    <definedName name="_TR33">#REF!</definedName>
    <definedName name="_TR500">#REF!</definedName>
    <definedName name="_tr75">#REF!</definedName>
    <definedName name="_trt75">#REF!</definedName>
    <definedName name="_try1" localSheetId="6">#REF!</definedName>
    <definedName name="_try1">#REF!</definedName>
    <definedName name="_tt75">#REF!</definedName>
    <definedName name="_U" localSheetId="6">#REF!</definedName>
    <definedName name="_U">#REF!</definedName>
    <definedName name="_V" localSheetId="6">#REF!</definedName>
    <definedName name="_V">#REF!</definedName>
    <definedName name="_V1" localSheetId="6">#REF!</definedName>
    <definedName name="_V1">#REF!</definedName>
    <definedName name="_V2">#REF!</definedName>
    <definedName name="_Vf1">#REF!</definedName>
    <definedName name="_Vf2">#REF!</definedName>
    <definedName name="_vr1">#REF!</definedName>
    <definedName name="_VS2004" hidden="1">#REF!</definedName>
    <definedName name="_Wc1">#REF!</definedName>
    <definedName name="_WC3">#REF!</definedName>
    <definedName name="_WP1">#REF!</definedName>
    <definedName name="_Wr1">#REF!</definedName>
    <definedName name="_Wr3">#REF!</definedName>
    <definedName name="_Xl1">#REF!</definedName>
    <definedName name="_ZS1">#REF!</definedName>
    <definedName name="_ZS2">#REF!</definedName>
    <definedName name="¿uº°¿μ¾÷">#REF!</definedName>
    <definedName name="√">"SQRT"</definedName>
    <definedName name="A">#REF!</definedName>
    <definedName name="a._Trimmer">#REF!</definedName>
    <definedName name="A.T.RAJAN">#REF!</definedName>
    <definedName name="A___0">#REF!</definedName>
    <definedName name="a___13">#REF!</definedName>
    <definedName name="a__Labour_charges_for_cutting_bending__welding_including_materials.">#REF!</definedName>
    <definedName name="A_1">"#REF!"</definedName>
    <definedName name="A_A">#REF!</definedName>
    <definedName name="A_B">#REF!</definedName>
    <definedName name="A_D">INDEX(#REF!,MATCH(#REF!,#REF!,0))</definedName>
    <definedName name="a_dash">#REF!</definedName>
    <definedName name="A_sp">#REF!</definedName>
    <definedName name="a0" localSheetId="6">#REF!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6">#REF!</definedName>
    <definedName name="A1_">#REF!</definedName>
    <definedName name="A1____0">#REF!</definedName>
    <definedName name="A1____13">#REF!</definedName>
    <definedName name="A10_" localSheetId="6">#REF!</definedName>
    <definedName name="A10_">#REF!</definedName>
    <definedName name="A10____0">#REF!</definedName>
    <definedName name="A10____13">#REF!</definedName>
    <definedName name="A13_">#REF!</definedName>
    <definedName name="A13____0">#REF!</definedName>
    <definedName name="A13____13">#REF!</definedName>
    <definedName name="a1a">#REF!</definedName>
    <definedName name="A2_">#REF!</definedName>
    <definedName name="A2____0">#REF!</definedName>
    <definedName name="A2____13">#REF!</definedName>
    <definedName name="a2a">#REF!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65379A10">#REF!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 localSheetId="6">#REF!</definedName>
    <definedName name="aa">#REF!</definedName>
    <definedName name="AAA" localSheetId="6" hidden="1">{#N/A,#N/A,FALSE,"COVER1.XLS ";#N/A,#N/A,FALSE,"RACT1.XLS";#N/A,#N/A,FALSE,"RACT2.XLS";#N/A,#N/A,FALSE,"ECCMP";#N/A,#N/A,FALSE,"WELDER.XLS"}</definedName>
    <definedName name="aaa" localSheetId="5">#REF!</definedName>
    <definedName name="AAA" localSheetId="1" hidden="1">{#N/A,#N/A,FALSE,"COVER1.XLS ";#N/A,#N/A,FALSE,"RACT1.XLS";#N/A,#N/A,FALSE,"RACT2.XLS";#N/A,#N/A,FALSE,"ECCMP";#N/A,#N/A,FALSE,"WELDER.XLS"}</definedName>
    <definedName name="AAA" hidden="1">{#N/A,#N/A,FALSE,"COVER1.XLS ";#N/A,#N/A,FALSE,"RACT1.XLS";#N/A,#N/A,FALSE,"RACT2.XLS";#N/A,#N/A,FALSE,"ECCMP";#N/A,#N/A,FALSE,"WELDER.XLS"}</definedName>
    <definedName name="aaaa" localSheetId="6">#REF!</definedName>
    <definedName name="aaaa">#REF!</definedName>
    <definedName name="AAAAAA" hidden="1">#REF!</definedName>
    <definedName name="AAAAAAA" localSheetId="6">#REF!</definedName>
    <definedName name="AAAAAAA">#REF!</definedName>
    <definedName name="AAAAAAAAA">#REF!</definedName>
    <definedName name="aaaaaaaaaaa">#REF!</definedName>
    <definedName name="AAAAAAAAAAAAA" hidden="1">#REF!</definedName>
    <definedName name="AAAAAAAAAAAAAAAAAAAAAAAAAAAAAAAAAAAAAAAAA">#REF!</definedName>
    <definedName name="aac" localSheetId="5" hidden="1">{"'PROFITABILITY'!$A$1:$F$45"}</definedName>
    <definedName name="aac" localSheetId="1" hidden="1">{"'PROFITABILITY'!$A$1:$F$45"}</definedName>
    <definedName name="aac" hidden="1">{"'PROFITABILITY'!$A$1:$F$45"}</definedName>
    <definedName name="aadf" hidden="1">#REF!</definedName>
    <definedName name="aaffa" hidden="1">{#N/A,#N/A,FALSE,"COVER.XLS";#N/A,#N/A,FALSE,"RACT1.XLS";#N/A,#N/A,FALSE,"RACT2.XLS";#N/A,#N/A,FALSE,"ECCMP";#N/A,#N/A,FALSE,"WELDER.XLS"}</definedName>
    <definedName name="aamin" localSheetId="6">#REF!</definedName>
    <definedName name="aamin">#REF!</definedName>
    <definedName name="aas">#REF!</definedName>
    <definedName name="aasdad">#REF!</definedName>
    <definedName name="AASDF">#REF!</definedName>
    <definedName name="aav" localSheetId="5" hidden="1">{"'PROFITABILITY'!$A$1:$F$45"}</definedName>
    <definedName name="aav" localSheetId="1" hidden="1">{"'PROFITABILITY'!$A$1:$F$45"}</definedName>
    <definedName name="aav" hidden="1">{"'PROFITABILITY'!$A$1:$F$45"}</definedName>
    <definedName name="aAXX1">#REF!</definedName>
    <definedName name="ab">#REF!</definedName>
    <definedName name="aba" hidden="1">{#N/A,#N/A,FALSE,"COVER1.XLS ";#N/A,#N/A,FALSE,"RACT1.XLS";#N/A,#N/A,FALSE,"RACT2.XLS";#N/A,#N/A,FALSE,"ECCMP";#N/A,#N/A,FALSE,"WELDER.XLS"}</definedName>
    <definedName name="abab">#REF!</definedName>
    <definedName name="ABACUS">#REF!</definedName>
    <definedName name="abb">#REF!</definedName>
    <definedName name="abc" localSheetId="6" hidden="1">{"'PROFITABILITY'!$A$1:$F$45"}</definedName>
    <definedName name="abc" localSheetId="5" hidden="1">{"'PROFITABILITY'!$A$1:$F$45"}</definedName>
    <definedName name="abc">#REF!</definedName>
    <definedName name="abcd">#REF!</definedName>
    <definedName name="abcdefg" localSheetId="5" hidden="1">{"'PROFITABILITY'!$A$1:$F$45"}</definedName>
    <definedName name="abcdefg" localSheetId="1" hidden="1">{"'PROFITABILITY'!$A$1:$F$45"}</definedName>
    <definedName name="abcdefg" hidden="1">{"'PROFITABILITY'!$A$1:$F$45"}</definedName>
    <definedName name="abg">#REF!</definedName>
    <definedName name="ABoltDia">#REF!</definedName>
    <definedName name="ABoltLength">#REF!</definedName>
    <definedName name="ABoltProjection">#REF!</definedName>
    <definedName name="ABS">#REF!</definedName>
    <definedName name="ABTemplateOD">#REF!</definedName>
    <definedName name="AC">#REF!</definedName>
    <definedName name="AC_DESIGN">#REF!</definedName>
    <definedName name="AC_disc">#REF!</definedName>
    <definedName name="ACARRAY">#REF!</definedName>
    <definedName name="ACCESS">#REF!</definedName>
    <definedName name="ACCESS220">#REF!</definedName>
    <definedName name="AccessDatabase" hidden="1">"C:\WIN95\Desktop\Ramesh\AIC\Aic.mdb"</definedName>
    <definedName name="Accessories">#REF!</definedName>
    <definedName name="accp" localSheetId="6">#REF!</definedName>
    <definedName name="accp">#REF!</definedName>
    <definedName name="ACDC">#REF!</definedName>
    <definedName name="ACDC220">#REF!</definedName>
    <definedName name="ACK">#REF!</definedName>
    <definedName name="ACT">#REF!</definedName>
    <definedName name="ACTIVITY_5">#REF!</definedName>
    <definedName name="ACTIVITY_6">#REF!</definedName>
    <definedName name="ACTN">#REF!</definedName>
    <definedName name="ACTN2">#REF!</definedName>
    <definedName name="Actual">(PeriodInActual*(#REF!&gt;0))*PeriodInPlan</definedName>
    <definedName name="ActualBeyond">PeriodInActual*(#REF!&gt;0)</definedName>
    <definedName name="AD" localSheetId="6" hidden="1">{"'Sheet1'!$A$4386:$N$4591"}</definedName>
    <definedName name="AD" localSheetId="5" hidden="1">{"'Sheet1'!$A$4386:$N$4591"}</definedName>
    <definedName name="AD" localSheetId="1" hidden="1">{"'Sheet1'!$A$4386:$N$4591"}</definedName>
    <definedName name="AD" hidden="1">{"'Sheet1'!$A$4386:$N$4591"}</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ADADAD" hidden="1">#REF!</definedName>
    <definedName name="adadd" hidden="1">{#N/A,#N/A,FALSE,"COVER1.XLS ";#N/A,#N/A,FALSE,"RACT1.XLS";#N/A,#N/A,FALSE,"RACT2.XLS";#N/A,#N/A,FALSE,"ECCMP";#N/A,#N/A,FALSE,"WELDER.XLS"}</definedName>
    <definedName name="adas">#REF!</definedName>
    <definedName name="adasdas">#REF!</definedName>
    <definedName name="adcbef" localSheetId="5" hidden="1">{"'PROFITABILITY'!$A$1:$F$45"}</definedName>
    <definedName name="adcbef" localSheetId="1" hidden="1">{"'PROFITABILITY'!$A$1:$F$45"}</definedName>
    <definedName name="adcbef" hidden="1">{"'PROFITABILITY'!$A$1:$F$45"}</definedName>
    <definedName name="ADD">#REF!</definedName>
    <definedName name="addf">#REF!</definedName>
    <definedName name="ADF">#REF!</definedName>
    <definedName name="adfa">#REF!</definedName>
    <definedName name="adfad">#REF!</definedName>
    <definedName name="ADFFG">#REF!</definedName>
    <definedName name="ADFGFG">#REF!</definedName>
    <definedName name="ADFS">#REF!</definedName>
    <definedName name="ADG">#REF!</definedName>
    <definedName name="adgh">#REF!</definedName>
    <definedName name="ADITION" localSheetId="5" hidden="1">{"'장비'!$A$3:$M$12"}</definedName>
    <definedName name="ADITION" localSheetId="1" hidden="1">{"'장비'!$A$3:$M$12"}</definedName>
    <definedName name="ADITION" hidden="1">{"'장비'!$A$3:$M$12"}</definedName>
    <definedName name="adj">#REF!</definedName>
    <definedName name="Admixture">#REF!</definedName>
    <definedName name="ads" hidden="1">{#N/A,#N/A,FALSE,"COVER1.XLS ";#N/A,#N/A,FALSE,"RACT1.XLS";#N/A,#N/A,FALSE,"RACT2.XLS";#N/A,#N/A,FALSE,"ECCMP";#N/A,#N/A,FALSE,"WELDER.XLS"}</definedName>
    <definedName name="ADVIK">#REF!</definedName>
    <definedName name="adwea">#REF!</definedName>
    <definedName name="ae">#REF!</definedName>
    <definedName name="AED">#REF!</definedName>
    <definedName name="AEDproEUR">1/#REF!</definedName>
    <definedName name="aerawrwaraaa">#REF!</definedName>
    <definedName name="af">#REF!</definedName>
    <definedName name="AF_00">#REF!</definedName>
    <definedName name="AF_01">#REF!</definedName>
    <definedName name="AF_02">#REF!</definedName>
    <definedName name="AF_98">#REF!</definedName>
    <definedName name="AF_99">#REF!</definedName>
    <definedName name="AF_M_98" localSheetId="6">#REF!</definedName>
    <definedName name="AF_M_98">#REF!</definedName>
    <definedName name="AF_M_99" localSheetId="6">#REF!</definedName>
    <definedName name="AF_M_99">#REF!</definedName>
    <definedName name="afafa" hidden="1">#REF!</definedName>
    <definedName name="AFF">#REF!</definedName>
    <definedName name="afit">#REF!</definedName>
    <definedName name="afsgs">#REF!</definedName>
    <definedName name="Ag">#REF!</definedName>
    <definedName name="Ag___0">#REF!</definedName>
    <definedName name="Ag___13">#REF!</definedName>
    <definedName name="agdump">#REF!</definedName>
    <definedName name="agedump">#REF!</definedName>
    <definedName name="agencydump">#REF!</definedName>
    <definedName name="AGENCYLY">#REF!</definedName>
    <definedName name="AGENCYPLAN">#REF!</definedName>
    <definedName name="agg">#REF!</definedName>
    <definedName name="Agr12mm">#REF!</definedName>
    <definedName name="Agr20mm">#REF!</definedName>
    <definedName name="Agr40mm">#REF!</definedName>
    <definedName name="Agr53mm">#REF!</definedName>
    <definedName name="Agr6mm">#REF!</definedName>
    <definedName name="agrP">#REF!</definedName>
    <definedName name="AH" localSheetId="6" hidden="1">{#N/A,#N/A,FALSE,"CCTV"}</definedName>
    <definedName name="AH" localSheetId="5" hidden="1">{#N/A,#N/A,FALSE,"CCTV"}</definedName>
    <definedName name="ah">#REF!</definedName>
    <definedName name="AHAHAHAHAH" hidden="1">#REF!</definedName>
    <definedName name="AI">#REF!</definedName>
    <definedName name="Aic_Instrumentation_List">#REF!</definedName>
    <definedName name="AICC_Serv">#REF!</definedName>
    <definedName name="AIR_COOLER_CODES">#REF!</definedName>
    <definedName name="air_trap">#REF!</definedName>
    <definedName name="AirConditioning">#REF!</definedName>
    <definedName name="aiv">#REF!</definedName>
    <definedName name="AJ">INDEX(#REF!,MATCH(#REF!,#REF!,0))</definedName>
    <definedName name="ajslk" hidden="1">{"form-D1",#N/A,FALSE,"FORM-D1";"form-D1_amt",#N/A,FALSE,"FORM-D1"}</definedName>
    <definedName name="AK">INDEX(#REF!,MATCH(#REF!,#REF!,0))</definedName>
    <definedName name="aks">#REF!</definedName>
    <definedName name="aksj" hidden="1">{"form-D1",#N/A,FALSE,"FORM-D1";"form-D1_amt",#N/A,FALSE,"FORM-D1"}</definedName>
    <definedName name="AL">INDEX(#REF!,MATCH(#REF!,#REF!,0))</definedName>
    <definedName name="ALarea">#REF!</definedName>
    <definedName name="alarms">#REF!</definedName>
    <definedName name="ALIM">#REF!</definedName>
    <definedName name="all">#REF!</definedName>
    <definedName name="All_Item">#REF!</definedName>
    <definedName name="alpha">#REF!</definedName>
    <definedName name="alpha_disc">#REF!</definedName>
    <definedName name="alpha_ed">#REF!</definedName>
    <definedName name="alphaa">#REF!</definedName>
    <definedName name="alphab">#REF!</definedName>
    <definedName name="ALPIN">#N/A</definedName>
    <definedName name="ALPJYOU">#N/A</definedName>
    <definedName name="ALPTOI">#N/A</definedName>
    <definedName name="Alt" localSheetId="6">#REF!</definedName>
    <definedName name="Alt">#REF!</definedName>
    <definedName name="Alw" localSheetId="6">#REF!</definedName>
    <definedName name="Alw">#REF!</definedName>
    <definedName name="alwarsump" localSheetId="6">#REF!</definedName>
    <definedName name="alwarsump">#REF!</definedName>
    <definedName name="AM">INDEX(#REF!,MATCH(#REF!,#REF!,0))</definedName>
    <definedName name="ama">#REF!</definedName>
    <definedName name="amin">#REF!</definedName>
    <definedName name="amin1">#REF!</definedName>
    <definedName name="amin2">#REF!</definedName>
    <definedName name="amol">#REF!</definedName>
    <definedName name="Analysis">#REF!</definedName>
    <definedName name="anb">#REF!</definedName>
    <definedName name="anchor">#REF!</definedName>
    <definedName name="Anfang">#REF!</definedName>
    <definedName name="Angeb">#REF!</definedName>
    <definedName name="angle">#REF!</definedName>
    <definedName name="Anhpq">{"'Sheet1'!$L$16"}</definedName>
    <definedName name="ANNEX2">#REF!</definedName>
    <definedName name="ANNEX2A">#REF!</definedName>
    <definedName name="ANNEX4">#REF!</definedName>
    <definedName name="annex4.1">#REF!</definedName>
    <definedName name="annex4.1a">#REF!</definedName>
    <definedName name="ANNEX4A">#REF!</definedName>
    <definedName name="annex6">#REF!</definedName>
    <definedName name="annex6_9">#REF!</definedName>
    <definedName name="annexure_A">#REF!</definedName>
    <definedName name="ANNEXURE_FOR_BILL_NO.EUS_632_FDN_001">#REF!</definedName>
    <definedName name="ANNEXURE_FOR_BILL_NO.EUS_632_FDN_002">#REF!</definedName>
    <definedName name="ANNEXURE4A">#REF!</definedName>
    <definedName name="anscount" hidden="1">1</definedName>
    <definedName name="Ao">#REF!</definedName>
    <definedName name="Aone">#REF!</definedName>
    <definedName name="AP">#REF!</definedName>
    <definedName name="app" localSheetId="6">#REF!</definedName>
    <definedName name="app">#REF!</definedName>
    <definedName name="APPR">#REF!</definedName>
    <definedName name="Approach">#REF!</definedName>
    <definedName name="APRIL">#REF!</definedName>
    <definedName name="april_qty" localSheetId="6">#REF!</definedName>
    <definedName name="april_qty">#REF!</definedName>
    <definedName name="aq" localSheetId="6">#REF!</definedName>
    <definedName name="aq">#REF!</definedName>
    <definedName name="ar">#REF!</definedName>
    <definedName name="arb" hidden="1">#REF!</definedName>
    <definedName name="arctanz">#REF!</definedName>
    <definedName name="AREA_000">#REF!</definedName>
    <definedName name="AREA_001">#REF!</definedName>
    <definedName name="arrotonda">#REF!</definedName>
    <definedName name="arwrw">#REF!</definedName>
    <definedName name="as">#REF!</definedName>
    <definedName name="AS_disc">#REF!</definedName>
    <definedName name="AS2DocOpenMode" hidden="1">"AS2DocumentEdit"</definedName>
    <definedName name="asa">#REF!</definedName>
    <definedName name="asd" localSheetId="6">#REF!</definedName>
    <definedName name="asd">#REF!</definedName>
    <definedName name="asda">#REF!</definedName>
    <definedName name="asddfr">#REF!</definedName>
    <definedName name="asdff">#REF!</definedName>
    <definedName name="asdfgf">#REF!</definedName>
    <definedName name="ASDFGH" hidden="1">#REF!</definedName>
    <definedName name="ASDGSG" hidden="1">{"'PROFITABILITY'!$A$1:$F$45"}</definedName>
    <definedName name="asdsad">#REF!</definedName>
    <definedName name="ASF">#REF!</definedName>
    <definedName name="asfaff">#REF!</definedName>
    <definedName name="asfdasfas">#N/A</definedName>
    <definedName name="ASFFFF">#REF!</definedName>
    <definedName name="asfsd">#REF!</definedName>
    <definedName name="ASHOKA">#REF!</definedName>
    <definedName name="asjk" hidden="1">{"form-D1",#N/A,FALSE,"FORM-D1";"form-D1_amt",#N/A,FALSE,"FORM-D1"}</definedName>
    <definedName name="ass" localSheetId="6" hidden="1">#REF!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SAASA" hidden="1">#REF!</definedName>
    <definedName name="assets">#REF!</definedName>
    <definedName name="ASSSSSS" hidden="1">#REF!</definedName>
    <definedName name="ASSSSSSSSSSSSSSSSSSSSSSSS">#REF!</definedName>
    <definedName name="asw">#REF!</definedName>
    <definedName name="At">#REF!</definedName>
    <definedName name="Athree">#REF!</definedName>
    <definedName name="Attachment_C_3">#REF!</definedName>
    <definedName name="Atwo">#REF!</definedName>
    <definedName name="atype3.0">#REF!</definedName>
    <definedName name="AUD">#REF!</definedName>
    <definedName name="August">#REF!</definedName>
    <definedName name="autofill_data">#REF!</definedName>
    <definedName name="aux">#REF!</definedName>
    <definedName name="Aux.items">#REF!</definedName>
    <definedName name="AuxRelay">#REF!</definedName>
    <definedName name="aw">#REF!</definedName>
    <definedName name="AWW">#REF!</definedName>
    <definedName name="ax">#REF!</definedName>
    <definedName name="AXXX2">#REF!</definedName>
    <definedName name="AXXX3">#REF!</definedName>
    <definedName name="AXXX3d">#REF!</definedName>
    <definedName name="AXXXX2">#REF!</definedName>
    <definedName name="AXXXX3">#REF!</definedName>
    <definedName name="ay">#REF!</definedName>
    <definedName name="azsa" localSheetId="6" hidden="1">{"'PROFITABILITY'!$A$1:$F$45"}</definedName>
    <definedName name="azsa" localSheetId="5" hidden="1">{"'PROFITABILITY'!$A$1:$F$45"}</definedName>
    <definedName name="azsa" localSheetId="1" hidden="1">{"'PROFITABILITY'!$A$1:$F$45"}</definedName>
    <definedName name="azsa" hidden="1">{"'PROFITABILITY'!$A$1:$F$45"}</definedName>
    <definedName name="B">#REF!</definedName>
    <definedName name="B___0">#REF!</definedName>
    <definedName name="B___13">#REF!</definedName>
    <definedName name="b_dash">#REF!</definedName>
    <definedName name="B_FLG">#REF!</definedName>
    <definedName name="b1x">#REF!</definedName>
    <definedName name="b1xx">#REF!</definedName>
    <definedName name="b2x">#REF!</definedName>
    <definedName name="b2xx">#REF!</definedName>
    <definedName name="Ba">#REF!</definedName>
    <definedName name="back_pressure">#REF!</definedName>
    <definedName name="BAL">#REF!</definedName>
    <definedName name="ball">#REF!</definedName>
    <definedName name="bas" localSheetId="5" hidden="1">{"'PROFITABILITY'!$A$1:$F$45"}</definedName>
    <definedName name="bas" localSheetId="1" hidden="1">{"'PROFITABILITY'!$A$1:$F$45"}</definedName>
    <definedName name="bas" hidden="1">{"'PROFITABILITY'!$A$1:$F$45"}</definedName>
    <definedName name="BASE_PLATE">#REF!</definedName>
    <definedName name="BaseCement">#REF!</definedName>
    <definedName name="BaseClayProducts">#REF!</definedName>
    <definedName name="BaseDiesel">#REF!</definedName>
    <definedName name="BaseI1">#REF!</definedName>
    <definedName name="BaseI2">#REF!</definedName>
    <definedName name="BaseI3">#REF!</definedName>
    <definedName name="BaseI4">#REF!</definedName>
    <definedName name="BaseIronSteel">#REF!</definedName>
    <definedName name="BasekV1">#REF!</definedName>
    <definedName name="BasekV2">#REF!</definedName>
    <definedName name="BasekV3">#REF!</definedName>
    <definedName name="BasekV4">#REF!</definedName>
    <definedName name="BaseLabour">#REF!</definedName>
    <definedName name="BaseMVA">#REF!</definedName>
    <definedName name="basetrav">#REF!</definedName>
    <definedName name="BASHA">#REF!</definedName>
    <definedName name="basic_rtu">#REF!</definedName>
    <definedName name="bat">#REF!</definedName>
    <definedName name="bat_det">#REF!</definedName>
    <definedName name="Batching_hot_mix_plant">#REF!</definedName>
    <definedName name="BAUfaktor">#REF!</definedName>
    <definedName name="bb" localSheetId="6" hidden="1">{"'PROFITABILITY'!$A$1:$F$45"}</definedName>
    <definedName name="bb" localSheetId="5" hidden="1">{"'PROFITABILITY'!$A$1:$F$45"}</definedName>
    <definedName name="bb">#REF!</definedName>
    <definedName name="bbb" localSheetId="6" hidden="1">{"'PROFITABILITY'!$A$1:$F$45"}</definedName>
    <definedName name="bbb" localSheetId="5" hidden="1">{"'PROFITABILITY'!$A$1:$F$45"}</definedName>
    <definedName name="BBB">#REF!</definedName>
    <definedName name="bbbb">#REF!</definedName>
    <definedName name="BBH">#REF!</definedName>
    <definedName name="bc">#REF!</definedName>
    <definedName name="bcgf">#REF!</definedName>
    <definedName name="bcs">#REF!</definedName>
    <definedName name="bct">#REF!</definedName>
    <definedName name="bcv" localSheetId="5" hidden="1">{"'PROFITABILITY'!$A$1:$F$45"}</definedName>
    <definedName name="bcv" localSheetId="1" hidden="1">{"'PROFITABILITY'!$A$1:$F$45"}</definedName>
    <definedName name="bcv" hidden="1">{"'PROFITABILITY'!$A$1:$F$45"}</definedName>
    <definedName name="BD">INDEX(#REF!,MATCH(#REF!,#REF!,0))</definedName>
    <definedName name="BD1_Meas1">#REF!</definedName>
    <definedName name="BD1_Meas2">#REF!</definedName>
    <definedName name="BD1_Meas3">#REF!</definedName>
    <definedName name="BD1CE">#REF!</definedName>
    <definedName name="BD1CL">#REF!</definedName>
    <definedName name="BD1DeltaT">#REF!</definedName>
    <definedName name="BD1EconMeasure">#REF!</definedName>
    <definedName name="BD1Event">#REF!</definedName>
    <definedName name="BD1EventFeas">#REF!</definedName>
    <definedName name="BD1EventInd">#REF!</definedName>
    <definedName name="BD1EventIndMax">#REF!</definedName>
    <definedName name="BD1EventLogic">#REF!</definedName>
    <definedName name="BD1EventMax">#REF!</definedName>
    <definedName name="BD1EventMin">#REF!</definedName>
    <definedName name="BD1EventNames">#REF!</definedName>
    <definedName name="BD1EventStep">#REF!</definedName>
    <definedName name="BD1HC">#REF!</definedName>
    <definedName name="BD1Lambda">#REF!</definedName>
    <definedName name="BD1Max_System">#REF!</definedName>
    <definedName name="BD1Model_Params">#REF!</definedName>
    <definedName name="BD1Mu">#REF!</definedName>
    <definedName name="BD1Next1">#REF!</definedName>
    <definedName name="BD1Next2">#REF!</definedName>
    <definedName name="BD1P_enter">#REF!</definedName>
    <definedName name="BD1P_leave">#REF!</definedName>
    <definedName name="BD1ParamStore">#REF!</definedName>
    <definedName name="BD1State">#REF!</definedName>
    <definedName name="BD1StateCost">#REF!</definedName>
    <definedName name="BD1StateFeas">#REF!</definedName>
    <definedName name="BD1StateInd">#REF!</definedName>
    <definedName name="BD1StateIndMax">#REF!</definedName>
    <definedName name="BD1StateList">#REF!</definedName>
    <definedName name="BD1StateLogic">#REF!</definedName>
    <definedName name="BD1StateMax">#REF!</definedName>
    <definedName name="BD1StateMin">#REF!</definedName>
    <definedName name="BD1StateNames">#REF!</definedName>
    <definedName name="BD1StateStep">#REF!</definedName>
    <definedName name="BD1TimeMeasure">#REF!</definedName>
    <definedName name="BD1TransCost1">#REF!</definedName>
    <definedName name="BD1TransCost2">#REF!</definedName>
    <definedName name="BD1TransEvent1">#REF!</definedName>
    <definedName name="BD1TransEvent2">#REF!</definedName>
    <definedName name="BD1TransEventLogic1">#REF!</definedName>
    <definedName name="BD1TransEventLogic2">#REF!</definedName>
    <definedName name="BD1TransInd1">#REF!</definedName>
    <definedName name="BD1TransInd2">#REF!</definedName>
    <definedName name="BD1TransLogic1">#REF!</definedName>
    <definedName name="BD1TransLogic2">#REF!</definedName>
    <definedName name="BD1TransName1">#REF!</definedName>
    <definedName name="BD1TransName2">#REF!</definedName>
    <definedName name="BD1TransNextState1">#REF!</definedName>
    <definedName name="BD1TransNextState2">#REF!</definedName>
    <definedName name="BD1TransProb1">#REF!</definedName>
    <definedName name="BD1TransProb2">#REF!</definedName>
    <definedName name="BD1TransState1">#REF!</definedName>
    <definedName name="BD1TransState2">#REF!</definedName>
    <definedName name="BD1TransStateLogic1">#REF!</definedName>
    <definedName name="BD1TransStateLogic2">#REF!</definedName>
    <definedName name="BE">INDEX(#REF!,MATCH(#REF!,#REF!,0))</definedName>
    <definedName name="Beg_Bal">#REF!</definedName>
    <definedName name="Beldar">#REF!</definedName>
    <definedName name="BEN">#REF!</definedName>
    <definedName name="BEND">#REF!</definedName>
    <definedName name="Benefits">#REF!</definedName>
    <definedName name="BENJ">#REF!</definedName>
    <definedName name="beta">#REF!</definedName>
    <definedName name="BF">#REF!</definedName>
    <definedName name="BG">#REF!</definedName>
    <definedName name="BG_CHGS">#REF!</definedName>
    <definedName name="BG_RATE">#REF!</definedName>
    <definedName name="BGrP">#REF!</definedName>
    <definedName name="BGT3_WORKING">#REF!</definedName>
    <definedName name="bh">#REF!</definedName>
    <definedName name="bhaska1">#REF!</definedName>
    <definedName name="bhaskar">#REF!</definedName>
    <definedName name="Bhisti">#REF!</definedName>
    <definedName name="bhs">#REF!</definedName>
    <definedName name="BI">#REF!</definedName>
    <definedName name="BID_CURR">#REF!</definedName>
    <definedName name="Bidder_Quote_Ref_No">#REF!</definedName>
    <definedName name="biddername">#N/A</definedName>
    <definedName name="BILLNOWISE">#REF!</definedName>
    <definedName name="Bilu">#REF!</definedName>
    <definedName name="Bilu2">#REF!</definedName>
    <definedName name="Bilu3">#REF!</definedName>
    <definedName name="Bindingwire">#REF!</definedName>
    <definedName name="BJ">INDEX(#REF!,MATCH(#REF!,#REF!,0))</definedName>
    <definedName name="BK">INDEX(#REF!,MATCH(#REF!,#REF!,0))</definedName>
    <definedName name="BL">INDEX(#REF!,MATCH(#REF!,#REF!,0))</definedName>
    <definedName name="BL2A">#N/A</definedName>
    <definedName name="BL2A2">#N/A</definedName>
    <definedName name="BL2AA">#N/A</definedName>
    <definedName name="BL2AAA">#N/A</definedName>
    <definedName name="BL2B">#N/A</definedName>
    <definedName name="BL2BB">#N/A</definedName>
    <definedName name="BL2BBB">#N/A</definedName>
    <definedName name="BL2C">#N/A</definedName>
    <definedName name="BL2CC">#N/A</definedName>
    <definedName name="BL2CCC">#N/A</definedName>
    <definedName name="BL3A">#N/A</definedName>
    <definedName name="BL3AA">#N/A</definedName>
    <definedName name="BL3AAA">#N/A</definedName>
    <definedName name="BL3B">#N/A</definedName>
    <definedName name="BL3BB">#N/A</definedName>
    <definedName name="BL3BBB">#N/A</definedName>
    <definedName name="BL3C">#N/A</definedName>
    <definedName name="BL3CC">#N/A</definedName>
    <definedName name="BL3CCC">#N/A</definedName>
    <definedName name="BL4A">#N/A</definedName>
    <definedName name="BL4AA">#N/A</definedName>
    <definedName name="BL4AAA">#N/A</definedName>
    <definedName name="BL4B">#N/A</definedName>
    <definedName name="BL4BB">#N/A</definedName>
    <definedName name="BL4BBB">#N/A</definedName>
    <definedName name="BL4C">#N/A</definedName>
    <definedName name="BL4CC">#N/A</definedName>
    <definedName name="BL4CCC">#N/A</definedName>
    <definedName name="BL5A">#N/A</definedName>
    <definedName name="BL5AA">#N/A</definedName>
    <definedName name="BL5AAA">#N/A</definedName>
    <definedName name="BL5B">#N/A</definedName>
    <definedName name="BL5BB">#N/A</definedName>
    <definedName name="BL5BBB">#N/A</definedName>
    <definedName name="BL5C">#N/A</definedName>
    <definedName name="BL5CC">#N/A</definedName>
    <definedName name="BL5CCC">#N/A</definedName>
    <definedName name="blhvhb" hidden="1">#REF!</definedName>
    <definedName name="BM">#REF!</definedName>
    <definedName name="Bn">#REF!</definedName>
    <definedName name="boisar" localSheetId="6">#REF!</definedName>
    <definedName name="boisar">#REF!</definedName>
    <definedName name="BOISAR_BAYWISE" localSheetId="6">#REF!</definedName>
    <definedName name="BOISAR_BAYWISE">#REF!</definedName>
    <definedName name="bol" localSheetId="6">#REF!</definedName>
    <definedName name="bol">#REF!</definedName>
    <definedName name="BOLT">#REF!</definedName>
    <definedName name="BoltCircle">#REF!</definedName>
    <definedName name="BoltCircleOrPoleOD">#REF!</definedName>
    <definedName name="bom">#REF!</definedName>
    <definedName name="BOM_PR">#REF!</definedName>
    <definedName name="BOM_PR_TOT">#REF!</definedName>
    <definedName name="boml">#REF!</definedName>
    <definedName name="BONPSCHE" localSheetId="6">#REF!</definedName>
    <definedName name="BONPSCHE">#REF!</definedName>
    <definedName name="BOQ">#REF!</definedName>
    <definedName name="boq_br2">#REF!</definedName>
    <definedName name="boq_br3">#REF!</definedName>
    <definedName name="boq_type">#REF!</definedName>
    <definedName name="boq_version">#REF!</definedName>
    <definedName name="BOQAnalysis_LT">#REF!</definedName>
    <definedName name="BOSS">#REF!</definedName>
    <definedName name="botl">#REF!</definedName>
    <definedName name="botn">#REF!</definedName>
    <definedName name="BOX">#REF!</definedName>
    <definedName name="bp">#REF!</definedName>
    <definedName name="bpf">#REF!</definedName>
    <definedName name="bps">#REF!</definedName>
    <definedName name="BQ">#REF!</definedName>
    <definedName name="BR_Resou" localSheetId="6">#REF!</definedName>
    <definedName name="BR_Resou">#REF!</definedName>
    <definedName name="br2_selection">#REF!</definedName>
    <definedName name="br3_selection">#REF!</definedName>
    <definedName name="Breadth_of_base_slab">#REF!</definedName>
    <definedName name="Breadth_of_cover_slab">#REF!</definedName>
    <definedName name="Breadth_of_PCC_Layer">#REF!</definedName>
    <definedName name="Breadth_of_the_section">#REF!</definedName>
    <definedName name="Breaks">#REF!</definedName>
    <definedName name="BRICK" localSheetId="6">#REF!</definedName>
    <definedName name="BRICK">#REF!</definedName>
    <definedName name="brk" localSheetId="6">#REF!</definedName>
    <definedName name="brk">#REF!</definedName>
    <definedName name="BS" localSheetId="6">#REF!</definedName>
    <definedName name="BS">#REF!</definedName>
    <definedName name="BS_9A">#REF!</definedName>
    <definedName name="BS_9B">#REF!</definedName>
    <definedName name="btb_musd" localSheetId="6">#REF!</definedName>
    <definedName name="btb_musd">#REF!</definedName>
    <definedName name="bua" localSheetId="6">#REF!</definedName>
    <definedName name="bua">#REF!</definedName>
    <definedName name="bUB">#REF!</definedName>
    <definedName name="BUDDHA">#REF!</definedName>
    <definedName name="budgets">#REF!</definedName>
    <definedName name="building">#REF!</definedName>
    <definedName name="building___0">#REF!</definedName>
    <definedName name="building___11">#REF!</definedName>
    <definedName name="building___12">#REF!</definedName>
    <definedName name="BuiltIn_AutoFilter___1">#REF!</definedName>
    <definedName name="BuiltIn_AutoFilter___17">#REF!</definedName>
    <definedName name="BuiltIn_AutoFilter___19">#REF!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Titles">#REF!</definedName>
    <definedName name="BuiltIn_Print_Titles___0">#REF!</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tterfly">#REF!</definedName>
    <definedName name="BVJIOJ8FYEMF8">#REF!</definedName>
    <definedName name="BW">#REF!</definedName>
    <definedName name="Bx">#REF!</definedName>
    <definedName name="Bx___0">#REF!</definedName>
    <definedName name="Bx___13">#REF!</definedName>
    <definedName name="Bxx">#REF!</definedName>
    <definedName name="by_weld">#REF!</definedName>
    <definedName name="C_">#REF!</definedName>
    <definedName name="c_c">#REF!</definedName>
    <definedName name="c_margin">#REF!</definedName>
    <definedName name="C_VALUE">#REF!</definedName>
    <definedName name="C0">#REF!</definedName>
    <definedName name="Ca" localSheetId="6">#REF!</definedName>
    <definedName name="Ca" localSheetId="5">#REF!</definedName>
    <definedName name="ca">#REF!*1.507</definedName>
    <definedName name="caa" localSheetId="5" hidden="1">{"'PROFITABILITY'!$A$1:$F$45"}</definedName>
    <definedName name="caa" localSheetId="1" hidden="1">{"'PROFITABILITY'!$A$1:$F$45"}</definedName>
    <definedName name="caa" hidden="1">{"'PROFITABILITY'!$A$1:$F$45"}</definedName>
    <definedName name="CABLE">#REF!</definedName>
    <definedName name="CABLE_A">#REF!</definedName>
    <definedName name="CABLE_G">#REF!</definedName>
    <definedName name="Cable_Size">#REF!</definedName>
    <definedName name="CABLE1">#REF!</definedName>
    <definedName name="cal">#REF!</definedName>
    <definedName name="CalcAgencyPrice">#REF!</definedName>
    <definedName name="can">#REF!</definedName>
    <definedName name="cant">#REF!</definedName>
    <definedName name="cap" localSheetId="6">#REF!</definedName>
    <definedName name="cap">#REF!</definedName>
    <definedName name="CAPA1">#N/A</definedName>
    <definedName name="CAPA11">#N/A</definedName>
    <definedName name="CAPA111">#N/A</definedName>
    <definedName name="CAPA2">#N/A</definedName>
    <definedName name="CAPA22">#N/A</definedName>
    <definedName name="CAPA222">#N/A</definedName>
    <definedName name="CAPA3">#N/A</definedName>
    <definedName name="CAPA33">#N/A</definedName>
    <definedName name="CAPA333">#N/A</definedName>
    <definedName name="CAPA4">#N/A</definedName>
    <definedName name="CAPA44">#N/A</definedName>
    <definedName name="CAPA444">#N/A</definedName>
    <definedName name="CAPA7">#N/A</definedName>
    <definedName name="CAPA77">#N/A</definedName>
    <definedName name="CAPA777">#N/A</definedName>
    <definedName name="CAPAPR" localSheetId="6">#REF!</definedName>
    <definedName name="CAPAPR">#REF!</definedName>
    <definedName name="CAPAUG" localSheetId="6">#REF!</definedName>
    <definedName name="CAPAUG">#REF!</definedName>
    <definedName name="CAPDEC" localSheetId="6">#REF!</definedName>
    <definedName name="CAPDEC">#REF!</definedName>
    <definedName name="capex_br2">#REF!</definedName>
    <definedName name="capex_br3">#REF!</definedName>
    <definedName name="capex_config1">#REF!</definedName>
    <definedName name="CAPFEB">#REF!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RPET1">#REF!</definedName>
    <definedName name="CARPI">#REF!</definedName>
    <definedName name="cash">#REF!</definedName>
    <definedName name="cashfloaa">#REF!</definedName>
    <definedName name="cashflow">#REF!</definedName>
    <definedName name="Category_All">#REF!</definedName>
    <definedName name="CATIN">#N/A</definedName>
    <definedName name="CATJYOU">#N/A</definedName>
    <definedName name="CATREC">#N/A</definedName>
    <definedName name="CATSYU">#N/A</definedName>
    <definedName name="CAUSE">#REF!</definedName>
    <definedName name="CB">INDEX(#REF!,MATCH(#REF!,#REF!,0))</definedName>
    <definedName name="CBISO">#REF!</definedName>
    <definedName name="CBISO145">#REF!</definedName>
    <definedName name="CBISO245">#REF!</definedName>
    <definedName name="CBR220CTL">#REF!</definedName>
    <definedName name="CBR500CTL">#REF!</definedName>
    <definedName name="CC">#REF!</definedName>
    <definedName name="CCB">#REF!</definedName>
    <definedName name="CCC" localSheetId="6" hidden="1">{#N/A,#N/A,FALSE,"str_title";#N/A,#N/A,FALSE,"SUM";#N/A,#N/A,FALSE,"Scope";#N/A,#N/A,FALSE,"PIE-Jn";#N/A,#N/A,FALSE,"PIE-Jn_Hz";#N/A,#N/A,FALSE,"Liq_Plan";#N/A,#N/A,FALSE,"S_Curve";#N/A,#N/A,FALSE,"Liq_Prof";#N/A,#N/A,FALSE,"Man_Pwr";#N/A,#N/A,FALSE,"Man_Prof"}</definedName>
    <definedName name="ccc" localSheetId="5" hidden="1">{"'PROFITABILITY'!$A$1:$F$45"}</definedName>
    <definedName name="CCC" localSheetId="1" hidden="1">{#N/A,#N/A,FALSE,"str_title";#N/A,#N/A,FALSE,"SUM";#N/A,#N/A,FALSE,"Scope";#N/A,#N/A,FALSE,"PIE-Jn";#N/A,#N/A,FALSE,"PIE-Jn_Hz";#N/A,#N/A,FALSE,"Liq_Plan";#N/A,#N/A,FALSE,"S_Curve";#N/A,#N/A,FALSE,"Liq_Prof";#N/A,#N/A,FALSE,"Man_Pwr";#N/A,#N/A,FALSE,"Man_Prof"}</definedName>
    <definedName name="CCC" hidden="1">{#N/A,#N/A,FALSE,"str_title";#N/A,#N/A,FALSE,"SUM";#N/A,#N/A,FALSE,"Scope";#N/A,#N/A,FALSE,"PIE-Jn";#N/A,#N/A,FALSE,"PIE-Jn_Hz";#N/A,#N/A,FALSE,"Liq_Plan";#N/A,#N/A,FALSE,"S_Curve";#N/A,#N/A,FALSE,"Liq_Prof";#N/A,#N/A,FALSE,"Man_Pwr";#N/A,#N/A,FALSE,"Man_Prof"}</definedName>
    <definedName name="cccc">#REF!</definedName>
    <definedName name="cd" localSheetId="6">#REF!</definedName>
    <definedName name="cd">#REF!</definedName>
    <definedName name="CD_HW" localSheetId="6">#REF!</definedName>
    <definedName name="CD_HW">#REF!</definedName>
    <definedName name="CD_SPLADL">#REF!</definedName>
    <definedName name="CD_SW">#REF!</definedName>
    <definedName name="cdds">#REF!</definedName>
    <definedName name="cdfgdf">#REF!</definedName>
    <definedName name="Cdi">#REF!</definedName>
    <definedName name="CDT">#REF!</definedName>
    <definedName name="CE">INDEX(#REF!,MATCH(#REF!,#REF!,0))</definedName>
    <definedName name="ced" localSheetId="6">#REF!</definedName>
    <definedName name="ced">#REF!</definedName>
    <definedName name="CED_BOHW">#REF!</definedName>
    <definedName name="CED_BOSW">#REF!</definedName>
    <definedName name="CED_IDTOHW">#REF!</definedName>
    <definedName name="CED_IDTOSW">#REF!</definedName>
    <definedName name="ced_own">#REF!</definedName>
    <definedName name="CED_OWNHW">#REF!</definedName>
    <definedName name="CED_OWNSW">#REF!</definedName>
    <definedName name="CED_pc">#REF!</definedName>
    <definedName name="CED_SW">#REF!</definedName>
    <definedName name="ced_tr">#REF!</definedName>
    <definedName name="CED_TRHW">#REF!</definedName>
    <definedName name="CED_TRSW">#REF!</definedName>
    <definedName name="cee">#REF!</definedName>
    <definedName name="cell">#REF!</definedName>
    <definedName name="cem">190</definedName>
    <definedName name="Cement_124">#REF!</definedName>
    <definedName name="CF" localSheetId="6">#REF!</definedName>
    <definedName name="Cf">#REF!</definedName>
    <definedName name="cf_musd" localSheetId="6">#REF!</definedName>
    <definedName name="cf_musd">#REF!</definedName>
    <definedName name="cfre">#REF!</definedName>
    <definedName name="CG">INDEX(#REF!,MATCH(#REF!,#REF!,0))</definedName>
    <definedName name="cgxcf">#REF!</definedName>
    <definedName name="CH">INDEX(#REF!,MATCH(#REF!,#REF!,0))</definedName>
    <definedName name="ch_area1" localSheetId="6">#REF!</definedName>
    <definedName name="ch_area1">#REF!</definedName>
    <definedName name="ch_area2" localSheetId="6">#REF!</definedName>
    <definedName name="ch_area2">#REF!</definedName>
    <definedName name="ch_area3" localSheetId="6">#REF!</definedName>
    <definedName name="ch_area3">#REF!</definedName>
    <definedName name="ch_area4" localSheetId="6">#REF!</definedName>
    <definedName name="ch_area4">#REF!</definedName>
    <definedName name="chandra">#REF!</definedName>
    <definedName name="Charges_of_road_roller" localSheetId="6">#REF!</definedName>
    <definedName name="Charges_of_road_roller">#REF!</definedName>
    <definedName name="ChartData_Monthly">#REF!</definedName>
    <definedName name="ChartData_Weekly">#REF!</definedName>
    <definedName name="check">#REF!</definedName>
    <definedName name="Check_Csummary">#REF!</definedName>
    <definedName name="check_OOHLT">#REF!</definedName>
    <definedName name="checked">#REF!</definedName>
    <definedName name="CHF" localSheetId="6">#REF!</definedName>
    <definedName name="CHF">#REF!</definedName>
    <definedName name="chk">#REF!</definedName>
    <definedName name="CHW">#REF!</definedName>
    <definedName name="CI">INDEX(#REF!,MATCH(#REF!,#REF!,0))</definedName>
    <definedName name="CIF_ABB_Imp">#REF!</definedName>
    <definedName name="CIF_ABB_local">#REF!</definedName>
    <definedName name="CIF_ABB_peenya">#REF!</definedName>
    <definedName name="CIF_AIC_Imp">#REF!</definedName>
    <definedName name="CIF_AIC_local">#REF!</definedName>
    <definedName name="CIF_NonABB_Imp">#REF!</definedName>
    <definedName name="CIF_NonABB_local">#REF!</definedName>
    <definedName name="civ">#REF!</definedName>
    <definedName name="civil">#REF!</definedName>
    <definedName name="CJ">INDEX(#REF!,MATCH(#REF!,#REF!,0))</definedName>
    <definedName name="CK">INDEX(#REF!,MATCH(#REF!,#REF!,0))</definedName>
    <definedName name="Cl" localSheetId="6">#REF!</definedName>
    <definedName name="Cl" localSheetId="5">#REF!</definedName>
    <definedName name="cl">150</definedName>
    <definedName name="cl33kv" localSheetId="6">#REF!</definedName>
    <definedName name="cl33kv">#REF!</definedName>
    <definedName name="clbs">#REF!</definedName>
    <definedName name="cld">#REF!</definedName>
    <definedName name="Clearance">#REF!</definedName>
    <definedName name="cli">#REF!</definedName>
    <definedName name="CLIENT">#REF!</definedName>
    <definedName name="Client_Markup">#REF!</definedName>
    <definedName name="cll" localSheetId="6">#REF!</definedName>
    <definedName name="cll">#REF!</definedName>
    <definedName name="cllf" localSheetId="6">#REF!</definedName>
    <definedName name="cllf">#REF!</definedName>
    <definedName name="clobs">#REF!</definedName>
    <definedName name="clod">#REF!</definedName>
    <definedName name="clol">#REF!</definedName>
    <definedName name="clot">#REF!</definedName>
    <definedName name="clt">#REF!</definedName>
    <definedName name="cltf">#REF!</definedName>
    <definedName name="CM">INDEX(#REF!,MATCH(#REF!,#REF!,0))</definedName>
    <definedName name="CM_14">#REF!</definedName>
    <definedName name="cmort3">#REF!</definedName>
    <definedName name="co">#REF!</definedName>
    <definedName name="Coarsesand">#REF!</definedName>
    <definedName name="coat">#REF!</definedName>
    <definedName name="Code" hidden="1">#REF!</definedName>
    <definedName name="CODES_AND_COSTS">#REF!</definedName>
    <definedName name="COE" localSheetId="6">#REF!</definedName>
    <definedName name="COE">#REF!</definedName>
    <definedName name="CoeftMatIDR">#REF!</definedName>
    <definedName name="col">#REF!</definedName>
    <definedName name="col___0">#REF!</definedName>
    <definedName name="col___11">#REF!</definedName>
    <definedName name="col___12">#REF!</definedName>
    <definedName name="col_I">#REF!</definedName>
    <definedName name="collection">#REF!</definedName>
    <definedName name="Collie">#REF!</definedName>
    <definedName name="COLLSTATUS">#REF!</definedName>
    <definedName name="collstatuspage1">#REF!</definedName>
    <definedName name="collstatuspage2">#REF!</definedName>
    <definedName name="colors">#REF!</definedName>
    <definedName name="colortubets">#REF!</definedName>
    <definedName name="Columns">#REF!</definedName>
    <definedName name="COM">#REF!</definedName>
    <definedName name="Commission">#REF!</definedName>
    <definedName name="commn" localSheetId="6">#REF!</definedName>
    <definedName name="commn">#REF!</definedName>
    <definedName name="Common">#REF!</definedName>
    <definedName name="COMP">#REF!</definedName>
    <definedName name="company">#REF!</definedName>
    <definedName name="Company_Name">#REF!</definedName>
    <definedName name="con">#REF!</definedName>
    <definedName name="CONCABLES">#REF!</definedName>
    <definedName name="CONCABLES220">#REF!</definedName>
    <definedName name="COND">#REF!</definedName>
    <definedName name="cond.span">#REF!</definedName>
    <definedName name="conductor">#REF!</definedName>
    <definedName name="conductor_E2">#REF!</definedName>
    <definedName name="conductor_L1">#REF!</definedName>
    <definedName name="ConductorType">OFFSET(#REF!,0,0,COUNTA(#REF!),1)</definedName>
    <definedName name="CONDUIT">#REF!</definedName>
    <definedName name="config" localSheetId="6">#REF!</definedName>
    <definedName name="config">#REF!</definedName>
    <definedName name="config1">#REF!</definedName>
    <definedName name="config2">#REF!</definedName>
    <definedName name="CONS">#REF!</definedName>
    <definedName name="const" localSheetId="5" hidden="1">{"'PROFITABILITY'!$A$1:$F$45"}</definedName>
    <definedName name="const" localSheetId="1" hidden="1">{"'PROFITABILITY'!$A$1:$F$45"}</definedName>
    <definedName name="const" hidden="1">{"'PROFITABILITY'!$A$1:$F$45"}</definedName>
    <definedName name="ConstEqt_Cost_002FC">#REF!</definedName>
    <definedName name="ConstEqt_Cost_002LC">#REF!</definedName>
    <definedName name="CONSUMABLE">#REF!</definedName>
    <definedName name="CONT">#REF!</definedName>
    <definedName name="Cont.Amt.">#REF!</definedName>
    <definedName name="CONT_BGT4_I_">#REF!</definedName>
    <definedName name="CONT_BGT4_II_">#REF!</definedName>
    <definedName name="CONT_M4">#REF!</definedName>
    <definedName name="CONT1">#REF!</definedName>
    <definedName name="CONTENTS" localSheetId="6">#REF!</definedName>
    <definedName name="CONTENTS">#REF!</definedName>
    <definedName name="CONTRACT_NO">#REF!</definedName>
    <definedName name="control132">#REF!</definedName>
    <definedName name="conversion_type" localSheetId="6">#REF!</definedName>
    <definedName name="conversion_type">#REF!</definedName>
    <definedName name="COO">#N/A</definedName>
    <definedName name="cookie">#REF!</definedName>
    <definedName name="cookie1">#REF!</definedName>
    <definedName name="cord">#REF!</definedName>
    <definedName name="COS">#REF!</definedName>
    <definedName name="cosq">#REF!</definedName>
    <definedName name="cost">#REF!</definedName>
    <definedName name="Cost__Ex_Works" localSheetId="6">#REF!</definedName>
    <definedName name="Cost__Ex_Works">#REF!</definedName>
    <definedName name="Cost_code">#REF!</definedName>
    <definedName name="Cost_for_10_Hp_Hr." localSheetId="6">#REF!</definedName>
    <definedName name="Cost_for_10_Hp_Hr.">#REF!</definedName>
    <definedName name="Cost_of_water_including_filling_the_tanker" localSheetId="6">#REF!</definedName>
    <definedName name="Cost_of_water_including_filling_the_tanker">#REF!</definedName>
    <definedName name="Cost_Per_Manday">#REF!</definedName>
    <definedName name="COST_PSCH" localSheetId="6">#REF!</definedName>
    <definedName name="COST_PSCH">#REF!</definedName>
    <definedName name="COST_PSCH1">#REF!</definedName>
    <definedName name="COSTING">#REF!</definedName>
    <definedName name="COU">#REF!</definedName>
    <definedName name="COU___0">#REF!</definedName>
    <definedName name="COU___13">#REF!</definedName>
    <definedName name="Cover_blocks">#REF!</definedName>
    <definedName name="COVVV" localSheetId="6" hidden="1">{#N/A,#N/A,FALSE,"str_title";#N/A,#N/A,FALSE,"SUM";#N/A,#N/A,FALSE,"Scope";#N/A,#N/A,FALSE,"PIE-Jn";#N/A,#N/A,FALSE,"PIE-Jn_Hz";#N/A,#N/A,FALSE,"Liq_Plan";#N/A,#N/A,FALSE,"S_Curve";#N/A,#N/A,FALSE,"Liq_Prof";#N/A,#N/A,FALSE,"Man_Pwr";#N/A,#N/A,FALSE,"Man_Prof"}</definedName>
    <definedName name="COVVV" localSheetId="5" hidden="1">{#N/A,#N/A,FALSE,"str_title";#N/A,#N/A,FALSE,"SUM";#N/A,#N/A,FALSE,"Scope";#N/A,#N/A,FALSE,"PIE-Jn";#N/A,#N/A,FALSE,"PIE-Jn_Hz";#N/A,#N/A,FALSE,"Liq_Plan";#N/A,#N/A,FALSE,"S_Curve";#N/A,#N/A,FALSE,"Liq_Prof";#N/A,#N/A,FALSE,"Man_Pwr";#N/A,#N/A,FALSE,"Man_Prof"}</definedName>
    <definedName name="COVVV" localSheetId="1" hidden="1">{#N/A,#N/A,FALSE,"str_title";#N/A,#N/A,FALSE,"SUM";#N/A,#N/A,FALSE,"Scope";#N/A,#N/A,FALSE,"PIE-Jn";#N/A,#N/A,FALSE,"PIE-Jn_Hz";#N/A,#N/A,FALSE,"Liq_Plan";#N/A,#N/A,FALSE,"S_Curve";#N/A,#N/A,FALSE,"Liq_Prof";#N/A,#N/A,FALSE,"Man_Pwr";#N/A,#N/A,FALSE,"Man_Prof"}</definedName>
    <definedName name="COVVV" hidden="1">{#N/A,#N/A,FALSE,"str_title";#N/A,#N/A,FALSE,"SUM";#N/A,#N/A,FALSE,"Scope";#N/A,#N/A,FALSE,"PIE-Jn";#N/A,#N/A,FALSE,"PIE-Jn_Hz";#N/A,#N/A,FALSE,"Liq_Plan";#N/A,#N/A,FALSE,"S_Curve";#N/A,#N/A,FALSE,"Liq_Prof";#N/A,#N/A,FALSE,"Man_Pwr";#N/A,#N/A,FALSE,"Man_Prof"}</definedName>
    <definedName name="cp" localSheetId="6">#REF!</definedName>
    <definedName name="cp">#REF!</definedName>
    <definedName name="CPLG">#REF!</definedName>
    <definedName name="CPM" localSheetId="6">#REF!</definedName>
    <definedName name="CPM">#REF!</definedName>
    <definedName name="CPRP" localSheetId="6">#REF!</definedName>
    <definedName name="CPRP">#REF!</definedName>
    <definedName name="cprp_lucknow">#REF!</definedName>
    <definedName name="cprp_mandola">#REF!</definedName>
    <definedName name="CP새단가">#REF!</definedName>
    <definedName name="cr">#REF!</definedName>
    <definedName name="CRB">#REF!</definedName>
    <definedName name="_xlnm.Criteria">#REF!</definedName>
    <definedName name="CRMB60">#REF!</definedName>
    <definedName name="Crore">10000000</definedName>
    <definedName name="CRP_Barelliey">#REF!</definedName>
    <definedName name="CRP_Unnao">#REF!</definedName>
    <definedName name="CRPANEL">#REF!</definedName>
    <definedName name="CRRSEP">#REF!</definedName>
    <definedName name="crush_s">#REF!</definedName>
    <definedName name="Cs">#REF!</definedName>
    <definedName name="Cs___0">#REF!</definedName>
    <definedName name="Cs___13">#REF!</definedName>
    <definedName name="csd">#REF!</definedName>
    <definedName name="cst">#REF!</definedName>
    <definedName name="CST_BO">#REF!</definedName>
    <definedName name="CST_IDTO">#REF!</definedName>
    <definedName name="CST_OWN">#REF!</definedName>
    <definedName name="CST_TR">#REF!</definedName>
    <definedName name="cstvat">#REF!</definedName>
    <definedName name="CT">#REF!</definedName>
    <definedName name="ctf">#REF!</definedName>
    <definedName name="Cth">#REF!</definedName>
    <definedName name="CTR">#REF!</definedName>
    <definedName name="Ctype">#REF!</definedName>
    <definedName name="Cum_Int">#REF!</definedName>
    <definedName name="cummeas_may1006">#REF!</definedName>
    <definedName name="cummeas_up_to_mar">#REF!</definedName>
    <definedName name="cur">#REF!</definedName>
    <definedName name="Curr">#REF!</definedName>
    <definedName name="CURR_FCT">#REF!</definedName>
    <definedName name="CURR_LIST">#REF!</definedName>
    <definedName name="Currency">#REF!</definedName>
    <definedName name="currency_lookup">#REF!</definedName>
    <definedName name="currency_name">#REF!</definedName>
    <definedName name="CurrencyPhrase">#REF!</definedName>
    <definedName name="current1">#REF!</definedName>
    <definedName name="current2">#REF!</definedName>
    <definedName name="current3">#REF!</definedName>
    <definedName name="current4">#REF!</definedName>
    <definedName name="current5">#REF!</definedName>
    <definedName name="cust">#REF!</definedName>
    <definedName name="cvd">#REF!</definedName>
    <definedName name="CVD_HW">#REF!</definedName>
    <definedName name="CVD_SW">#REF!</definedName>
    <definedName name="cvdcess">#REF!</definedName>
    <definedName name="cvg">#N/A</definedName>
    <definedName name="CVT">#REF!</definedName>
    <definedName name="cw">20</definedName>
    <definedName name="cx">#REF!</definedName>
    <definedName name="D" localSheetId="6">#REF!</definedName>
    <definedName name="D">#REF!</definedName>
    <definedName name="d._Staging_to_keep_deflactometer___hire_charges_of_deflectometer" localSheetId="6">#REF!</definedName>
    <definedName name="d._Staging_to_keep_deflactometer___hire_charges_of_deflectometer">#REF!</definedName>
    <definedName name="D_" localSheetId="6">#REF!</definedName>
    <definedName name="D_">#REF!</definedName>
    <definedName name="d___0">#REF!</definedName>
    <definedName name="d___13">#REF!</definedName>
    <definedName name="D_D">INDEX(#REF!,MATCH(#REF!,#REF!,0))</definedName>
    <definedName name="d_jp" localSheetId="6" hidden="1">{"'Sheet1'!$A$4386:$N$4591"}</definedName>
    <definedName name="d_jp" localSheetId="5" hidden="1">{"'Sheet1'!$A$4386:$N$4591"}</definedName>
    <definedName name="d_jp" localSheetId="1" hidden="1">{"'Sheet1'!$A$4386:$N$4591"}</definedName>
    <definedName name="d_jp" hidden="1">{"'Sheet1'!$A$4386:$N$4591"}</definedName>
    <definedName name="D65536A1">#REF!</definedName>
    <definedName name="D8Data">#REF!</definedName>
    <definedName name="Da">#REF!</definedName>
    <definedName name="dam">#REF!</definedName>
    <definedName name="Dampers" localSheetId="6" hidden="1">{"'PROFITABILITY'!$A$1:$F$45"}</definedName>
    <definedName name="Dampers" localSheetId="5" hidden="1">{"'PROFITABILITY'!$A$1:$F$45"}</definedName>
    <definedName name="Dampers" localSheetId="1" hidden="1">{"'PROFITABILITY'!$A$1:$F$45"}</definedName>
    <definedName name="Dampers" hidden="1">{"'PROFITABILITY'!$A$1:$F$45"}</definedName>
    <definedName name="DANGA">#REF!,#REF!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S">#REF!</definedName>
    <definedName name="DASD">#REF!</definedName>
    <definedName name="dasdfds">#REF!</definedName>
    <definedName name="data">#REF!</definedName>
    <definedName name="DATA_13">#REF!</definedName>
    <definedName name="DATA_14">#REF!</definedName>
    <definedName name="DATA_15">#REF!</definedName>
    <definedName name="DATA_16">#REF!</definedName>
    <definedName name="DATA_17">#REF!</definedName>
    <definedName name="DATA_18">#REF!</definedName>
    <definedName name="DATA_19">#REF!</definedName>
    <definedName name="DATA_20">#REF!</definedName>
    <definedName name="DATA_21">#REF!</definedName>
    <definedName name="DATA_22">#REF!</definedName>
    <definedName name="DATA_23">#REF!</definedName>
    <definedName name="DATA_24">#REF!</definedName>
    <definedName name="DATA_25">#REF!</definedName>
    <definedName name="data1" hidden="1">#REF!</definedName>
    <definedName name="DATA15" localSheetId="6">#REF!</definedName>
    <definedName name="DATA15">#REF!</definedName>
    <definedName name="DATA16" localSheetId="6">#REF!</definedName>
    <definedName name="DATA16">#REF!</definedName>
    <definedName name="DATA17" localSheetId="6">#REF!</definedName>
    <definedName name="DATA17">#REF!</definedName>
    <definedName name="DATA18">#REF!</definedName>
    <definedName name="DATA19">#REF!</definedName>
    <definedName name="data2" hidden="1">#REF!</definedName>
    <definedName name="data3" hidden="1">#REF!</definedName>
    <definedName name="_xlnm.Database">#REF!</definedName>
    <definedName name="datb">#REF!</definedName>
    <definedName name="datc">#REF!</definedName>
    <definedName name="Date">#REF!</definedName>
    <definedName name="Date_of_Data">#REF!</definedName>
    <definedName name="Date2">#REF!</definedName>
    <definedName name="DATTA">#REF!</definedName>
    <definedName name="DaWk7">#REF!</definedName>
    <definedName name="DAY_ENGR">#REF!</definedName>
    <definedName name="DAY_TCHN">#REF!</definedName>
    <definedName name="DAYS">#REF!</definedName>
    <definedName name="db">#REF!</definedName>
    <definedName name="db___0">#REF!</definedName>
    <definedName name="db___13">#REF!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#REF!</definedName>
    <definedName name="DCARRAY">#REF!</definedName>
    <definedName name="DCARRAY_1">#REF!</definedName>
    <definedName name="dceff">#REF!</definedName>
    <definedName name="DCF">#REF!</definedName>
    <definedName name="dcrw">#REF!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cvolt">#REF!</definedName>
    <definedName name="dd" localSheetId="6" hidden="1">{"'PROFITABILITY'!$A$1:$F$45"}</definedName>
    <definedName name="dd" localSheetId="5" hidden="1">{"'PROFITABILITY'!$A$1:$F$45"}</definedName>
    <definedName name="dd" localSheetId="1" hidden="1">{"'PROFITABILITY'!$A$1:$F$45"}</definedName>
    <definedName name="dd" hidden="1">{"'PROFITABILITY'!$A$1:$F$45"}</definedName>
    <definedName name="ddash">#REF!</definedName>
    <definedName name="DDD">#REF!</definedName>
    <definedName name="dddd">#REF!</definedName>
    <definedName name="ddddd">#REF!</definedName>
    <definedName name="ddf">#REF!</definedName>
    <definedName name="DDK">#REF!</definedName>
    <definedName name="De">#REF!</definedName>
    <definedName name="de_cost" localSheetId="6">#REF!</definedName>
    <definedName name="de_cost">#REF!</definedName>
    <definedName name="DEBTORS">#REF!</definedName>
    <definedName name="DEC.GH">#REF!</definedName>
    <definedName name="DEED">#REF!</definedName>
    <definedName name="def">#REF!</definedName>
    <definedName name="DEHRI">#REF!</definedName>
    <definedName name="DelDC">#REF!</definedName>
    <definedName name="DelDm">#REF!</definedName>
    <definedName name="Delivery">#REF!</definedName>
    <definedName name="delk">#REF!</definedName>
    <definedName name="delm">#REF!</definedName>
    <definedName name="delm2">#REF!</definedName>
    <definedName name="DELTA" localSheetId="6" hidden="1">{"'PROFITABILITY'!$A$1:$F$45"}</definedName>
    <definedName name="DELTA" localSheetId="5" hidden="1">{"'PROFITABILITY'!$A$1:$F$45"}</definedName>
    <definedName name="delta">#REF!</definedName>
    <definedName name="DELTA1" localSheetId="6" hidden="1">{"'PROFITABILITY'!$A$1:$F$45"}</definedName>
    <definedName name="DELTA1" localSheetId="5" hidden="1">{"'PROFITABILITY'!$A$1:$F$45"}</definedName>
    <definedName name="delta1">#REF!</definedName>
    <definedName name="DELTA20">#REF!</definedName>
    <definedName name="DELTA20___0">#REF!</definedName>
    <definedName name="DELTA20___13">#REF!</definedName>
    <definedName name="DelType">#REF!</definedName>
    <definedName name="delyw">#REF!</definedName>
    <definedName name="DEM">#REF!</definedName>
    <definedName name="Den">#REF!</definedName>
    <definedName name="DEPTH">#REF!</definedName>
    <definedName name="Depth_above_FGL">#REF!</definedName>
    <definedName name="Depth_below_ground_level">#REF!</definedName>
    <definedName name="Depth_of_the_section">#REF!</definedName>
    <definedName name="deptLookup">#REF!</definedName>
    <definedName name="Description">#REF!</definedName>
    <definedName name="design">#REF!</definedName>
    <definedName name="designed">#REF!</definedName>
    <definedName name="DesignYears">#REF!</definedName>
    <definedName name="Dest_Price">#REF!</definedName>
    <definedName name="det_act_plan">#REF!</definedName>
    <definedName name="Detailed">#REF!</definedName>
    <definedName name="Details">#REF!</definedName>
    <definedName name="dev">#REF!</definedName>
    <definedName name="df">#REF!</definedName>
    <definedName name="dfadf">(#REF!,#REF!)</definedName>
    <definedName name="dfaf" localSheetId="5" hidden="1">{"'장비'!$A$3:$M$12"}</definedName>
    <definedName name="dfaf" localSheetId="1" hidden="1">{"'장비'!$A$3:$M$12"}</definedName>
    <definedName name="dfaf" hidden="1">{"'장비'!$A$3:$M$12"}</definedName>
    <definedName name="DFD" localSheetId="5" hidden="1">{"'PROFITABILITY'!$A$1:$F$45"}</definedName>
    <definedName name="DFD" localSheetId="1" hidden="1">{"'PROFITABILITY'!$A$1:$F$45"}</definedName>
    <definedName name="DFD" hidden="1">{"'PROFITABILITY'!$A$1:$F$45"}</definedName>
    <definedName name="dfdf">#REF!</definedName>
    <definedName name="dfdfdfd" localSheetId="5" hidden="1">{"'PROFITABILITY'!$A$1:$F$45"}</definedName>
    <definedName name="dfdfdfd" localSheetId="1" hidden="1">{"'PROFITABILITY'!$A$1:$F$45"}</definedName>
    <definedName name="dfdfdfd" hidden="1">{"'PROFITABILITY'!$A$1:$F$45"}</definedName>
    <definedName name="dfdfs" localSheetId="6" hidden="1">{"'Sheet1'!$A$4386:$N$4591"}</definedName>
    <definedName name="dfdfs" localSheetId="5" hidden="1">{"'Sheet1'!$A$4386:$N$4591"}</definedName>
    <definedName name="dfdfs" localSheetId="1" hidden="1">{"'Sheet1'!$A$4386:$N$4591"}</definedName>
    <definedName name="dfdfs" hidden="1">{"'Sheet1'!$A$4386:$N$4591"}</definedName>
    <definedName name="DFF">#REF!</definedName>
    <definedName name="DFHGFKLJHG">#N/A</definedName>
    <definedName name="DFR">#REF!</definedName>
    <definedName name="dfrads">#REF!</definedName>
    <definedName name="dfsdf">#REF!</definedName>
    <definedName name="dfsga">#REF!</definedName>
    <definedName name="DG" localSheetId="6">#REF!</definedName>
    <definedName name="DG">#REF!</definedName>
    <definedName name="DG_Total" localSheetId="6">#REF!</definedName>
    <definedName name="DG_Total">#REF!</definedName>
    <definedName name="dgfgfd" hidden="1">{#N/A,#N/A,FALSE,"COVER.XLS";#N/A,#N/A,FALSE,"RACT1.XLS";#N/A,#N/A,FALSE,"RACT2.XLS";#N/A,#N/A,FALSE,"ECCMP";#N/A,#N/A,FALSE,"WELDER.XLS"}</definedName>
    <definedName name="dgn">#REF!</definedName>
    <definedName name="dgp" localSheetId="6">#REF!</definedName>
    <definedName name="dgp">#REF!</definedName>
    <definedName name="dgv">#REF!</definedName>
    <definedName name="DH">INDEX(#REF!,MATCH(#REF!,#REF!,0))</definedName>
    <definedName name="dhgh">#REF!</definedName>
    <definedName name="DHTML" localSheetId="6" hidden="1">{"'Sheet1'!$A$4386:$N$4591"}</definedName>
    <definedName name="DHTML" localSheetId="5" hidden="1">{"'Sheet1'!$A$4386:$N$4591"}</definedName>
    <definedName name="DHTML" localSheetId="1" hidden="1">{"'Sheet1'!$A$4386:$N$4591"}</definedName>
    <definedName name="DHTML" hidden="1">{"'Sheet1'!$A$4386:$N$4591"}</definedName>
    <definedName name="Di">#REF!</definedName>
    <definedName name="diacab">#REF!</definedName>
    <definedName name="Dialog5">#N/A</definedName>
    <definedName name="diameter">#REF!</definedName>
    <definedName name="diaphragm">#REF!</definedName>
    <definedName name="diatubal">#REF!</definedName>
    <definedName name="diff" localSheetId="6">#REF!</definedName>
    <definedName name="diff">#REF!</definedName>
    <definedName name="diff1" localSheetId="6">#REF!</definedName>
    <definedName name="diff1">#REF!</definedName>
    <definedName name="DIns" localSheetId="6">#REF!</definedName>
    <definedName name="DIns">#REF!</definedName>
    <definedName name="Dis" localSheetId="5" hidden="1">{"'PROFITABILITY'!$A$1:$F$45"}</definedName>
    <definedName name="Dis" localSheetId="1" hidden="1">{"'PROFITABILITY'!$A$1:$F$45"}</definedName>
    <definedName name="Dis" hidden="1">{"'PROFITABILITY'!$A$1:$F$45"}</definedName>
    <definedName name="disc">#REF!</definedName>
    <definedName name="Discount" hidden="1">#REF!</definedName>
    <definedName name="Discount1" localSheetId="6">#REF!</definedName>
    <definedName name="Discount1">#REF!</definedName>
    <definedName name="disdir">#REF!</definedName>
    <definedName name="display_area_2" hidden="1">#REF!</definedName>
    <definedName name="DIST1">#REF!</definedName>
    <definedName name="Distrib" localSheetId="6">#REF!</definedName>
    <definedName name="Distrib">#REF!</definedName>
    <definedName name="DIV">1000000</definedName>
    <definedName name="DJ">INDEX(#REF!,MATCH(#REF!,#REF!,0))</definedName>
    <definedName name="DJH">#REF!</definedName>
    <definedName name="dk">#REF!</definedName>
    <definedName name="dkd">#REF!</definedName>
    <definedName name="DKG" localSheetId="5" hidden="1">{"'PROFITABILITY'!$A$1:$F$45"}</definedName>
    <definedName name="DKG" localSheetId="1" hidden="1">{"'PROFITABILITY'!$A$1:$F$45"}</definedName>
    <definedName name="DKG" hidden="1">{"'PROFITABILITY'!$A$1:$F$45"}</definedName>
    <definedName name="dks">#REF!</definedName>
    <definedName name="dkt">#REF!</definedName>
    <definedName name="dl">#REF!</definedName>
    <definedName name="dl___0">#REF!</definedName>
    <definedName name="dl___13">#REF!</definedName>
    <definedName name="DL_Ave">#REF!</definedName>
    <definedName name="DL_Mobi_Mth">#REF!</definedName>
    <definedName name="DL_Mth">#REF!</definedName>
    <definedName name="DL_Total_002MHs">#REF!</definedName>
    <definedName name="DL_Total_Cost_002FC">#REF!</definedName>
    <definedName name="DL_Total_Cost_002LC">#REF!</definedName>
    <definedName name="DL_Total_Peak">#REF!</definedName>
    <definedName name="DLF">#N/A</definedName>
    <definedName name="DM" localSheetId="6">#REF!</definedName>
    <definedName name="DM">#REF!</definedName>
    <definedName name="dms">#REF!</definedName>
    <definedName name="dmt">#REF!</definedName>
    <definedName name="DMUSD">#REF!</definedName>
    <definedName name="dn" hidden="1">{#N/A,#N/A,FALSE,"COVER1.XLS ";#N/A,#N/A,FALSE,"RACT1.XLS";#N/A,#N/A,FALSE,"RACT2.XLS";#N/A,#N/A,FALSE,"ECCMP";#N/A,#N/A,FALSE,"WELDER.XLS"}</definedName>
    <definedName name="Do">#REF!</definedName>
    <definedName name="DOC">#REF!</definedName>
    <definedName name="docu">#REF!</definedName>
    <definedName name="dol">#REF!</definedName>
    <definedName name="dol7.5" localSheetId="6">#REF!</definedName>
    <definedName name="dol7.5">#REF!</definedName>
    <definedName name="DOLLARS1">#REF!</definedName>
    <definedName name="DOLLARS2">#REF!</definedName>
    <definedName name="Dome1">#REF!</definedName>
    <definedName name="domestic_global">#REF!</definedName>
    <definedName name="Double">#REF!</definedName>
    <definedName name="Doz">#REF!</definedName>
    <definedName name="DPR">#REF!&amp;#REF!&amp;#REF!&amp;#REF!&amp;#REF!&amp;#REF!&amp;#REF!&amp;#REF!&amp;#REF!&amp;#REF!</definedName>
    <definedName name="dq">#REF!</definedName>
    <definedName name="DR.33">#REF!</definedName>
    <definedName name="DR.46">#REF!</definedName>
    <definedName name="DR.56">#REF!</definedName>
    <definedName name="drain_trap">#REF!</definedName>
    <definedName name="ds">#REF!</definedName>
    <definedName name="Ds___0">#REF!</definedName>
    <definedName name="Ds___13">#REF!</definedName>
    <definedName name="dsada">#REF!</definedName>
    <definedName name="dsat">#REF!</definedName>
    <definedName name="dsdf" hidden="1">#REF!</definedName>
    <definedName name="dsds" hidden="1">#REF!</definedName>
    <definedName name="dsdsdls">#REF!</definedName>
    <definedName name="dsfadsf">#REF!</definedName>
    <definedName name="dsgtgx">#REF!</definedName>
    <definedName name="Dt">#REF!</definedName>
    <definedName name="dtnps">#REF!</definedName>
    <definedName name="dual_plate_check">#REF!</definedName>
    <definedName name="dukhan">#REF!</definedName>
    <definedName name="dumppr">#REF!</definedName>
    <definedName name="duplex_strainer">#REF!</definedName>
    <definedName name="Dust">#REF!</definedName>
    <definedName name="Dv">#REF!</definedName>
    <definedName name="dvv">#REF!</definedName>
    <definedName name="dx_shape">#REF!</definedName>
    <definedName name="e" localSheetId="6">#REF!</definedName>
    <definedName name="e">#REF!</definedName>
    <definedName name="E_45E">#REF!</definedName>
    <definedName name="E_90LE">#REF!</definedName>
    <definedName name="E_90SE">#REF!</definedName>
    <definedName name="E_BV">#REF!</definedName>
    <definedName name="E_GV">#REF!</definedName>
    <definedName name="e_margin">#REF!</definedName>
    <definedName name="E_SC">#REF!</definedName>
    <definedName name="E_T">#REF!</definedName>
    <definedName name="EA">INDEX(#REF!,MATCH(#REF!,#REF!,0))</definedName>
    <definedName name="Eair">#REF!</definedName>
    <definedName name="Earth">#REF!</definedName>
    <definedName name="EARTH1">#REF!</definedName>
    <definedName name="eawerawea">#REF!</definedName>
    <definedName name="EB">INDEX(#REF!,MATCH(#REF!,#REF!,0))</definedName>
    <definedName name="EB_Total">#REF!</definedName>
    <definedName name="EC">INDEX(#REF!,MATCH(#REF!,#REF!,0))</definedName>
    <definedName name="ec_charges">#REF!</definedName>
    <definedName name="ecfact">#REF!</definedName>
    <definedName name="Econd">#REF!</definedName>
    <definedName name="ecs">#REF!</definedName>
    <definedName name="ED">#REF!</definedName>
    <definedName name="ED_list">#REF!</definedName>
    <definedName name="ED_list1">#REF!</definedName>
    <definedName name="ED_RTU">#REF!</definedName>
    <definedName name="ED_TRDR">#REF!</definedName>
    <definedName name="Edistr_SS">#REF!</definedName>
    <definedName name="Edistr_TL">#REF!</definedName>
    <definedName name="ee">#REF!</definedName>
    <definedName name="eeds">#REF!</definedName>
    <definedName name="eee" localSheetId="6" hidden="1">{"'PROFITABILITY'!$A$1:$F$45"}</definedName>
    <definedName name="eee" localSheetId="5" hidden="1">{"'PROFITABILITY'!$A$1:$F$45"}</definedName>
    <definedName name="eee">#REF!</definedName>
    <definedName name="eeee">#REF!</definedName>
    <definedName name="eehr">#REF!</definedName>
    <definedName name="eehrw">#REF!</definedName>
    <definedName name="Eela">#REF!</definedName>
    <definedName name="eela2">#REF!</definedName>
    <definedName name="eelat">#REF!</definedName>
    <definedName name="EEpi">#REF!</definedName>
    <definedName name="EEst">#REF!</definedName>
    <definedName name="EF">INDEX(#REF!,MATCH(#REF!,#REF!,0))</definedName>
    <definedName name="EFFECT">#REF!</definedName>
    <definedName name="EFFICIENCY">#REF!</definedName>
    <definedName name="EG">INDEX(#REF!,MATCH(#REF!,#REF!,0))</definedName>
    <definedName name="EH">INDEX(#REF!,MATCH(#REF!,#REF!,0))</definedName>
    <definedName name="EH_001_1">#REF!</definedName>
    <definedName name="EH_001_10">#REF!</definedName>
    <definedName name="EH_001_11">#REF!</definedName>
    <definedName name="EH_001_12">#REF!</definedName>
    <definedName name="EH_001_13">#REF!</definedName>
    <definedName name="EH_001_14">#REF!</definedName>
    <definedName name="EH_001_15">#REF!</definedName>
    <definedName name="EH_001_16">#REF!</definedName>
    <definedName name="EH_001_17">#REF!</definedName>
    <definedName name="EH_001_18">#REF!</definedName>
    <definedName name="EH_001_2">#REF!</definedName>
    <definedName name="EH_001_3">#REF!</definedName>
    <definedName name="EH_001_4">#REF!</definedName>
    <definedName name="EH_001_5">#REF!</definedName>
    <definedName name="EH_001_6">#REF!</definedName>
    <definedName name="EH_001_7">#REF!</definedName>
    <definedName name="EH_001_8">#REF!</definedName>
    <definedName name="EH_001_9">#REF!</definedName>
    <definedName name="EH_002_1">#REF!</definedName>
    <definedName name="EH_002_10">#REF!</definedName>
    <definedName name="EH_002_11">#REF!</definedName>
    <definedName name="EH_002_12">#REF!</definedName>
    <definedName name="EH_002_13">#REF!</definedName>
    <definedName name="EH_002_14">#REF!</definedName>
    <definedName name="EH_002_15">#REF!</definedName>
    <definedName name="EH_002_16">#REF!</definedName>
    <definedName name="EH_002_17">#REF!</definedName>
    <definedName name="EH_002_18">#REF!</definedName>
    <definedName name="EH_002_2">#REF!</definedName>
    <definedName name="EH_002_3">#REF!</definedName>
    <definedName name="EH_002_4">#REF!</definedName>
    <definedName name="EH_002_5">#REF!</definedName>
    <definedName name="EH_002_6">#REF!</definedName>
    <definedName name="EH_002_7">#REF!</definedName>
    <definedName name="EH_002_8">#REF!</definedName>
    <definedName name="EH_002_9">#REF!</definedName>
    <definedName name="EI">INDEX(#REF!,MATCH(#REF!,#REF!,0))</definedName>
    <definedName name="EJ">INDEX(#REF!,MATCH(#REF!,#REF!,0))</definedName>
    <definedName name="EK">INDEX(#REF!,MATCH(#REF!,#REF!,0))</definedName>
    <definedName name="EL">INDEX(#REF!,MATCH(#REF!,#REF!,0))</definedName>
    <definedName name="elb">#REF!</definedName>
    <definedName name="elec">#REF!</definedName>
    <definedName name="elt">#REF!</definedName>
    <definedName name="Em">#REF!</definedName>
    <definedName name="Em___0">#REF!</definedName>
    <definedName name="Em___13">#REF!</definedName>
    <definedName name="EM_001_1">#REF!</definedName>
    <definedName name="EM_001_10">#REF!</definedName>
    <definedName name="EM_001_11">#REF!</definedName>
    <definedName name="EM_001_12">#REF!</definedName>
    <definedName name="EM_001_13">#REF!</definedName>
    <definedName name="EM_001_14">#REF!</definedName>
    <definedName name="EM_001_15">#REF!</definedName>
    <definedName name="EM_001_16">#REF!</definedName>
    <definedName name="EM_001_17">#REF!</definedName>
    <definedName name="EM_001_18">#REF!</definedName>
    <definedName name="EM_001_2">#REF!</definedName>
    <definedName name="EM_001_3">#REF!</definedName>
    <definedName name="EM_001_4">#REF!</definedName>
    <definedName name="EM_001_5">#REF!</definedName>
    <definedName name="EM_001_6">#REF!</definedName>
    <definedName name="EM_001_7">#REF!</definedName>
    <definedName name="EM_001_8">#REF!</definedName>
    <definedName name="EM_001_9">#REF!</definedName>
    <definedName name="EM_002_1">#REF!</definedName>
    <definedName name="EM_002_10">#REF!</definedName>
    <definedName name="EM_002_11">#REF!</definedName>
    <definedName name="EM_002_12">#REF!</definedName>
    <definedName name="EM_002_13">#REF!</definedName>
    <definedName name="EM_002_14">#REF!</definedName>
    <definedName name="EM_002_15">#REF!</definedName>
    <definedName name="EM_002_16">#REF!</definedName>
    <definedName name="EM_002_17">#REF!</definedName>
    <definedName name="EM_002_18">#REF!</definedName>
    <definedName name="EM_002_2">#REF!</definedName>
    <definedName name="EM_002_3">#REF!</definedName>
    <definedName name="EM_002_4">#REF!</definedName>
    <definedName name="EM_002_5">#REF!</definedName>
    <definedName name="EM_002_6">#REF!</definedName>
    <definedName name="EM_002_7">#REF!</definedName>
    <definedName name="EM_002_8">#REF!</definedName>
    <definedName name="EM_002_9">#REF!</definedName>
    <definedName name="EM_003_1">#REF!</definedName>
    <definedName name="EM_003_10">#REF!</definedName>
    <definedName name="EM_003_11">#REF!</definedName>
    <definedName name="EM_003_12">#REF!</definedName>
    <definedName name="EM_003_13">#REF!</definedName>
    <definedName name="EM_003_14">#REF!</definedName>
    <definedName name="EM_003_15">#REF!</definedName>
    <definedName name="EM_003_16">#REF!</definedName>
    <definedName name="EM_003_17">#REF!</definedName>
    <definedName name="EM_003_18">#REF!</definedName>
    <definedName name="EM_003_2">#REF!</definedName>
    <definedName name="EM_003_3">#REF!</definedName>
    <definedName name="EM_003_4">#REF!</definedName>
    <definedName name="EM_003_5">#REF!</definedName>
    <definedName name="EM_003_6">#REF!</definedName>
    <definedName name="EM_003_7">#REF!</definedName>
    <definedName name="EM_003_8">#REF!</definedName>
    <definedName name="EM_003_9">#REF!</definedName>
    <definedName name="EM_004_1">#REF!</definedName>
    <definedName name="EM_004_10">#REF!</definedName>
    <definedName name="EM_004_11">#REF!</definedName>
    <definedName name="EM_004_12">#REF!</definedName>
    <definedName name="EM_004_13">#REF!</definedName>
    <definedName name="EM_004_14">#REF!</definedName>
    <definedName name="EM_004_15">#REF!</definedName>
    <definedName name="EM_004_16">#REF!</definedName>
    <definedName name="EM_004_17">#REF!</definedName>
    <definedName name="EM_004_18">#REF!</definedName>
    <definedName name="EM_004_2">#REF!</definedName>
    <definedName name="EM_004_3">#REF!</definedName>
    <definedName name="EM_004_4">#REF!</definedName>
    <definedName name="EM_004_5">#REF!</definedName>
    <definedName name="EM_004_6">#REF!</definedName>
    <definedName name="EM_004_7">#REF!</definedName>
    <definedName name="EM_004_8">#REF!</definedName>
    <definedName name="EM_004_9">#REF!</definedName>
    <definedName name="EM_005_1">#REF!</definedName>
    <definedName name="EM_005_10">#REF!</definedName>
    <definedName name="EM_005_11">#REF!</definedName>
    <definedName name="EM_005_12">#REF!</definedName>
    <definedName name="EM_005_13">#REF!</definedName>
    <definedName name="EM_005_14">#REF!</definedName>
    <definedName name="EM_005_15">#REF!</definedName>
    <definedName name="EM_005_16">#REF!</definedName>
    <definedName name="EM_005_17">#REF!</definedName>
    <definedName name="EM_005_18">#REF!</definedName>
    <definedName name="EM_005_2">#REF!</definedName>
    <definedName name="EM_005_3">#REF!</definedName>
    <definedName name="EM_005_4">#REF!</definedName>
    <definedName name="EM_005_5">#REF!</definedName>
    <definedName name="EM_005_6">#REF!</definedName>
    <definedName name="EM_005_7">#REF!</definedName>
    <definedName name="EM_005_8">#REF!</definedName>
    <definedName name="EM_005_9">#REF!</definedName>
    <definedName name="EM_006_1">#REF!</definedName>
    <definedName name="EM_006_10">#REF!</definedName>
    <definedName name="EM_006_11">#REF!</definedName>
    <definedName name="EM_006_12">#REF!</definedName>
    <definedName name="EM_006_13">#REF!</definedName>
    <definedName name="EM_006_14">#REF!</definedName>
    <definedName name="EM_006_15">#REF!</definedName>
    <definedName name="EM_006_16">#REF!</definedName>
    <definedName name="EM_006_17">#REF!</definedName>
    <definedName name="EM_006_18">#REF!</definedName>
    <definedName name="EM_006_2">#REF!</definedName>
    <definedName name="EM_006_3">#REF!</definedName>
    <definedName name="EM_006_4">#REF!</definedName>
    <definedName name="EM_006_5">#REF!</definedName>
    <definedName name="EM_006_6">#REF!</definedName>
    <definedName name="EM_006_7">#REF!</definedName>
    <definedName name="EM_006_8">#REF!</definedName>
    <definedName name="EM_006_9">#REF!</definedName>
    <definedName name="EM_007_1">#REF!</definedName>
    <definedName name="EM_007_10">#REF!</definedName>
    <definedName name="EM_007_11">#REF!</definedName>
    <definedName name="EM_007_12">#REF!</definedName>
    <definedName name="EM_007_13">#REF!</definedName>
    <definedName name="EM_007_14">#REF!</definedName>
    <definedName name="EM_007_15">#REF!</definedName>
    <definedName name="EM_007_16">#REF!</definedName>
    <definedName name="EM_007_17">#REF!</definedName>
    <definedName name="EM_007_18">#REF!</definedName>
    <definedName name="EM_007_2">#REF!</definedName>
    <definedName name="EM_007_3">#REF!</definedName>
    <definedName name="EM_007_4">#REF!</definedName>
    <definedName name="EM_007_5">#REF!</definedName>
    <definedName name="EM_007_6">#REF!</definedName>
    <definedName name="EM_007_7">#REF!</definedName>
    <definedName name="EM_007_8">#REF!</definedName>
    <definedName name="EM_007_9">#REF!</definedName>
    <definedName name="EM_008_1">#REF!</definedName>
    <definedName name="EM_008_10">#REF!</definedName>
    <definedName name="EM_008_11">#REF!</definedName>
    <definedName name="EM_008_12">#REF!</definedName>
    <definedName name="EM_008_13">#REF!</definedName>
    <definedName name="EM_008_14">#REF!</definedName>
    <definedName name="EM_008_15">#REF!</definedName>
    <definedName name="EM_008_16">#REF!</definedName>
    <definedName name="EM_008_17">#REF!</definedName>
    <definedName name="EM_008_18">#REF!</definedName>
    <definedName name="EM_008_2">#REF!</definedName>
    <definedName name="EM_008_3">#REF!</definedName>
    <definedName name="EM_008_4">#REF!</definedName>
    <definedName name="EM_008_5">#REF!</definedName>
    <definedName name="EM_008_6">#REF!</definedName>
    <definedName name="EM_008_7">#REF!</definedName>
    <definedName name="EM_008_8">#REF!</definedName>
    <definedName name="EM_008_9">#REF!</definedName>
    <definedName name="EM_009_1">#REF!</definedName>
    <definedName name="EM_009_10">#REF!</definedName>
    <definedName name="EM_009_11">#REF!</definedName>
    <definedName name="EM_009_12">#REF!</definedName>
    <definedName name="EM_009_13">#REF!</definedName>
    <definedName name="EM_009_14">#REF!</definedName>
    <definedName name="EM_009_15">#REF!</definedName>
    <definedName name="EM_009_16">#REF!</definedName>
    <definedName name="EM_009_17">#REF!</definedName>
    <definedName name="EM_009_18">#REF!</definedName>
    <definedName name="EM_009_2">#REF!</definedName>
    <definedName name="EM_009_3">#REF!</definedName>
    <definedName name="EM_009_4">#REF!</definedName>
    <definedName name="EM_009_5">#REF!</definedName>
    <definedName name="EM_009_6">#REF!</definedName>
    <definedName name="EM_009_7">#REF!</definedName>
    <definedName name="EM_009_8">#REF!</definedName>
    <definedName name="EM_009_9">#REF!</definedName>
    <definedName name="EM_010_1">#REF!</definedName>
    <definedName name="EM_010_10">#REF!</definedName>
    <definedName name="EM_010_11">#REF!</definedName>
    <definedName name="EM_010_12">#REF!</definedName>
    <definedName name="EM_010_13">#REF!</definedName>
    <definedName name="EM_010_14">#REF!</definedName>
    <definedName name="EM_010_15">#REF!</definedName>
    <definedName name="EM_010_16">#REF!</definedName>
    <definedName name="EM_010_17">#REF!</definedName>
    <definedName name="EM_010_18">#REF!</definedName>
    <definedName name="EM_010_2">#REF!</definedName>
    <definedName name="EM_010_3">#REF!</definedName>
    <definedName name="EM_010_4">#REF!</definedName>
    <definedName name="EM_010_5">#REF!</definedName>
    <definedName name="EM_010_6">#REF!</definedName>
    <definedName name="EM_010_7">#REF!</definedName>
    <definedName name="EM_010_8">#REF!</definedName>
    <definedName name="EM_010_9">#REF!</definedName>
    <definedName name="EM_011_1">#REF!</definedName>
    <definedName name="EM_011_10">#REF!</definedName>
    <definedName name="EM_011_11">#REF!</definedName>
    <definedName name="EM_011_12">#REF!</definedName>
    <definedName name="EM_011_13">#REF!</definedName>
    <definedName name="EM_011_14">#REF!</definedName>
    <definedName name="EM_011_15">#REF!</definedName>
    <definedName name="EM_011_16">#REF!</definedName>
    <definedName name="EM_011_17">#REF!</definedName>
    <definedName name="EM_011_18">#REF!</definedName>
    <definedName name="EM_011_2">#REF!</definedName>
    <definedName name="EM_011_3">#REF!</definedName>
    <definedName name="EM_011_4">#REF!</definedName>
    <definedName name="EM_011_5">#REF!</definedName>
    <definedName name="EM_011_6">#REF!</definedName>
    <definedName name="EM_011_7">#REF!</definedName>
    <definedName name="EM_011_8">#REF!</definedName>
    <definedName name="EM_011_9">#REF!</definedName>
    <definedName name="EM_012_1">#REF!</definedName>
    <definedName name="EM_012_10">#REF!</definedName>
    <definedName name="EM_012_11">#REF!</definedName>
    <definedName name="EM_012_12">#REF!</definedName>
    <definedName name="EM_012_13">#REF!</definedName>
    <definedName name="EM_012_14">#REF!</definedName>
    <definedName name="EM_012_15">#REF!</definedName>
    <definedName name="EM_012_16">#REF!</definedName>
    <definedName name="EM_012_17">#REF!</definedName>
    <definedName name="EM_012_18">#REF!</definedName>
    <definedName name="EM_012_2">#REF!</definedName>
    <definedName name="EM_012_3">#REF!</definedName>
    <definedName name="EM_012_4">#REF!</definedName>
    <definedName name="EM_012_5">#REF!</definedName>
    <definedName name="EM_012_6">#REF!</definedName>
    <definedName name="EM_012_7">#REF!</definedName>
    <definedName name="EM_012_8">#REF!</definedName>
    <definedName name="EM_012_9">#REF!</definedName>
    <definedName name="EM_013_1">#REF!</definedName>
    <definedName name="EM_013_10">#REF!</definedName>
    <definedName name="EM_013_11">#REF!</definedName>
    <definedName name="EM_013_12">#REF!</definedName>
    <definedName name="EM_013_13">#REF!</definedName>
    <definedName name="EM_013_14">#REF!</definedName>
    <definedName name="EM_013_15">#REF!</definedName>
    <definedName name="EM_013_16">#REF!</definedName>
    <definedName name="EM_013_17">#REF!</definedName>
    <definedName name="EM_013_18">#REF!</definedName>
    <definedName name="EM_013_2">#REF!</definedName>
    <definedName name="EM_013_3">#REF!</definedName>
    <definedName name="EM_013_4">#REF!</definedName>
    <definedName name="EM_013_5">#REF!</definedName>
    <definedName name="EM_013_6">#REF!</definedName>
    <definedName name="EM_013_7">#REF!</definedName>
    <definedName name="EM_013_8">#REF!</definedName>
    <definedName name="EM_013_9">#REF!</definedName>
    <definedName name="EM_014_1">#REF!</definedName>
    <definedName name="EM_014_10">#REF!</definedName>
    <definedName name="EM_014_11">#REF!</definedName>
    <definedName name="EM_014_12">#REF!</definedName>
    <definedName name="EM_014_13">#REF!</definedName>
    <definedName name="EM_014_14">#REF!</definedName>
    <definedName name="EM_014_15">#REF!</definedName>
    <definedName name="EM_014_16">#REF!</definedName>
    <definedName name="EM_014_17">#REF!</definedName>
    <definedName name="EM_014_18">#REF!</definedName>
    <definedName name="EM_014_2">#REF!</definedName>
    <definedName name="EM_014_3">#REF!</definedName>
    <definedName name="EM_014_4">#REF!</definedName>
    <definedName name="EM_014_5">#REF!</definedName>
    <definedName name="EM_014_6">#REF!</definedName>
    <definedName name="EM_014_7">#REF!</definedName>
    <definedName name="EM_014_8">#REF!</definedName>
    <definedName name="EM_014_9">#REF!</definedName>
    <definedName name="EM_015_1">#REF!</definedName>
    <definedName name="EM_015_10">#REF!</definedName>
    <definedName name="EM_015_11">#REF!</definedName>
    <definedName name="EM_015_12">#REF!</definedName>
    <definedName name="EM_015_13">#REF!</definedName>
    <definedName name="EM_015_14">#REF!</definedName>
    <definedName name="EM_015_15">#REF!</definedName>
    <definedName name="EM_015_16">#REF!</definedName>
    <definedName name="EM_015_17">#REF!</definedName>
    <definedName name="EM_015_18">#REF!</definedName>
    <definedName name="EM_015_2">#REF!</definedName>
    <definedName name="EM_015_3">#REF!</definedName>
    <definedName name="EM_015_4">#REF!</definedName>
    <definedName name="EM_015_5">#REF!</definedName>
    <definedName name="EM_015_6">#REF!</definedName>
    <definedName name="EM_015_7">#REF!</definedName>
    <definedName name="EM_015_8">#REF!</definedName>
    <definedName name="EM_015_9">#REF!</definedName>
    <definedName name="EM_016_1">#REF!</definedName>
    <definedName name="EM_016_10">#REF!</definedName>
    <definedName name="EM_016_11">#REF!</definedName>
    <definedName name="EM_016_12">#REF!</definedName>
    <definedName name="EM_016_13">#REF!</definedName>
    <definedName name="EM_016_14">#REF!</definedName>
    <definedName name="EM_016_15">#REF!</definedName>
    <definedName name="EM_016_16">#REF!</definedName>
    <definedName name="EM_016_17">#REF!</definedName>
    <definedName name="EM_016_18">#REF!</definedName>
    <definedName name="EM_016_2">#REF!</definedName>
    <definedName name="EM_016_3">#REF!</definedName>
    <definedName name="EM_016_4">#REF!</definedName>
    <definedName name="EM_016_5">#REF!</definedName>
    <definedName name="EM_016_6">#REF!</definedName>
    <definedName name="EM_016_7">#REF!</definedName>
    <definedName name="EM_016_8">#REF!</definedName>
    <definedName name="EM_016_9">#REF!</definedName>
    <definedName name="EM_017_1">#REF!</definedName>
    <definedName name="EM_017_10">#REF!</definedName>
    <definedName name="EM_017_11">#REF!</definedName>
    <definedName name="EM_017_12">#REF!</definedName>
    <definedName name="EM_017_13">#REF!</definedName>
    <definedName name="EM_017_14">#REF!</definedName>
    <definedName name="EM_017_15">#REF!</definedName>
    <definedName name="EM_017_16">#REF!</definedName>
    <definedName name="EM_017_17">#REF!</definedName>
    <definedName name="EM_017_18">#REF!</definedName>
    <definedName name="EM_017_2">#REF!</definedName>
    <definedName name="EM_017_3">#REF!</definedName>
    <definedName name="EM_017_4">#REF!</definedName>
    <definedName name="EM_017_5">#REF!</definedName>
    <definedName name="EM_017_6">#REF!</definedName>
    <definedName name="EM_017_7">#REF!</definedName>
    <definedName name="EM_017_8">#REF!</definedName>
    <definedName name="EM_017_9">#REF!</definedName>
    <definedName name="EM_018_1">#REF!</definedName>
    <definedName name="EM_018_10">#REF!</definedName>
    <definedName name="EM_018_11">#REF!</definedName>
    <definedName name="EM_018_12">#REF!</definedName>
    <definedName name="EM_018_13">#REF!</definedName>
    <definedName name="EM_018_14">#REF!</definedName>
    <definedName name="EM_018_15">#REF!</definedName>
    <definedName name="EM_018_16">#REF!</definedName>
    <definedName name="EM_018_17">#REF!</definedName>
    <definedName name="EM_018_18">#REF!</definedName>
    <definedName name="EM_018_2">#REF!</definedName>
    <definedName name="EM_018_3">#REF!</definedName>
    <definedName name="EM_018_4">#REF!</definedName>
    <definedName name="EM_018_5">#REF!</definedName>
    <definedName name="EM_018_6">#REF!</definedName>
    <definedName name="EM_018_7">#REF!</definedName>
    <definedName name="EM_018_8">#REF!</definedName>
    <definedName name="EM_018_9">#REF!</definedName>
    <definedName name="EM_019_1">#REF!</definedName>
    <definedName name="EM_019_10">#REF!</definedName>
    <definedName name="EM_019_11">#REF!</definedName>
    <definedName name="EM_019_12">#REF!</definedName>
    <definedName name="EM_019_13">#REF!</definedName>
    <definedName name="EM_019_14">#REF!</definedName>
    <definedName name="EM_019_15">#REF!</definedName>
    <definedName name="EM_019_16">#REF!</definedName>
    <definedName name="EM_019_17">#REF!</definedName>
    <definedName name="EM_019_18">#REF!</definedName>
    <definedName name="EM_019_2">#REF!</definedName>
    <definedName name="EM_019_3">#REF!</definedName>
    <definedName name="EM_019_4">#REF!</definedName>
    <definedName name="EM_019_5">#REF!</definedName>
    <definedName name="EM_019_6">#REF!</definedName>
    <definedName name="EM_019_7">#REF!</definedName>
    <definedName name="EM_019_8">#REF!</definedName>
    <definedName name="EM_019_9">#REF!</definedName>
    <definedName name="EM_020_1">#REF!</definedName>
    <definedName name="EM_020_10">#REF!</definedName>
    <definedName name="EM_020_11">#REF!</definedName>
    <definedName name="EM_020_12">#REF!</definedName>
    <definedName name="EM_020_13">#REF!</definedName>
    <definedName name="EM_020_14">#REF!</definedName>
    <definedName name="EM_020_15">#REF!</definedName>
    <definedName name="EM_020_16">#REF!</definedName>
    <definedName name="EM_020_17">#REF!</definedName>
    <definedName name="EM_020_18">#REF!</definedName>
    <definedName name="EM_020_2">#REF!</definedName>
    <definedName name="EM_020_3">#REF!</definedName>
    <definedName name="EM_020_4">#REF!</definedName>
    <definedName name="EM_020_5">#REF!</definedName>
    <definedName name="EM_020_6">#REF!</definedName>
    <definedName name="EM_020_7">#REF!</definedName>
    <definedName name="EM_020_8">#REF!</definedName>
    <definedName name="EM_020_9">#REF!</definedName>
    <definedName name="EM_021_1">#REF!</definedName>
    <definedName name="EM_021_10">#REF!</definedName>
    <definedName name="EM_021_11">#REF!</definedName>
    <definedName name="EM_021_12">#REF!</definedName>
    <definedName name="EM_021_13">#REF!</definedName>
    <definedName name="EM_021_14">#REF!</definedName>
    <definedName name="EM_021_15">#REF!</definedName>
    <definedName name="EM_021_16">#REF!</definedName>
    <definedName name="EM_021_17">#REF!</definedName>
    <definedName name="EM_021_18">#REF!</definedName>
    <definedName name="EM_021_2">#REF!</definedName>
    <definedName name="EM_021_3">#REF!</definedName>
    <definedName name="EM_021_4">#REF!</definedName>
    <definedName name="EM_021_5">#REF!</definedName>
    <definedName name="EM_021_6">#REF!</definedName>
    <definedName name="EM_021_7">#REF!</definedName>
    <definedName name="EM_021_8">#REF!</definedName>
    <definedName name="EM_021_9">#REF!</definedName>
    <definedName name="EM_022_1">#REF!</definedName>
    <definedName name="EM_022_10">#REF!</definedName>
    <definedName name="EM_022_11">#REF!</definedName>
    <definedName name="EM_022_12">#REF!</definedName>
    <definedName name="EM_022_13">#REF!</definedName>
    <definedName name="EM_022_14">#REF!</definedName>
    <definedName name="EM_022_15">#REF!</definedName>
    <definedName name="EM_022_16">#REF!</definedName>
    <definedName name="EM_022_17">#REF!</definedName>
    <definedName name="EM_022_18">#REF!</definedName>
    <definedName name="EM_022_2">#REF!</definedName>
    <definedName name="EM_022_3">#REF!</definedName>
    <definedName name="EM_022_4">#REF!</definedName>
    <definedName name="EM_022_5">#REF!</definedName>
    <definedName name="EM_022_6">#REF!</definedName>
    <definedName name="EM_022_7">#REF!</definedName>
    <definedName name="EM_022_8">#REF!</definedName>
    <definedName name="EM_022_9">#REF!</definedName>
    <definedName name="EM_023_1">#REF!</definedName>
    <definedName name="EM_023_10">#REF!</definedName>
    <definedName name="EM_023_11">#REF!</definedName>
    <definedName name="EM_023_12">#REF!</definedName>
    <definedName name="EM_023_13">#REF!</definedName>
    <definedName name="EM_023_14">#REF!</definedName>
    <definedName name="EM_023_15">#REF!</definedName>
    <definedName name="EM_023_16">#REF!</definedName>
    <definedName name="EM_023_17">#REF!</definedName>
    <definedName name="EM_023_18">#REF!</definedName>
    <definedName name="EM_023_2">#REF!</definedName>
    <definedName name="EM_023_3">#REF!</definedName>
    <definedName name="EM_023_4">#REF!</definedName>
    <definedName name="EM_023_5">#REF!</definedName>
    <definedName name="EM_023_6">#REF!</definedName>
    <definedName name="EM_023_7">#REF!</definedName>
    <definedName name="EM_023_8">#REF!</definedName>
    <definedName name="EM_023_9">#REF!</definedName>
    <definedName name="EM_024_1">#REF!</definedName>
    <definedName name="EM_024_10">#REF!</definedName>
    <definedName name="EM_024_11">#REF!</definedName>
    <definedName name="EM_024_12">#REF!</definedName>
    <definedName name="EM_024_13">#REF!</definedName>
    <definedName name="EM_024_14">#REF!</definedName>
    <definedName name="EM_024_15">#REF!</definedName>
    <definedName name="EM_024_16">#REF!</definedName>
    <definedName name="EM_024_17">#REF!</definedName>
    <definedName name="EM_024_18">#REF!</definedName>
    <definedName name="EM_024_2">#REF!</definedName>
    <definedName name="EM_024_3">#REF!</definedName>
    <definedName name="EM_024_4">#REF!</definedName>
    <definedName name="EM_024_5">#REF!</definedName>
    <definedName name="EM_024_6">#REF!</definedName>
    <definedName name="EM_024_7">#REF!</definedName>
    <definedName name="EM_024_8">#REF!</definedName>
    <definedName name="EM_024_9">#REF!</definedName>
    <definedName name="EM_025_1">#REF!</definedName>
    <definedName name="EM_025_10">#REF!</definedName>
    <definedName name="EM_025_11">#REF!</definedName>
    <definedName name="EM_025_12">#REF!</definedName>
    <definedName name="EM_025_13">#REF!</definedName>
    <definedName name="EM_025_14">#REF!</definedName>
    <definedName name="EM_025_15">#REF!</definedName>
    <definedName name="EM_025_16">#REF!</definedName>
    <definedName name="EM_025_17">#REF!</definedName>
    <definedName name="EM_025_18">#REF!</definedName>
    <definedName name="EM_025_2">#REF!</definedName>
    <definedName name="EM_025_3">#REF!</definedName>
    <definedName name="EM_025_4">#REF!</definedName>
    <definedName name="EM_025_5">#REF!</definedName>
    <definedName name="EM_025_6">#REF!</definedName>
    <definedName name="EM_025_7">#REF!</definedName>
    <definedName name="EM_025_8">#REF!</definedName>
    <definedName name="EM_025_9">#REF!</definedName>
    <definedName name="EM_026_1">#REF!</definedName>
    <definedName name="EM_026_10">#REF!</definedName>
    <definedName name="EM_026_11">#REF!</definedName>
    <definedName name="EM_026_12">#REF!</definedName>
    <definedName name="EM_026_13">#REF!</definedName>
    <definedName name="EM_026_14">#REF!</definedName>
    <definedName name="EM_026_15">#REF!</definedName>
    <definedName name="EM_026_16">#REF!</definedName>
    <definedName name="EM_026_17">#REF!</definedName>
    <definedName name="EM_026_18">#REF!</definedName>
    <definedName name="EM_026_2">#REF!</definedName>
    <definedName name="EM_026_3">#REF!</definedName>
    <definedName name="EM_026_4">#REF!</definedName>
    <definedName name="EM_026_5">#REF!</definedName>
    <definedName name="EM_026_6">#REF!</definedName>
    <definedName name="EM_026_7">#REF!</definedName>
    <definedName name="EM_026_8">#REF!</definedName>
    <definedName name="EM_026_9">#REF!</definedName>
    <definedName name="EM_027_1">#REF!</definedName>
    <definedName name="EM_027_10">#REF!</definedName>
    <definedName name="EM_027_11">#REF!</definedName>
    <definedName name="EM_027_12">#REF!</definedName>
    <definedName name="EM_027_13">#REF!</definedName>
    <definedName name="EM_027_14">#REF!</definedName>
    <definedName name="EM_027_15">#REF!</definedName>
    <definedName name="EM_027_16">#REF!</definedName>
    <definedName name="EM_027_17">#REF!</definedName>
    <definedName name="EM_027_18">#REF!</definedName>
    <definedName name="EM_027_2">#REF!</definedName>
    <definedName name="EM_027_3">#REF!</definedName>
    <definedName name="EM_027_4">#REF!</definedName>
    <definedName name="EM_027_5">#REF!</definedName>
    <definedName name="EM_027_6">#REF!</definedName>
    <definedName name="EM_027_7">#REF!</definedName>
    <definedName name="EM_027_8">#REF!</definedName>
    <definedName name="EM_027_9">#REF!</definedName>
    <definedName name="EM_028_1">#REF!</definedName>
    <definedName name="EM_028_10">#REF!</definedName>
    <definedName name="EM_028_11">#REF!</definedName>
    <definedName name="EM_028_12">#REF!</definedName>
    <definedName name="EM_028_13">#REF!</definedName>
    <definedName name="EM_028_14">#REF!</definedName>
    <definedName name="EM_028_15">#REF!</definedName>
    <definedName name="EM_028_16">#REF!</definedName>
    <definedName name="EM_028_17">#REF!</definedName>
    <definedName name="EM_028_18">#REF!</definedName>
    <definedName name="EM_028_2">#REF!</definedName>
    <definedName name="EM_028_3">#REF!</definedName>
    <definedName name="EM_028_4">#REF!</definedName>
    <definedName name="EM_028_5">#REF!</definedName>
    <definedName name="EM_028_6">#REF!</definedName>
    <definedName name="EM_028_7">#REF!</definedName>
    <definedName name="EM_028_8">#REF!</definedName>
    <definedName name="EM_028_9">#REF!</definedName>
    <definedName name="EM_029_1">#REF!</definedName>
    <definedName name="EM_029_10">#REF!</definedName>
    <definedName name="EM_029_11">#REF!</definedName>
    <definedName name="EM_029_12">#REF!</definedName>
    <definedName name="EM_029_13">#REF!</definedName>
    <definedName name="EM_029_14">#REF!</definedName>
    <definedName name="EM_029_15">#REF!</definedName>
    <definedName name="EM_029_16">#REF!</definedName>
    <definedName name="EM_029_17">#REF!</definedName>
    <definedName name="EM_029_18">#REF!</definedName>
    <definedName name="EM_029_2">#REF!</definedName>
    <definedName name="EM_029_3">#REF!</definedName>
    <definedName name="EM_029_4">#REF!</definedName>
    <definedName name="EM_029_5">#REF!</definedName>
    <definedName name="EM_029_6">#REF!</definedName>
    <definedName name="EM_029_7">#REF!</definedName>
    <definedName name="EM_029_8">#REF!</definedName>
    <definedName name="EM_029_9">#REF!</definedName>
    <definedName name="EM_030_1">#REF!</definedName>
    <definedName name="EM_030_10">#REF!</definedName>
    <definedName name="EM_030_11">#REF!</definedName>
    <definedName name="EM_030_12">#REF!</definedName>
    <definedName name="EM_030_13">#REF!</definedName>
    <definedName name="EM_030_14">#REF!</definedName>
    <definedName name="EM_030_15">#REF!</definedName>
    <definedName name="EM_030_16">#REF!</definedName>
    <definedName name="EM_030_17">#REF!</definedName>
    <definedName name="EM_030_18">#REF!</definedName>
    <definedName name="EM_030_2">#REF!</definedName>
    <definedName name="EM_030_3">#REF!</definedName>
    <definedName name="EM_030_4">#REF!</definedName>
    <definedName name="EM_030_5">#REF!</definedName>
    <definedName name="EM_030_6">#REF!</definedName>
    <definedName name="EM_030_7">#REF!</definedName>
    <definedName name="EM_030_8">#REF!</definedName>
    <definedName name="EM_030_9">#REF!</definedName>
    <definedName name="EM_031_1">#REF!</definedName>
    <definedName name="EM_031_10">#REF!</definedName>
    <definedName name="EM_031_11">#REF!</definedName>
    <definedName name="EM_031_12">#REF!</definedName>
    <definedName name="EM_031_13">#REF!</definedName>
    <definedName name="EM_031_14">#REF!</definedName>
    <definedName name="EM_031_15">#REF!</definedName>
    <definedName name="EM_031_16">#REF!</definedName>
    <definedName name="EM_031_17">#REF!</definedName>
    <definedName name="EM_031_18">#REF!</definedName>
    <definedName name="EM_031_2">#REF!</definedName>
    <definedName name="EM_031_3">#REF!</definedName>
    <definedName name="EM_031_4">#REF!</definedName>
    <definedName name="EM_031_5">#REF!</definedName>
    <definedName name="EM_031_6">#REF!</definedName>
    <definedName name="EM_031_7">#REF!</definedName>
    <definedName name="EM_031_8">#REF!</definedName>
    <definedName name="EM_031_9">#REF!</definedName>
    <definedName name="EM_032_1">#REF!</definedName>
    <definedName name="EM_032_10">#REF!</definedName>
    <definedName name="EM_032_11">#REF!</definedName>
    <definedName name="EM_032_12">#REF!</definedName>
    <definedName name="EM_032_13">#REF!</definedName>
    <definedName name="EM_032_14">#REF!</definedName>
    <definedName name="EM_032_15">#REF!</definedName>
    <definedName name="EM_032_16">#REF!</definedName>
    <definedName name="EM_032_17">#REF!</definedName>
    <definedName name="EM_032_18">#REF!</definedName>
    <definedName name="EM_032_2">#REF!</definedName>
    <definedName name="EM_032_3">#REF!</definedName>
    <definedName name="EM_032_4">#REF!</definedName>
    <definedName name="EM_032_5">#REF!</definedName>
    <definedName name="EM_032_6">#REF!</definedName>
    <definedName name="EM_032_7">#REF!</definedName>
    <definedName name="EM_032_8">#REF!</definedName>
    <definedName name="EM_032_9">#REF!</definedName>
    <definedName name="EM_033_1">#REF!</definedName>
    <definedName name="EM_033_10">#REF!</definedName>
    <definedName name="EM_033_11">#REF!</definedName>
    <definedName name="EM_033_12">#REF!</definedName>
    <definedName name="EM_033_13">#REF!</definedName>
    <definedName name="EM_033_14">#REF!</definedName>
    <definedName name="EM_033_15">#REF!</definedName>
    <definedName name="EM_033_16">#REF!</definedName>
    <definedName name="EM_033_17">#REF!</definedName>
    <definedName name="EM_033_18">#REF!</definedName>
    <definedName name="EM_033_2">#REF!</definedName>
    <definedName name="EM_033_3">#REF!</definedName>
    <definedName name="EM_033_4">#REF!</definedName>
    <definedName name="EM_033_5">#REF!</definedName>
    <definedName name="EM_033_6">#REF!</definedName>
    <definedName name="EM_033_7">#REF!</definedName>
    <definedName name="EM_033_8">#REF!</definedName>
    <definedName name="EM_033_9">#REF!</definedName>
    <definedName name="EM_034_1">#REF!</definedName>
    <definedName name="EM_034_10">#REF!</definedName>
    <definedName name="EM_034_11">#REF!</definedName>
    <definedName name="EM_034_12">#REF!</definedName>
    <definedName name="EM_034_13">#REF!</definedName>
    <definedName name="EM_034_14">#REF!</definedName>
    <definedName name="EM_034_15">#REF!</definedName>
    <definedName name="EM_034_16">#REF!</definedName>
    <definedName name="EM_034_17">#REF!</definedName>
    <definedName name="EM_034_18">#REF!</definedName>
    <definedName name="EM_034_2">#REF!</definedName>
    <definedName name="EM_034_3">#REF!</definedName>
    <definedName name="EM_034_4">#REF!</definedName>
    <definedName name="EM_034_5">#REF!</definedName>
    <definedName name="EM_034_6">#REF!</definedName>
    <definedName name="EM_034_7">#REF!</definedName>
    <definedName name="EM_034_8">#REF!</definedName>
    <definedName name="EM_034_9">#REF!</definedName>
    <definedName name="EM_035_1">#REF!</definedName>
    <definedName name="EM_035_10">#REF!</definedName>
    <definedName name="EM_035_11">#REF!</definedName>
    <definedName name="EM_035_12">#REF!</definedName>
    <definedName name="EM_035_13">#REF!</definedName>
    <definedName name="EM_035_14">#REF!</definedName>
    <definedName name="EM_035_15">#REF!</definedName>
    <definedName name="EM_035_16">#REF!</definedName>
    <definedName name="EM_035_17">#REF!</definedName>
    <definedName name="EM_035_18">#REF!</definedName>
    <definedName name="EM_035_2">#REF!</definedName>
    <definedName name="EM_035_3">#REF!</definedName>
    <definedName name="EM_035_4">#REF!</definedName>
    <definedName name="EM_035_5">#REF!</definedName>
    <definedName name="EM_035_6">#REF!</definedName>
    <definedName name="EM_035_7">#REF!</definedName>
    <definedName name="EM_035_8">#REF!</definedName>
    <definedName name="EM_035_9">#REF!</definedName>
    <definedName name="EM_036_1">#REF!</definedName>
    <definedName name="EM_036_10">#REF!</definedName>
    <definedName name="EM_036_11">#REF!</definedName>
    <definedName name="EM_036_12">#REF!</definedName>
    <definedName name="EM_036_13">#REF!</definedName>
    <definedName name="EM_036_14">#REF!</definedName>
    <definedName name="EM_036_15">#REF!</definedName>
    <definedName name="EM_036_16">#REF!</definedName>
    <definedName name="EM_036_17">#REF!</definedName>
    <definedName name="EM_036_18">#REF!</definedName>
    <definedName name="EM_036_2">#REF!</definedName>
    <definedName name="EM_036_3">#REF!</definedName>
    <definedName name="EM_036_4">#REF!</definedName>
    <definedName name="EM_036_5">#REF!</definedName>
    <definedName name="EM_036_6">#REF!</definedName>
    <definedName name="EM_036_7">#REF!</definedName>
    <definedName name="EM_036_8">#REF!</definedName>
    <definedName name="EM_036_9">#REF!</definedName>
    <definedName name="EM_037_1">#REF!</definedName>
    <definedName name="EM_037_10">#REF!</definedName>
    <definedName name="EM_037_11">#REF!</definedName>
    <definedName name="EM_037_12">#REF!</definedName>
    <definedName name="EM_037_13">#REF!</definedName>
    <definedName name="EM_037_14">#REF!</definedName>
    <definedName name="EM_037_15">#REF!</definedName>
    <definedName name="EM_037_16">#REF!</definedName>
    <definedName name="EM_037_17">#REF!</definedName>
    <definedName name="EM_037_18">#REF!</definedName>
    <definedName name="EM_037_2">#REF!</definedName>
    <definedName name="EM_037_3">#REF!</definedName>
    <definedName name="EM_037_4">#REF!</definedName>
    <definedName name="EM_037_5">#REF!</definedName>
    <definedName name="EM_037_6">#REF!</definedName>
    <definedName name="EM_037_7">#REF!</definedName>
    <definedName name="EM_037_8">#REF!</definedName>
    <definedName name="EM_037_9">#REF!</definedName>
    <definedName name="EM_038_1">#REF!</definedName>
    <definedName name="EM_038_10">#REF!</definedName>
    <definedName name="EM_038_11">#REF!</definedName>
    <definedName name="EM_038_12">#REF!</definedName>
    <definedName name="EM_038_13">#REF!</definedName>
    <definedName name="EM_038_14">#REF!</definedName>
    <definedName name="EM_038_15">#REF!</definedName>
    <definedName name="EM_038_16">#REF!</definedName>
    <definedName name="EM_038_17">#REF!</definedName>
    <definedName name="EM_038_18">#REF!</definedName>
    <definedName name="EM_038_2">#REF!</definedName>
    <definedName name="EM_038_3">#REF!</definedName>
    <definedName name="EM_038_4">#REF!</definedName>
    <definedName name="EM_038_5">#REF!</definedName>
    <definedName name="EM_038_6">#REF!</definedName>
    <definedName name="EM_038_7">#REF!</definedName>
    <definedName name="EM_038_8">#REF!</definedName>
    <definedName name="EM_038_9">#REF!</definedName>
    <definedName name="EM_039_1">#REF!</definedName>
    <definedName name="EM_039_10">#REF!</definedName>
    <definedName name="EM_039_11">#REF!</definedName>
    <definedName name="EM_039_12">#REF!</definedName>
    <definedName name="EM_039_13">#REF!</definedName>
    <definedName name="EM_039_14">#REF!</definedName>
    <definedName name="EM_039_15">#REF!</definedName>
    <definedName name="EM_039_16">#REF!</definedName>
    <definedName name="EM_039_17">#REF!</definedName>
    <definedName name="EM_039_18">#REF!</definedName>
    <definedName name="EM_039_2">#REF!</definedName>
    <definedName name="EM_039_3">#REF!</definedName>
    <definedName name="EM_039_4">#REF!</definedName>
    <definedName name="EM_039_5">#REF!</definedName>
    <definedName name="EM_039_6">#REF!</definedName>
    <definedName name="EM_039_7">#REF!</definedName>
    <definedName name="EM_039_8">#REF!</definedName>
    <definedName name="EM_039_9">#REF!</definedName>
    <definedName name="EM_051_14">#REF!</definedName>
    <definedName name="EM_051_15">#REF!</definedName>
    <definedName name="EM_051_16">#REF!</definedName>
    <definedName name="EM_051_17">#REF!</definedName>
    <definedName name="EM_051_18">#REF!</definedName>
    <definedName name="EM_052_14">#REF!</definedName>
    <definedName name="EM_052_15">#REF!</definedName>
    <definedName name="EM_052_16">#REF!</definedName>
    <definedName name="EM_052_17">#REF!</definedName>
    <definedName name="EM_052_18">#REF!</definedName>
    <definedName name="EM_053_14">#REF!</definedName>
    <definedName name="EM_053_15">#REF!</definedName>
    <definedName name="EM_053_16">#REF!</definedName>
    <definedName name="EM_053_17">#REF!</definedName>
    <definedName name="EM_053_18">#REF!</definedName>
    <definedName name="EM_054_14">#REF!</definedName>
    <definedName name="EM_054_15">#REF!</definedName>
    <definedName name="EM_054_16">#REF!</definedName>
    <definedName name="EM_054_17">#REF!</definedName>
    <definedName name="EM_054_18">#REF!</definedName>
    <definedName name="EM_055_14">#REF!</definedName>
    <definedName name="EM_055_15">#REF!</definedName>
    <definedName name="EM_055_16">#REF!</definedName>
    <definedName name="EM_055_17">#REF!</definedName>
    <definedName name="EM_055_18">#REF!</definedName>
    <definedName name="EM_056_14">#REF!</definedName>
    <definedName name="EM_056_15">#REF!</definedName>
    <definedName name="EM_056_16">#REF!</definedName>
    <definedName name="EM_056_17">#REF!</definedName>
    <definedName name="EM_056_18">#REF!</definedName>
    <definedName name="EM_057_14">#REF!</definedName>
    <definedName name="EM_057_15">#REF!</definedName>
    <definedName name="EM_057_16">#REF!</definedName>
    <definedName name="EM_057_17">#REF!</definedName>
    <definedName name="EM_057_18">#REF!</definedName>
    <definedName name="EM_058_14">#REF!</definedName>
    <definedName name="EM_058_15">#REF!</definedName>
    <definedName name="EM_058_16">#REF!</definedName>
    <definedName name="EM_058_17">#REF!</definedName>
    <definedName name="EM_058_18">#REF!</definedName>
    <definedName name="EM_059_14">#REF!</definedName>
    <definedName name="EM_059_15">#REF!</definedName>
    <definedName name="EM_059_16">#REF!</definedName>
    <definedName name="EM_059_17">#REF!</definedName>
    <definedName name="EM_059_18">#REF!</definedName>
    <definedName name="EM_060_14">#REF!</definedName>
    <definedName name="EM_060_15">#REF!</definedName>
    <definedName name="EM_060_16">#REF!</definedName>
    <definedName name="EM_060_17">#REF!</definedName>
    <definedName name="EM_060_18">#REF!</definedName>
    <definedName name="EM_061_14">#REF!</definedName>
    <definedName name="EM_061_15">#REF!</definedName>
    <definedName name="EM_061_16">#REF!</definedName>
    <definedName name="EM_061_17">#REF!</definedName>
    <definedName name="EM_061_18">#REF!</definedName>
    <definedName name="EM_062_14">#REF!</definedName>
    <definedName name="EM_062_15">#REF!</definedName>
    <definedName name="EM_062_16">#REF!</definedName>
    <definedName name="EM_062_17">#REF!</definedName>
    <definedName name="EM_062_18">#REF!</definedName>
    <definedName name="EM_063_14">#REF!</definedName>
    <definedName name="EM_063_15">#REF!</definedName>
    <definedName name="EM_063_16">#REF!</definedName>
    <definedName name="EM_063_17">#REF!</definedName>
    <definedName name="EM_063_18">#REF!</definedName>
    <definedName name="EM_064_14">#REF!</definedName>
    <definedName name="EM_064_15">#REF!</definedName>
    <definedName name="EM_064_16">#REF!</definedName>
    <definedName name="EM_064_17">#REF!</definedName>
    <definedName name="EM_064_18">#REF!</definedName>
    <definedName name="EM_065_14">#REF!</definedName>
    <definedName name="EM_065_15">#REF!</definedName>
    <definedName name="EM_065_16">#REF!</definedName>
    <definedName name="EM_065_17">#REF!</definedName>
    <definedName name="EM_065_18">#REF!</definedName>
    <definedName name="EM_066_14">#REF!</definedName>
    <definedName name="EM_066_15">#REF!</definedName>
    <definedName name="EM_066_16">#REF!</definedName>
    <definedName name="EM_066_17">#REF!</definedName>
    <definedName name="EM_066_18">#REF!</definedName>
    <definedName name="EM_067_14">#REF!</definedName>
    <definedName name="EM_067_15">#REF!</definedName>
    <definedName name="EM_067_16">#REF!</definedName>
    <definedName name="EM_067_17">#REF!</definedName>
    <definedName name="EM_067_18">#REF!</definedName>
    <definedName name="EM_068_14">#REF!</definedName>
    <definedName name="EM_068_15">#REF!</definedName>
    <definedName name="EM_068_16">#REF!</definedName>
    <definedName name="EM_068_17">#REF!</definedName>
    <definedName name="EM_068_18">#REF!</definedName>
    <definedName name="EM_069_14">#REF!</definedName>
    <definedName name="EM_069_15">#REF!</definedName>
    <definedName name="EM_069_16">#REF!</definedName>
    <definedName name="EM_069_17">#REF!</definedName>
    <definedName name="EM_069_18">#REF!</definedName>
    <definedName name="EM_070_14">#REF!</definedName>
    <definedName name="EM_070_15">#REF!</definedName>
    <definedName name="EM_070_16">#REF!</definedName>
    <definedName name="EM_070_17">#REF!</definedName>
    <definedName name="EM_070_18">#REF!</definedName>
    <definedName name="EM_071_14">#REF!</definedName>
    <definedName name="EM_071_15">#REF!</definedName>
    <definedName name="EM_071_16">#REF!</definedName>
    <definedName name="EM_071_17">#REF!</definedName>
    <definedName name="EM_071_18">#REF!</definedName>
    <definedName name="EM_072_14">#REF!</definedName>
    <definedName name="EM_072_15">#REF!</definedName>
    <definedName name="EM_072_16">#REF!</definedName>
    <definedName name="EM_072_17">#REF!</definedName>
    <definedName name="EM_072_18">#REF!</definedName>
    <definedName name="EM_073_14">#REF!</definedName>
    <definedName name="EM_073_15">#REF!</definedName>
    <definedName name="EM_073_16">#REF!</definedName>
    <definedName name="EM_073_17">#REF!</definedName>
    <definedName name="EM_073_18">#REF!</definedName>
    <definedName name="EM_074_14">#REF!</definedName>
    <definedName name="EM_074_15">#REF!</definedName>
    <definedName name="EM_074_16">#REF!</definedName>
    <definedName name="EM_074_17">#REF!</definedName>
    <definedName name="EM_074_18">#REF!</definedName>
    <definedName name="EMATWKG">#REF!</definedName>
    <definedName name="EMB">#REF!</definedName>
    <definedName name="EMET">#REF!</definedName>
    <definedName name="eml">#REF!</definedName>
    <definedName name="En">#REF!</definedName>
    <definedName name="End_Bal">#REF!</definedName>
    <definedName name="Ende">#REF!</definedName>
    <definedName name="ENG">#REF!</definedName>
    <definedName name="ENGG">#REF!</definedName>
    <definedName name="Engg_charges">#REF!</definedName>
    <definedName name="ENICL">#REF!</definedName>
    <definedName name="Enot">#REF!</definedName>
    <definedName name="EOL">#REF!</definedName>
    <definedName name="EP_AGWC">#REF!</definedName>
    <definedName name="EP_AM">#REF!</definedName>
    <definedName name="EP_ANFA">#REF!</definedName>
    <definedName name="EP_ANFE">#REF!</definedName>
    <definedName name="EP_ANFEBG">#REF!</definedName>
    <definedName name="EP_ANWC">#REF!</definedName>
    <definedName name="EP_Apr">#REF!</definedName>
    <definedName name="EP_Aug">#REF!</definedName>
    <definedName name="EP_Avg_Adv">#REF!</definedName>
    <definedName name="EP_Avg_COI">#REF!</definedName>
    <definedName name="EP_Avg_OCA">#REF!</definedName>
    <definedName name="EP_Avg_OCL">#REF!</definedName>
    <definedName name="EP_Avg_OS">#REF!</definedName>
    <definedName name="EP_Avg_Stk">#REF!</definedName>
    <definedName name="EP_Avg_VC">#REF!</definedName>
    <definedName name="EP_Avg_WC_Key">#REF!</definedName>
    <definedName name="EP_COI">#REF!</definedName>
    <definedName name="EP_Dec">#REF!</definedName>
    <definedName name="EP_Deprn">#REF!</definedName>
    <definedName name="EP_Feb">#REF!</definedName>
    <definedName name="EP_GM">#REF!</definedName>
    <definedName name="EP_Jan">#REF!</definedName>
    <definedName name="EP_Jul">#REF!</definedName>
    <definedName name="EP_Jun">#REF!</definedName>
    <definedName name="EP_Key">#REF!</definedName>
    <definedName name="EP_Mar">#REF!</definedName>
    <definedName name="EP_MAT_Sales">#REF!</definedName>
    <definedName name="EP_May">#REF!</definedName>
    <definedName name="EP_Nov">#REF!</definedName>
    <definedName name="EP_NWC">#REF!</definedName>
    <definedName name="EP_OB_Cust">#REF!</definedName>
    <definedName name="EP_OB_IU">#REF!</definedName>
    <definedName name="EP_OCA">#REF!</definedName>
    <definedName name="EP_OCL">#REF!</definedName>
    <definedName name="EP_Oct">#REF!</definedName>
    <definedName name="EP_OD_Common">#REF!</definedName>
    <definedName name="EP_OI_Cust">#REF!</definedName>
    <definedName name="EP_OI_IU">#REF!</definedName>
    <definedName name="EP_OS">#REF!</definedName>
    <definedName name="EP_PBDIT">#REF!</definedName>
    <definedName name="EP_PBIT">#REF!</definedName>
    <definedName name="EP_Per_Key">#REF!</definedName>
    <definedName name="EP_Res_Key">#REF!</definedName>
    <definedName name="EP_Sales_Cust">#REF!</definedName>
    <definedName name="EP_Sales_IU">#REF!</definedName>
    <definedName name="EP_Sep">#REF!</definedName>
    <definedName name="EP_Stk">#REF!</definedName>
    <definedName name="EP_Top_Key">#REF!</definedName>
    <definedName name="EP_VC">#REF!</definedName>
    <definedName name="EP_WC_Key">#REF!</definedName>
    <definedName name="Epi">#REF!</definedName>
    <definedName name="eq_index">#REF!</definedName>
    <definedName name="EQMOB">#REF!</definedName>
    <definedName name="EQUIPCOM">#REF!</definedName>
    <definedName name="EquipmentType">#REF!</definedName>
    <definedName name="er">#REF!</definedName>
    <definedName name="ere" localSheetId="6">#REF!</definedName>
    <definedName name="ere">#REF!</definedName>
    <definedName name="EREBOQ132">#REF!</definedName>
    <definedName name="EREBOQ400">#REF!</definedName>
    <definedName name="erec" localSheetId="6">#REF!</definedName>
    <definedName name="erec">#REF!</definedName>
    <definedName name="erecps" localSheetId="6">#REF!</definedName>
    <definedName name="erecps">#REF!</definedName>
    <definedName name="erection" localSheetId="6">#REF!</definedName>
    <definedName name="erection">#REF!</definedName>
    <definedName name="Erection_Cost">#REF!</definedName>
    <definedName name="Erection_Sales">#REF!</definedName>
    <definedName name="ErectionPckg_1">#REF!</definedName>
    <definedName name="ErectionPckg_2">#REF!</definedName>
    <definedName name="ErectionPckg_3">#REF!</definedName>
    <definedName name="ErectionTool" localSheetId="6">OFFSET(#REF!,0,0,COUNTA(#REF!),1)</definedName>
    <definedName name="ErectionTool">OFFSET(#REF!,0,0,COUNTA(#REF!),1)</definedName>
    <definedName name="erer">#REF!</definedName>
    <definedName name="ERT">IFERROR(LEFT(INDEX(#REF!,MATCH(#REF!,#REF!,0)),3),"")</definedName>
    <definedName name="ERV" localSheetId="6">#REF!</definedName>
    <definedName name="ERV">#REF!</definedName>
    <definedName name="Es" localSheetId="6">#REF!</definedName>
    <definedName name="Es">#REF!</definedName>
    <definedName name="Es___0">#REF!</definedName>
    <definedName name="Es___13">#REF!</definedName>
    <definedName name="esc_1">#REF!</definedName>
    <definedName name="ESC_2">#REF!</definedName>
    <definedName name="ESC_BOHW" localSheetId="6">#REF!</definedName>
    <definedName name="ESC_BOHW">#REF!</definedName>
    <definedName name="ESC_BOSW">#REF!</definedName>
    <definedName name="ESC_IDTOHW">#REF!</definedName>
    <definedName name="ESC_IDTOSW">#REF!</definedName>
    <definedName name="ESC_IMPHW">#REF!</definedName>
    <definedName name="ESC_IMPSW">#REF!</definedName>
    <definedName name="ESC_SER">#REF!</definedName>
    <definedName name="ESC_TRHW">#REF!</definedName>
    <definedName name="ESC_TRSW">#REF!</definedName>
    <definedName name="ESCPRD_BOHW">#REF!</definedName>
    <definedName name="ESCPRD_BOSW">#REF!</definedName>
    <definedName name="ESCPRD_IDTOHW">#REF!</definedName>
    <definedName name="ESCPRD_IDTOSW">#REF!</definedName>
    <definedName name="ESCPRD_IMPHW">#REF!</definedName>
    <definedName name="ESCPRD_IMPSW">#REF!</definedName>
    <definedName name="ESCPRD_TRHW">#REF!</definedName>
    <definedName name="ESCPRD_TRSW">#REF!</definedName>
    <definedName name="eskal">#REF!</definedName>
    <definedName name="ESo">#REF!</definedName>
    <definedName name="Ess">#REF!</definedName>
    <definedName name="Est">#REF!</definedName>
    <definedName name="Estep">#REF!</definedName>
    <definedName name="Et">#REF!</definedName>
    <definedName name="Et___0">#REF!</definedName>
    <definedName name="Et___13">#REF!</definedName>
    <definedName name="Eta">#REF!</definedName>
    <definedName name="eta0">#REF!</definedName>
    <definedName name="etaa">#REF!</definedName>
    <definedName name="ETC_CST_HDG">#REF!</definedName>
    <definedName name="Eth">#REF!</definedName>
    <definedName name="eto">#REF!</definedName>
    <definedName name="Etouch">INDIRECT(VLOOKUP(#REF!,#REF!,1,0))</definedName>
    <definedName name="ETUDEBT">#REF!</definedName>
    <definedName name="etwet">#REF!</definedName>
    <definedName name="eun">#REF!</definedName>
    <definedName name="EUR" localSheetId="6">#REF!</definedName>
    <definedName name="EUR">#REF!</definedName>
    <definedName name="EURO" localSheetId="6">#REF!</definedName>
    <definedName name="EURO">#REF!</definedName>
    <definedName name="EVA">#REF!</definedName>
    <definedName name="ew">#REF!,#REF!,#REF!,#REF!,#REF!,#REF!,#REF!,#REF!,#REF!,#REF!,#REF!,#REF!,#REF!</definedName>
    <definedName name="EWEQEWE">#REF!</definedName>
    <definedName name="ewer" localSheetId="6" hidden="1">{"'PROFITABILITY'!$A$1:$F$45"}</definedName>
    <definedName name="ewer" localSheetId="5" hidden="1">{"'PROFITABILITY'!$A$1:$F$45"}</definedName>
    <definedName name="ewer" localSheetId="1" hidden="1">{"'PROFITABILITY'!$A$1:$F$45"}</definedName>
    <definedName name="ewer" hidden="1">{"'PROFITABILITY'!$A$1:$F$45"}</definedName>
    <definedName name="ewre" hidden="1">#REF!</definedName>
    <definedName name="ex">#REF!</definedName>
    <definedName name="ex_joint">#REF!</definedName>
    <definedName name="Ex_Rate_LC_per_FC">#REF!</definedName>
    <definedName name="excavcl">#REF!</definedName>
    <definedName name="excavtion_offset">#REF!</definedName>
    <definedName name="Excel_BuiltIn__FilterDatabase_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4_16">#REF!</definedName>
    <definedName name="Excel_BuiltIn__FilterDatabase_14_16_16">#REF!</definedName>
    <definedName name="Excel_BuiltIn__FilterDatabase_14_16_2">#REF!</definedName>
    <definedName name="Excel_BuiltIn__FilterDatabase_14_16_27">#REF!</definedName>
    <definedName name="Excel_BuiltIn__FilterDatabase_14_16_4">#REF!</definedName>
    <definedName name="Excel_BuiltIn__FilterDatabase_14_16_5">#REF!</definedName>
    <definedName name="Excel_BuiltIn__FilterDatabase_23">#REF!</definedName>
    <definedName name="Excel_BuiltIn__FilterDatabase_26">#REF!</definedName>
    <definedName name="Excel_BuiltIn__FilterDatabase_26_16">#REF!</definedName>
    <definedName name="Excel_BuiltIn__FilterDatabase_26_2">#REF!</definedName>
    <definedName name="Excel_BuiltIn__FilterDatabase_26_27">#REF!</definedName>
    <definedName name="Excel_BuiltIn__FilterDatabase_26_4">#REF!</definedName>
    <definedName name="Excel_BuiltIn__FilterDatabase_28">#REF!</definedName>
    <definedName name="Excel_BuiltIn__FilterDatabase_28_16">#REF!</definedName>
    <definedName name="Excel_BuiltIn__FilterDatabase_28_2">#REF!</definedName>
    <definedName name="Excel_BuiltIn__FilterDatabase_28_27">#REF!</definedName>
    <definedName name="Excel_BuiltIn__FilterDatabase_28_4">#REF!</definedName>
    <definedName name="Excel_BuiltIn__FilterDatabase_31">#REF!</definedName>
    <definedName name="Excel_BuiltIn__FilterDatabase_31_1">#REF!</definedName>
    <definedName name="Excel_BuiltIn__FilterDatabase_31_16">#REF!</definedName>
    <definedName name="Excel_BuiltIn__FilterDatabase_31_2">#REF!</definedName>
    <definedName name="Excel_BuiltIn__FilterDatabase_31_27">#REF!</definedName>
    <definedName name="Excel_BuiltIn__FilterDatabase_31_4">#REF!</definedName>
    <definedName name="Excel_BuiltIn__FilterDatabase_4">#REF!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6">#REF!</definedName>
    <definedName name="Excel_BuiltIn__FilterDatabase_7_8">#REF!</definedName>
    <definedName name="Excel_BuiltIn__FilterDatabase_7_8_16">#REF!</definedName>
    <definedName name="Excel_BuiltIn__FilterDatabase_7_8_2">#REF!</definedName>
    <definedName name="Excel_BuiltIn__FilterDatabase_7_8_27">#REF!</definedName>
    <definedName name="Excel_BuiltIn__FilterDatabase_7_8_4">#REF!</definedName>
    <definedName name="Excel_BuiltIn__FilterDatabase_7_8_5">#REF!</definedName>
    <definedName name="Excel_BuiltIn_Database_0">"$#REF!.$A$1:$N$4078"</definedName>
    <definedName name="Excel_BuiltIn_Print_Area">"$#REF!.$A$1:$Z$38"</definedName>
    <definedName name="Excel_BuiltIn_Print_Area_1" localSheetId="6">#REF!</definedName>
    <definedName name="Excel_BuiltIn_Print_Area_1">#REF!</definedName>
    <definedName name="Excel_BuiltIn_Print_Area_1_1" localSheetId="6">#REF!</definedName>
    <definedName name="Excel_BuiltIn_Print_Area_1_1">#REF!</definedName>
    <definedName name="Excel_BuiltIn_Print_Area_1_1_1" localSheetId="6">#REF!</definedName>
    <definedName name="Excel_BuiltIn_Print_Area_1_1_1">#REF!</definedName>
    <definedName name="Excel_BuiltIn_Print_Area_1_1_1_16" localSheetId="6">#REF!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#REF!</definedName>
    <definedName name="Excel_BuiltIn_Print_Area_10_1">#REF!</definedName>
    <definedName name="Excel_BuiltIn_Print_Area_10_1_1">#REF!</definedName>
    <definedName name="Excel_BuiltIn_Print_Area_10_1_1_1">#REF!</definedName>
    <definedName name="Excel_BuiltIn_Print_Area_10_1_1_1_1">#REF!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#REF!</definedName>
    <definedName name="Excel_BuiltIn_Print_Area_10_1_1_16_1">#REF!</definedName>
    <definedName name="Excel_BuiltIn_Print_Area_10_1_1_2">#REF!</definedName>
    <definedName name="Excel_BuiltIn_Print_Area_10_1_1_2_1">#REF!</definedName>
    <definedName name="Excel_BuiltIn_Print_Area_10_1_1_27">#REF!</definedName>
    <definedName name="Excel_BuiltIn_Print_Area_10_1_1_27_1">#REF!</definedName>
    <definedName name="Excel_BuiltIn_Print_Area_10_1_1_4">#REF!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#REF!</definedName>
    <definedName name="Excel_BuiltIn_Print_Area_10_1_16_1">#REF!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#REF!</definedName>
    <definedName name="Excel_BuiltIn_Print_Area_10_1_2_1">#REF!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27">#REF!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4">#REF!</definedName>
    <definedName name="Excel_BuiltIn_Print_Area_10_1_4_1">#REF!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0_16">#REF!</definedName>
    <definedName name="Excel_BuiltIn_Print_Area_10_2">#REF!</definedName>
    <definedName name="Excel_BuiltIn_Print_Area_10_27">#REF!</definedName>
    <definedName name="Excel_BuiltIn_Print_Area_10_4">#REF!</definedName>
    <definedName name="Excel_BuiltIn_Print_Area_10_8">#REF!</definedName>
    <definedName name="Excel_BuiltIn_Print_Area_10_8_16">#REF!</definedName>
    <definedName name="Excel_BuiltIn_Print_Area_10_8_2">#REF!</definedName>
    <definedName name="Excel_BuiltIn_Print_Area_10_8_27">#REF!</definedName>
    <definedName name="Excel_BuiltIn_Print_Area_10_8_4">#REF!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 localSheetId="6">"$#REF!.$A$1:$O$42"</definedName>
    <definedName name="Excel_BuiltIn_Print_Area_2">#REF!</definedName>
    <definedName name="Excel_BuiltIn_Print_Area_2_1">#REF!</definedName>
    <definedName name="Excel_BuiltIn_Print_Area_2_1_1">#REF!</definedName>
    <definedName name="Excel_BuiltIn_Print_Area_2_1_1_1">#REF!</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5">#REF!</definedName>
    <definedName name="Excel_BuiltIn_Print_Area_28">#REF!</definedName>
    <definedName name="Excel_BuiltIn_Print_Area_28_1">#REF!</definedName>
    <definedName name="Excel_BuiltIn_Print_Area_28_1_1">#REF!</definedName>
    <definedName name="Excel_BuiltIn_Print_Area_28_1_16">#REF!</definedName>
    <definedName name="Excel_BuiltIn_Print_Area_28_1_2">#REF!</definedName>
    <definedName name="Excel_BuiltIn_Print_Area_28_1_27">#REF!</definedName>
    <definedName name="Excel_BuiltIn_Print_Area_28_1_4">#REF!</definedName>
    <definedName name="Excel_BuiltIn_Print_Area_28_10">#REF!</definedName>
    <definedName name="Excel_BuiltIn_Print_Area_28_10_16">#REF!</definedName>
    <definedName name="Excel_BuiltIn_Print_Area_28_10_2">#REF!</definedName>
    <definedName name="Excel_BuiltIn_Print_Area_28_10_27">#REF!</definedName>
    <definedName name="Excel_BuiltIn_Print_Area_28_10_4">#REF!</definedName>
    <definedName name="Excel_BuiltIn_Print_Area_28_11">#REF!</definedName>
    <definedName name="Excel_BuiltIn_Print_Area_28_11_16">#REF!</definedName>
    <definedName name="Excel_BuiltIn_Print_Area_28_11_2">#REF!</definedName>
    <definedName name="Excel_BuiltIn_Print_Area_28_11_27">#REF!</definedName>
    <definedName name="Excel_BuiltIn_Print_Area_28_11_4">#REF!</definedName>
    <definedName name="Excel_BuiltIn_Print_Area_28_12">#REF!</definedName>
    <definedName name="Excel_BuiltIn_Print_Area_28_12_16">#REF!</definedName>
    <definedName name="Excel_BuiltIn_Print_Area_28_12_2">#REF!</definedName>
    <definedName name="Excel_BuiltIn_Print_Area_28_12_27">#REF!</definedName>
    <definedName name="Excel_BuiltIn_Print_Area_28_12_4">#REF!</definedName>
    <definedName name="Excel_BuiltIn_Print_Area_28_13">#REF!</definedName>
    <definedName name="Excel_BuiltIn_Print_Area_28_13_16">#REF!</definedName>
    <definedName name="Excel_BuiltIn_Print_Area_28_13_2">#REF!</definedName>
    <definedName name="Excel_BuiltIn_Print_Area_28_13_27">#REF!</definedName>
    <definedName name="Excel_BuiltIn_Print_Area_28_13_4">#REF!</definedName>
    <definedName name="Excel_BuiltIn_Print_Area_28_14">#REF!</definedName>
    <definedName name="Excel_BuiltIn_Print_Area_28_14_16">#REF!</definedName>
    <definedName name="Excel_BuiltIn_Print_Area_28_14_2">#REF!</definedName>
    <definedName name="Excel_BuiltIn_Print_Area_28_14_27">#REF!</definedName>
    <definedName name="Excel_BuiltIn_Print_Area_28_14_4">#REF!</definedName>
    <definedName name="Excel_BuiltIn_Print_Area_28_15">#REF!</definedName>
    <definedName name="Excel_BuiltIn_Print_Area_28_15_16">#REF!</definedName>
    <definedName name="Excel_BuiltIn_Print_Area_28_15_2">#REF!</definedName>
    <definedName name="Excel_BuiltIn_Print_Area_28_15_27">#REF!</definedName>
    <definedName name="Excel_BuiltIn_Print_Area_28_15_4">#REF!</definedName>
    <definedName name="Excel_BuiltIn_Print_Area_28_16">#REF!</definedName>
    <definedName name="Excel_BuiltIn_Print_Area_28_16_1">#REF!</definedName>
    <definedName name="Excel_BuiltIn_Print_Area_28_16_16">#REF!</definedName>
    <definedName name="Excel_BuiltIn_Print_Area_28_16_2">#REF!</definedName>
    <definedName name="Excel_BuiltIn_Print_Area_28_16_27">#REF!</definedName>
    <definedName name="Excel_BuiltIn_Print_Area_28_16_4">#REF!</definedName>
    <definedName name="Excel_BuiltIn_Print_Area_28_17">#REF!</definedName>
    <definedName name="Excel_BuiltIn_Print_Area_28_17_16">#REF!</definedName>
    <definedName name="Excel_BuiltIn_Print_Area_28_17_2">#REF!</definedName>
    <definedName name="Excel_BuiltIn_Print_Area_28_17_27">#REF!</definedName>
    <definedName name="Excel_BuiltIn_Print_Area_28_17_4">#REF!</definedName>
    <definedName name="Excel_BuiltIn_Print_Area_28_2">#REF!</definedName>
    <definedName name="Excel_BuiltIn_Print_Area_28_2_1">#REF!</definedName>
    <definedName name="Excel_BuiltIn_Print_Area_28_2_16">#REF!</definedName>
    <definedName name="Excel_BuiltIn_Print_Area_28_2_2">#REF!</definedName>
    <definedName name="Excel_BuiltIn_Print_Area_28_2_27">#REF!</definedName>
    <definedName name="Excel_BuiltIn_Print_Area_28_2_4">#REF!</definedName>
    <definedName name="Excel_BuiltIn_Print_Area_28_20">#REF!</definedName>
    <definedName name="Excel_BuiltIn_Print_Area_28_20_16">#REF!</definedName>
    <definedName name="Excel_BuiltIn_Print_Area_28_20_2">#REF!</definedName>
    <definedName name="Excel_BuiltIn_Print_Area_28_20_27">#REF!</definedName>
    <definedName name="Excel_BuiltIn_Print_Area_28_20_4">#REF!</definedName>
    <definedName name="Excel_BuiltIn_Print_Area_28_27">#REF!</definedName>
    <definedName name="Excel_BuiltIn_Print_Area_28_3">#REF!</definedName>
    <definedName name="Excel_BuiltIn_Print_Area_28_3_16">#REF!</definedName>
    <definedName name="Excel_BuiltIn_Print_Area_28_3_2">#REF!</definedName>
    <definedName name="Excel_BuiltIn_Print_Area_28_3_27">#REF!</definedName>
    <definedName name="Excel_BuiltIn_Print_Area_28_3_4">#REF!</definedName>
    <definedName name="Excel_BuiltIn_Print_Area_28_4">#REF!</definedName>
    <definedName name="Excel_BuiltIn_Print_Area_28_5">#REF!</definedName>
    <definedName name="Excel_BuiltIn_Print_Area_28_5_16">#REF!</definedName>
    <definedName name="Excel_BuiltIn_Print_Area_28_5_2">#REF!</definedName>
    <definedName name="Excel_BuiltIn_Print_Area_28_5_27">#REF!</definedName>
    <definedName name="Excel_BuiltIn_Print_Area_28_5_4">#REF!</definedName>
    <definedName name="Excel_BuiltIn_Print_Area_28_6">#REF!</definedName>
    <definedName name="Excel_BuiltIn_Print_Area_28_6_16">#REF!</definedName>
    <definedName name="Excel_BuiltIn_Print_Area_28_6_2">#REF!</definedName>
    <definedName name="Excel_BuiltIn_Print_Area_28_6_27">#REF!</definedName>
    <definedName name="Excel_BuiltIn_Print_Area_28_6_4">#REF!</definedName>
    <definedName name="Excel_BuiltIn_Print_Area_28_7">#REF!</definedName>
    <definedName name="Excel_BuiltIn_Print_Area_28_7_16">#REF!</definedName>
    <definedName name="Excel_BuiltIn_Print_Area_28_7_2">#REF!</definedName>
    <definedName name="Excel_BuiltIn_Print_Area_28_7_27">#REF!</definedName>
    <definedName name="Excel_BuiltIn_Print_Area_28_7_4">#REF!</definedName>
    <definedName name="Excel_BuiltIn_Print_Area_28_8">#REF!</definedName>
    <definedName name="Excel_BuiltIn_Print_Area_28_8_16">#REF!</definedName>
    <definedName name="Excel_BuiltIn_Print_Area_28_8_2">#REF!</definedName>
    <definedName name="Excel_BuiltIn_Print_Area_28_8_27">#REF!</definedName>
    <definedName name="Excel_BuiltIn_Print_Area_28_8_4">#REF!</definedName>
    <definedName name="Excel_BuiltIn_Print_Area_28_9">#REF!</definedName>
    <definedName name="Excel_BuiltIn_Print_Area_28_9_16">#REF!</definedName>
    <definedName name="Excel_BuiltIn_Print_Area_28_9_2">#REF!</definedName>
    <definedName name="Excel_BuiltIn_Print_Area_28_9_27">#REF!</definedName>
    <definedName name="Excel_BuiltIn_Print_Area_28_9_4">#REF!</definedName>
    <definedName name="Excel_BuiltIn_Print_Area_29">#REF!</definedName>
    <definedName name="Excel_BuiltIn_Print_Area_29_1">#REF!</definedName>
    <definedName name="Excel_BuiltIn_Print_Area_29_1_1">#REF!</definedName>
    <definedName name="Excel_BuiltIn_Print_Area_29_1_16">#REF!</definedName>
    <definedName name="Excel_BuiltIn_Print_Area_29_1_2">#REF!</definedName>
    <definedName name="Excel_BuiltIn_Print_Area_29_1_27">#REF!</definedName>
    <definedName name="Excel_BuiltIn_Print_Area_29_1_4">#REF!</definedName>
    <definedName name="Excel_BuiltIn_Print_Area_29_10">#REF!</definedName>
    <definedName name="Excel_BuiltIn_Print_Area_29_10_16">#REF!</definedName>
    <definedName name="Excel_BuiltIn_Print_Area_29_10_2">#REF!</definedName>
    <definedName name="Excel_BuiltIn_Print_Area_29_10_27">#REF!</definedName>
    <definedName name="Excel_BuiltIn_Print_Area_29_10_4">#REF!</definedName>
    <definedName name="Excel_BuiltIn_Print_Area_29_11">#REF!</definedName>
    <definedName name="Excel_BuiltIn_Print_Area_29_11_16">#REF!</definedName>
    <definedName name="Excel_BuiltIn_Print_Area_29_11_2">#REF!</definedName>
    <definedName name="Excel_BuiltIn_Print_Area_29_11_27">#REF!</definedName>
    <definedName name="Excel_BuiltIn_Print_Area_29_11_4">#REF!</definedName>
    <definedName name="Excel_BuiltIn_Print_Area_29_12">#REF!</definedName>
    <definedName name="Excel_BuiltIn_Print_Area_29_12_16">#REF!</definedName>
    <definedName name="Excel_BuiltIn_Print_Area_29_12_2">#REF!</definedName>
    <definedName name="Excel_BuiltIn_Print_Area_29_12_27">#REF!</definedName>
    <definedName name="Excel_BuiltIn_Print_Area_29_12_4">#REF!</definedName>
    <definedName name="Excel_BuiltIn_Print_Area_29_13">#REF!</definedName>
    <definedName name="Excel_BuiltIn_Print_Area_29_13_16">#REF!</definedName>
    <definedName name="Excel_BuiltIn_Print_Area_29_13_2">#REF!</definedName>
    <definedName name="Excel_BuiltIn_Print_Area_29_13_27">#REF!</definedName>
    <definedName name="Excel_BuiltIn_Print_Area_29_13_4">#REF!</definedName>
    <definedName name="Excel_BuiltIn_Print_Area_29_14">#REF!</definedName>
    <definedName name="Excel_BuiltIn_Print_Area_29_14_16">#REF!</definedName>
    <definedName name="Excel_BuiltIn_Print_Area_29_14_2">#REF!</definedName>
    <definedName name="Excel_BuiltIn_Print_Area_29_14_27">#REF!</definedName>
    <definedName name="Excel_BuiltIn_Print_Area_29_14_4">#REF!</definedName>
    <definedName name="Excel_BuiltIn_Print_Area_29_15">#REF!</definedName>
    <definedName name="Excel_BuiltIn_Print_Area_29_15_16">#REF!</definedName>
    <definedName name="Excel_BuiltIn_Print_Area_29_15_2">#REF!</definedName>
    <definedName name="Excel_BuiltIn_Print_Area_29_15_27">#REF!</definedName>
    <definedName name="Excel_BuiltIn_Print_Area_29_15_4">#REF!</definedName>
    <definedName name="Excel_BuiltIn_Print_Area_29_16">#REF!</definedName>
    <definedName name="Excel_BuiltIn_Print_Area_29_16_1">#REF!</definedName>
    <definedName name="Excel_BuiltIn_Print_Area_29_16_16">#REF!</definedName>
    <definedName name="Excel_BuiltIn_Print_Area_29_16_2">#REF!</definedName>
    <definedName name="Excel_BuiltIn_Print_Area_29_16_27">#REF!</definedName>
    <definedName name="Excel_BuiltIn_Print_Area_29_16_4">#REF!</definedName>
    <definedName name="Excel_BuiltIn_Print_Area_29_17">#REF!</definedName>
    <definedName name="Excel_BuiltIn_Print_Area_29_17_16">#REF!</definedName>
    <definedName name="Excel_BuiltIn_Print_Area_29_17_2">#REF!</definedName>
    <definedName name="Excel_BuiltIn_Print_Area_29_17_27">#REF!</definedName>
    <definedName name="Excel_BuiltIn_Print_Area_29_17_4">#REF!</definedName>
    <definedName name="Excel_BuiltIn_Print_Area_29_2">#REF!</definedName>
    <definedName name="Excel_BuiltIn_Print_Area_29_2_1">#REF!</definedName>
    <definedName name="Excel_BuiltIn_Print_Area_29_2_16">#REF!</definedName>
    <definedName name="Excel_BuiltIn_Print_Area_29_2_2">#REF!</definedName>
    <definedName name="Excel_BuiltIn_Print_Area_29_2_27">#REF!</definedName>
    <definedName name="Excel_BuiltIn_Print_Area_29_2_4">#REF!</definedName>
    <definedName name="Excel_BuiltIn_Print_Area_29_20">#REF!</definedName>
    <definedName name="Excel_BuiltIn_Print_Area_29_20_16">#REF!</definedName>
    <definedName name="Excel_BuiltIn_Print_Area_29_20_2">#REF!</definedName>
    <definedName name="Excel_BuiltIn_Print_Area_29_20_27">#REF!</definedName>
    <definedName name="Excel_BuiltIn_Print_Area_29_20_4">#REF!</definedName>
    <definedName name="Excel_BuiltIn_Print_Area_29_27">#REF!</definedName>
    <definedName name="Excel_BuiltIn_Print_Area_29_3">#REF!</definedName>
    <definedName name="Excel_BuiltIn_Print_Area_29_3_16">#REF!</definedName>
    <definedName name="Excel_BuiltIn_Print_Area_29_3_2">#REF!</definedName>
    <definedName name="Excel_BuiltIn_Print_Area_29_3_27">#REF!</definedName>
    <definedName name="Excel_BuiltIn_Print_Area_29_3_4">#REF!</definedName>
    <definedName name="Excel_BuiltIn_Print_Area_29_4">#REF!</definedName>
    <definedName name="Excel_BuiltIn_Print_Area_29_5">#REF!</definedName>
    <definedName name="Excel_BuiltIn_Print_Area_29_5_16">#REF!</definedName>
    <definedName name="Excel_BuiltIn_Print_Area_29_5_2">#REF!</definedName>
    <definedName name="Excel_BuiltIn_Print_Area_29_5_27">#REF!</definedName>
    <definedName name="Excel_BuiltIn_Print_Area_29_5_4">#REF!</definedName>
    <definedName name="Excel_BuiltIn_Print_Area_29_6">#REF!</definedName>
    <definedName name="Excel_BuiltIn_Print_Area_29_6_16">#REF!</definedName>
    <definedName name="Excel_BuiltIn_Print_Area_29_6_2">#REF!</definedName>
    <definedName name="Excel_BuiltIn_Print_Area_29_6_27">#REF!</definedName>
    <definedName name="Excel_BuiltIn_Print_Area_29_6_4">#REF!</definedName>
    <definedName name="Excel_BuiltIn_Print_Area_29_7">#REF!</definedName>
    <definedName name="Excel_BuiltIn_Print_Area_29_7_16">#REF!</definedName>
    <definedName name="Excel_BuiltIn_Print_Area_29_7_2">#REF!</definedName>
    <definedName name="Excel_BuiltIn_Print_Area_29_7_27">#REF!</definedName>
    <definedName name="Excel_BuiltIn_Print_Area_29_7_4">#REF!</definedName>
    <definedName name="Excel_BuiltIn_Print_Area_29_8">#REF!</definedName>
    <definedName name="Excel_BuiltIn_Print_Area_29_8_16">#REF!</definedName>
    <definedName name="Excel_BuiltIn_Print_Area_29_8_2">#REF!</definedName>
    <definedName name="Excel_BuiltIn_Print_Area_29_8_27">#REF!</definedName>
    <definedName name="Excel_BuiltIn_Print_Area_29_8_4">#REF!</definedName>
    <definedName name="Excel_BuiltIn_Print_Area_29_9">#REF!</definedName>
    <definedName name="Excel_BuiltIn_Print_Area_29_9_16">#REF!</definedName>
    <definedName name="Excel_BuiltIn_Print_Area_29_9_2">#REF!</definedName>
    <definedName name="Excel_BuiltIn_Print_Area_29_9_27">#REF!</definedName>
    <definedName name="Excel_BuiltIn_Print_Area_29_9_4">#REF!</definedName>
    <definedName name="Excel_BuiltIn_Print_Area_3">#REF!</definedName>
    <definedName name="Excel_BuiltIn_Print_Area_3_1">#REF!</definedName>
    <definedName name="Excel_BuiltIn_Print_Area_3_1_1">#REF!</definedName>
    <definedName name="Excel_BuiltIn_Print_Area_3_1_1_1">"$#REF!.$A$1:$G$149"</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_1">#REF!</definedName>
    <definedName name="Excel_BuiltIn_Print_Area_4_1_1_1_1_1_1_1">#REF!</definedName>
    <definedName name="Excel_BuiltIn_Print_Area_4_1_1_1_1_1_1_1_1">#REF!</definedName>
    <definedName name="Excel_BuiltIn_Print_Area_4_1_1_1_1_1_1_1_1_1">#REF!</definedName>
    <definedName name="Excel_BuiltIn_Print_Area_4_1_1_1_1_1_1_1_1_1_1">#REF!</definedName>
    <definedName name="Excel_BuiltIn_Print_Area_4_1_1_1_1_1_1_1_1_1_1_1">#REF!</definedName>
    <definedName name="Excel_BuiltIn_Print_Area_4_1_1_1_1_1_1_1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4_2">"$#REF!.#REF!$#REF!"</definedName>
    <definedName name="Excel_BuiltIn_Print_Area_4_4">"$#REF!.#REF!$#REF!"</definedName>
    <definedName name="Excel_BuiltIn_Print_Area_4_6">"$#REF!.$#REF!$#REF!"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#REF!</definedName>
    <definedName name="Excel_BuiltIn_Print_Area_6_1">#REF!</definedName>
    <definedName name="Excel_BuiltIn_Print_Area_6_1_1">#REF!</definedName>
    <definedName name="Excel_BuiltIn_Print_Area_6_1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#REF!,#REF!</definedName>
    <definedName name="Excel_BuiltIn_Print_Titles_1" localSheetId="6">#REF!</definedName>
    <definedName name="Excel_BuiltIn_Print_Titles_1">#REF!</definedName>
    <definedName name="Excel_BuiltIn_Print_Titles_1_1" localSheetId="6">#REF!</definedName>
    <definedName name="Excel_BuiltIn_Print_Titles_1_1">#REF!</definedName>
    <definedName name="Excel_BuiltIn_Print_Titles_1_1_1">"$#REF!.$A$1:$IU$6"</definedName>
    <definedName name="Excel_BuiltIn_Print_Titles_1_4">#REF!</definedName>
    <definedName name="Excel_BuiltIn_Print_Titles_10">#REF!</definedName>
    <definedName name="Excel_BuiltIn_Print_Titles_11">#REF!</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definedName>
    <definedName name="Excel_BuiltIn_Print_Titles_17">#REF!,#REF!</definedName>
    <definedName name="Excel_BuiltIn_Print_Titles_18">#REF!</definedName>
    <definedName name="Excel_BuiltIn_Print_Titles_19">#REF!</definedName>
    <definedName name="Excel_BuiltIn_Print_Titles_2">#REF!</definedName>
    <definedName name="Excel_BuiltIn_Print_Titles_2_1">#REF!</definedName>
    <definedName name="Excel_BuiltIn_Print_Titles_2_1_1">#REF!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3">#REF!</definedName>
    <definedName name="Excel_BuiltIn_Print_Titles_3_1">#REF!</definedName>
    <definedName name="Excel_BuiltIn_Print_Titles_3_1_1">"$#REF!.$A$6:$IP$8"</definedName>
    <definedName name="Excel_BuiltIn_Print_Titles_4_1" localSheetId="6">#REF!</definedName>
    <definedName name="Excel_BuiltIn_Print_Titles_4_1">#REF!</definedName>
    <definedName name="Excel_BuiltIn_Print_Titles_4_1_1" localSheetId="6">#REF!</definedName>
    <definedName name="Excel_BuiltIn_Print_Titles_4_1_1">#REF!</definedName>
    <definedName name="Excel_BuiltIn_Print_Titles_4_1_1_16" localSheetId="6">#REF!</definedName>
    <definedName name="Excel_BuiltIn_Print_Titles_4_1_1_16">#REF!</definedName>
    <definedName name="Excel_BuiltIn_Print_Titles_4_1_1_2" localSheetId="6">#REF!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#REF!</definedName>
    <definedName name="Excel_BuiltIn_Print_Titles_5_1">#REF!</definedName>
    <definedName name="Excel_BuiltIn_Print_Titles_5_1_1">#REF!</definedName>
    <definedName name="Excel_BuiltIn_Print_Titles_5_1_1_1">#REF!,#REF!</definedName>
    <definedName name="Excel_BuiltIn_Print_Titles_6">#REF!</definedName>
    <definedName name="Excel_BuiltIn_Print_Titles_6_1">#REF!</definedName>
    <definedName name="Excel_BuiltIn_Print_Titles_6_1_1">#REF!</definedName>
    <definedName name="Excel_BuiltIn_Print_Titles_6_1_1_1">#REF!</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el_BuiltIn_Print_Titles_9_1">#REF!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ess">#REF!</definedName>
    <definedName name="Excise">#REF!</definedName>
    <definedName name="Excise_Duty">#REF!</definedName>
    <definedName name="Excised">#REF!</definedName>
    <definedName name="ExciseDuty">#REF!</definedName>
    <definedName name="EXF" hidden="1">{"'PROFITABILITY'!$A$1:$F$45"}</definedName>
    <definedName name="exist">#REF!</definedName>
    <definedName name="EXIT">#REF!</definedName>
    <definedName name="exp_ch" localSheetId="6">#REF!</definedName>
    <definedName name="exp_ch">#REF!</definedName>
    <definedName name="expense">#REF!</definedName>
    <definedName name="EXPHEADS">#REF!</definedName>
    <definedName name="Exrate">#REF!</definedName>
    <definedName name="EXST" hidden="1">{"'PROFITABILITY'!$A$1:$F$45"}</definedName>
    <definedName name="external">#REF!</definedName>
    <definedName name="Extra_Pay">#REF!</definedName>
    <definedName name="_xlnm.Extract">#REF!</definedName>
    <definedName name="exwks">#REF!</definedName>
    <definedName name="f" localSheetId="5" hidden="1">{"'PROFITABILITY'!$A$1:$F$45"}</definedName>
    <definedName name="F">#REF!</definedName>
    <definedName name="F___0">#REF!</definedName>
    <definedName name="f_1" localSheetId="5" hidden="1">{"'PROFITABILITY'!$A$1:$F$45"}</definedName>
    <definedName name="f_1" localSheetId="1" hidden="1">{"'PROFITABILITY'!$A$1:$F$45"}</definedName>
    <definedName name="f_1" hidden="1">{"'PROFITABILITY'!$A$1:$F$45"}</definedName>
    <definedName name="f_shape">#REF!</definedName>
    <definedName name="fa">35.31*15</definedName>
    <definedName name="FabricatedTMT">#REF!</definedName>
    <definedName name="fac">0.825</definedName>
    <definedName name="facplc" localSheetId="6">#REF!</definedName>
    <definedName name="facplc">#REF!</definedName>
    <definedName name="Factor" localSheetId="6">#REF!</definedName>
    <definedName name="Factor">#REF!</definedName>
    <definedName name="Factora">#REF!/#REF!</definedName>
    <definedName name="fafas">#REF!</definedName>
    <definedName name="FAH">#REF!</definedName>
    <definedName name="fasdfasdf">#REF!</definedName>
    <definedName name="FASDFSD">#REF!</definedName>
    <definedName name="fasf">#REF!</definedName>
    <definedName name="fasfa" localSheetId="5" hidden="1">{"'PROFITABILITY'!$A$1:$F$45"}</definedName>
    <definedName name="fasfa" localSheetId="1" hidden="1">{"'PROFITABILITY'!$A$1:$F$45"}</definedName>
    <definedName name="fasfa" hidden="1">{"'PROFITABILITY'!$A$1:$F$45"}</definedName>
    <definedName name="faultMVA" localSheetId="6">#REF!</definedName>
    <definedName name="faultMVA">#REF!</definedName>
    <definedName name="FB">#REF!</definedName>
    <definedName name="FC">#REF!</definedName>
    <definedName name="FCL">#REF!</definedName>
    <definedName name="FCode" hidden="1">#REF!</definedName>
    <definedName name="FCR">#REF!</definedName>
    <definedName name="FD">INDEX(#REF!,MATCH(#REF!,#REF!,0))</definedName>
    <definedName name="fda">#REF!</definedName>
    <definedName name="fdb">#REF!</definedName>
    <definedName name="FDF">#REF!</definedName>
    <definedName name="fdfds">#REF!</definedName>
    <definedName name="FDGSDFG" localSheetId="5" hidden="1">{#N/A,#N/A,TRUE,"STEEL";#N/A,#N/A,TRUE,"OUTSIDE FAB.";#N/A,#N/A,TRUE,"WIP";#N/A,#N/A,TRUE,"FINISHED GOODS";#N/A,#N/A,TRUE,"SCRAP"}</definedName>
    <definedName name="FDGSDFG" localSheetId="1" hidden="1">{#N/A,#N/A,TRUE,"STEEL";#N/A,#N/A,TRUE,"OUTSIDE FAB.";#N/A,#N/A,TRUE,"WIP";#N/A,#N/A,TRUE,"FINISHED GOODS";#N/A,#N/A,TRUE,"SCRAP"}</definedName>
    <definedName name="FDGSDFG" hidden="1">{#N/A,#N/A,TRUE,"STEEL";#N/A,#N/A,TRUE,"OUTSIDE FAB.";#N/A,#N/A,TRUE,"WIP";#N/A,#N/A,TRUE,"FINISHED GOODS";#N/A,#N/A,TRUE,"SCRAP"}</definedName>
    <definedName name="fdhd">#REF!</definedName>
    <definedName name="Fdl" localSheetId="6">#REF!</definedName>
    <definedName name="Fdl">#REF!</definedName>
    <definedName name="FDN" localSheetId="6">#REF!</definedName>
    <definedName name="FDN">#REF!</definedName>
    <definedName name="FDN_Conc">IFERROR(IF(#REF!&gt;=44242,(_xlfn.XLOOKUP(#REF!&amp;#REF!,#REF!,#REF!)),0),"")</definedName>
    <definedName name="fdn_no">#REF!</definedName>
    <definedName name="FDN_Rate">IFERROR(_xlfn.XLOOKUP(#REF!&amp;#REF!,#REF!,#REF!),"")</definedName>
    <definedName name="FDN_Revenue">IFERROR(IF(#REF!&gt;=44242,(_xlfn.XLOOKUP(#REF!&amp;#REF!,#REF!,#REF!)),0),"")</definedName>
    <definedName name="FDNBOQ132">#REF!</definedName>
    <definedName name="FDNBOQ400">#REF!</definedName>
    <definedName name="FDNtare">VLOOKUP(#REF!&amp;" "&amp;#REF!,#REF!,2,0)/10^7</definedName>
    <definedName name="Fdr">#REF!</definedName>
    <definedName name="Fdr_name">#REF!</definedName>
    <definedName name="fdsdafas" hidden="1">{"'TP-SUMMARY'!$I$11:$K$11"}</definedName>
    <definedName name="fdsdf">#REF!</definedName>
    <definedName name="FE">#REF!</definedName>
    <definedName name="feb_qty_rev_3">#REF!</definedName>
    <definedName name="feb_rev4_qty">#REF!</definedName>
    <definedName name="FEC">#REF!</definedName>
    <definedName name="fEQAvz">#REF!</definedName>
    <definedName name="FF">#REF!</definedName>
    <definedName name="FFB">#REF!</definedName>
    <definedName name="fff">#REF!</definedName>
    <definedName name="ffff">#REF!</definedName>
    <definedName name="ffffff">#REF!</definedName>
    <definedName name="fffffffff">#REF!</definedName>
    <definedName name="fffffffffff">#REF!</definedName>
    <definedName name="fffffg" hidden="1">{"form-D1",#N/A,FALSE,"FORM-D1";"form-D1_amt",#N/A,FALSE,"FORM-D1"}</definedName>
    <definedName name="ffhfhf">#REF!</definedName>
    <definedName name="FFR">#REF!</definedName>
    <definedName name="ffvvv">#REF!</definedName>
    <definedName name="fg" localSheetId="5" hidden="1">{"'PROFITABILITY'!$A$1:$F$45"}</definedName>
    <definedName name="fg" localSheetId="1" hidden="1">{"'PROFITABILITY'!$A$1:$F$45"}</definedName>
    <definedName name="fg" hidden="1">{"'PROFITABILITY'!$A$1:$F$45"}</definedName>
    <definedName name="FG46TBTB4RTDKDK">#REF!</definedName>
    <definedName name="fgdfgg">#REF!</definedName>
    <definedName name="fgf">#REF!</definedName>
    <definedName name="FGNFN">#REF!</definedName>
    <definedName name="fgRKRKRKRKRKRKRKRKRKRKRKTBTBSPD">#REF!</definedName>
    <definedName name="Fh">#REF!</definedName>
    <definedName name="Fha">#REF!</definedName>
    <definedName name="FHH">#REF!</definedName>
    <definedName name="fhhhh" hidden="1">{#N/A,#N/A,FALSE,"str_title";#N/A,#N/A,FALSE,"SUM";#N/A,#N/A,FALSE,"Scope";#N/A,#N/A,FALSE,"PIE-Jn";#N/A,#N/A,FALSE,"PIE-Jn_Hz";#N/A,#N/A,FALSE,"Liq_Plan";#N/A,#N/A,FALSE,"S_Curve";#N/A,#N/A,FALSE,"Liq_Prof";#N/A,#N/A,FALSE,"Man_Pwr";#N/A,#N/A,FALSE,"Man_Prof"}</definedName>
    <definedName name="Fhwa">#REF!</definedName>
    <definedName name="Fhwl">#REF!</definedName>
    <definedName name="FI">#REF!</definedName>
    <definedName name="FI_AIRHW">#REF!</definedName>
    <definedName name="FI_AIRSW">#REF!</definedName>
    <definedName name="FI_BOHW">#REF!</definedName>
    <definedName name="FI_BOSW">#REF!</definedName>
    <definedName name="FI_IDTOHW">#REF!</definedName>
    <definedName name="FI_IDTOSW">#REF!</definedName>
    <definedName name="FI_SITEHW">#REF!</definedName>
    <definedName name="FI_SITESW">#REF!</definedName>
    <definedName name="fibres">#REF!</definedName>
    <definedName name="fill" hidden="1">#REF!</definedName>
    <definedName name="fill2" hidden="1">#REF!</definedName>
    <definedName name="FIM">#REF!</definedName>
    <definedName name="FIN_CHARGE">#REF!</definedName>
    <definedName name="Fin_charges">#REF!</definedName>
    <definedName name="FIN_MAN">#REF!</definedName>
    <definedName name="FIN_MAT">#REF!</definedName>
    <definedName name="FIN_SC">#REF!</definedName>
    <definedName name="FINC2">#REF!</definedName>
    <definedName name="FIrate">#REF!</definedName>
    <definedName name="FIratye">#REF!</definedName>
    <definedName name="FIRE_AREA">#REF!</definedName>
    <definedName name="FireFighting">#REF!</definedName>
    <definedName name="FIT">#REF!</definedName>
    <definedName name="FIT___0">#REF!</definedName>
    <definedName name="FIT___13">#REF!</definedName>
    <definedName name="FJ">INDEX(#REF!,MATCH(#REF!,#REF!,0))</definedName>
    <definedName name="fjhgfd" localSheetId="6" hidden="1">{"'Sheet1'!$A$4386:$N$4591"}</definedName>
    <definedName name="fjhgfd" localSheetId="5" hidden="1">{"'Sheet1'!$A$4386:$N$4591"}</definedName>
    <definedName name="fjhgfd" localSheetId="1" hidden="1">{"'Sheet1'!$A$4386:$N$4591"}</definedName>
    <definedName name="fjhgfd" hidden="1">{"'Sheet1'!$A$4386:$N$4591"}</definedName>
    <definedName name="FK">INDEX(#REF!,MATCH(#REF!,#REF!,0))</definedName>
    <definedName name="FL">INDEX(#REF!,MATCH(#REF!,#REF!,0))</definedName>
    <definedName name="FLG">#REF!</definedName>
    <definedName name="FLG_Orifice">#REF!</definedName>
    <definedName name="FLK">#REF!</definedName>
    <definedName name="Floor">#REF!</definedName>
    <definedName name="flow">#REF!</definedName>
    <definedName name="Fm">#REF!</definedName>
    <definedName name="fme">#REF!</definedName>
    <definedName name="Fmg">#REF!</definedName>
    <definedName name="Fml">#REF!</definedName>
    <definedName name="Fmr">#REF!</definedName>
    <definedName name="fmw">#REF!</definedName>
    <definedName name="fn">#REF!</definedName>
    <definedName name="fo">#REF!</definedName>
    <definedName name="foa">#REF!</definedName>
    <definedName name="for_item">#REF!</definedName>
    <definedName name="Forecast">#REF!</definedName>
    <definedName name="Forecast_Receivables" localSheetId="6">#REF!</definedName>
    <definedName name="Forecast_Receivables">#REF!</definedName>
    <definedName name="foreststatus">#REF!</definedName>
    <definedName name="formu" localSheetId="6">#REF!</definedName>
    <definedName name="formu">#REF!</definedName>
    <definedName name="Formula">#REF!</definedName>
    <definedName name="forthemonth">#REF!</definedName>
    <definedName name="FOS">#REF!</definedName>
    <definedName name="FOS.NLC">#REF!</definedName>
    <definedName name="FOS.SCF">#REF!</definedName>
    <definedName name="FoundationTool">OFFSET(#REF!,0,0,COUNTA(#REF!),1)</definedName>
    <definedName name="fp">#REF!</definedName>
    <definedName name="Fpi">#REF!</definedName>
    <definedName name="Fpi0">#REF!</definedName>
    <definedName name="Fr" localSheetId="6" hidden="1">{"'PROFITABILITY'!$A$1:$F$45"}</definedName>
    <definedName name="Fr" localSheetId="5" hidden="1">{"'PROFITABILITY'!$A$1:$F$45"}</definedName>
    <definedName name="Fr" localSheetId="1" hidden="1">{"'PROFITABILITY'!$A$1:$F$45"}</definedName>
    <definedName name="Fr" hidden="1">{"'PROFITABILITY'!$A$1:$F$45"}</definedName>
    <definedName name="Fr_charges">#REF!</definedName>
    <definedName name="FRANCS">#REF!</definedName>
    <definedName name="free">#REF!</definedName>
    <definedName name="fri">#REF!</definedName>
    <definedName name="frierect">#REF!</definedName>
    <definedName name="Frl">#REF!</definedName>
    <definedName name="frnorms">#REF!</definedName>
    <definedName name="FRONTPAGE">#REF!</definedName>
    <definedName name="Frr">#REF!</definedName>
    <definedName name="FRRRRR">#REF!</definedName>
    <definedName name="fs">#REF!</definedName>
    <definedName name="fsadfds">#REF!</definedName>
    <definedName name="fsg">#REF!</definedName>
    <definedName name="Fst">#REF!</definedName>
    <definedName name="Ft">#REF!</definedName>
    <definedName name="FT0">#REF!</definedName>
    <definedName name="fto">#REF!</definedName>
    <definedName name="Fuel_Type">#REF!</definedName>
    <definedName name="Full_Print">#REF!</definedName>
    <definedName name="fullview">#REF!</definedName>
    <definedName name="FUND_M8_A_B">#REF!</definedName>
    <definedName name="FUNDFLOW_B8A">#REF!</definedName>
    <definedName name="FUNDFLOW_B8B">#REF!</definedName>
    <definedName name="funds" localSheetId="6" hidden="1">{"'Sheet1'!$A$4386:$N$4591"}</definedName>
    <definedName name="funds" localSheetId="5" hidden="1">{"'Sheet1'!$A$4386:$N$4591"}</definedName>
    <definedName name="funds" localSheetId="1" hidden="1">{"'Sheet1'!$A$4386:$N$4591"}</definedName>
    <definedName name="funds" hidden="1">{"'Sheet1'!$A$4386:$N$4591"}</definedName>
    <definedName name="fv">#REF!</definedName>
    <definedName name="Fvl">#REF!</definedName>
    <definedName name="Fvr">#REF!</definedName>
    <definedName name="fw">#REF!</definedName>
    <definedName name="fwi">#REF!</definedName>
    <definedName name="fwii">#REF!</definedName>
    <definedName name="fwio">#REF!</definedName>
    <definedName name="fww">#REF!</definedName>
    <definedName name="fytyfhjyguky">#REF!</definedName>
    <definedName name="g" localSheetId="6">#REF!</definedName>
    <definedName name="g">#REF!</definedName>
    <definedName name="G083BAAN1">#REF!</definedName>
    <definedName name="GA">INDEX(#REF!,MATCH(#REF!,#REF!,0))</definedName>
    <definedName name="gama">#REF!</definedName>
    <definedName name="gamah">#REF!</definedName>
    <definedName name="gamma">#REF!</definedName>
    <definedName name="GangStructure">#REF!</definedName>
    <definedName name="GAS">#REF!</definedName>
    <definedName name="gate">#REF!</definedName>
    <definedName name="GB">INDEX(#REF!,MATCH(#REF!,#REF!,0))</definedName>
    <definedName name="GBDFG">#REF!</definedName>
    <definedName name="GC">INDEX(#REF!,MATCH(#REF!,#REF!,0))</definedName>
    <definedName name="Gci">#REF!</definedName>
    <definedName name="gcr">#REF!</definedName>
    <definedName name="GD">INDEX(#REF!,MATCH(#REF!,#REF!,0))</definedName>
    <definedName name="GDGSDGG">#REF!</definedName>
    <definedName name="ge">#REF!</definedName>
    <definedName name="ge_1">#REF!</definedName>
    <definedName name="GEN">#REF!</definedName>
    <definedName name="GF">INDEX(#REF!,MATCH(#REF!,#REF!,0))</definedName>
    <definedName name="GFGFG" hidden="1">#REF!</definedName>
    <definedName name="gfiopbhg">#REF!</definedName>
    <definedName name="GFJR">#REF!</definedName>
    <definedName name="GG">#REF!</definedName>
    <definedName name="GGF">#REF!</definedName>
    <definedName name="ggg" localSheetId="6" hidden="1">{"'PROFITABILITY'!$A$1:$F$45"}</definedName>
    <definedName name="ggg" localSheetId="5" hidden="1">{"'PROFITABILITY'!$A$1:$F$45"}</definedName>
    <definedName name="GGG">#REF!</definedName>
    <definedName name="GGGG">#REF!</definedName>
    <definedName name="GH">INDEX(#REF!,MATCH(#REF!,#REF!,0))</definedName>
    <definedName name="ghmgm" hidden="1">{"'PROFITABILITY'!$A$1:$F$45"}</definedName>
    <definedName name="GI">#REF!</definedName>
    <definedName name="girder.span">#REF!</definedName>
    <definedName name="GJ">INDEX(#REF!,MATCH(#REF!,#REF!,0))</definedName>
    <definedName name="gk">#REF!</definedName>
    <definedName name="GL">INDEX(#REF!,MATCH(#REF!,#REF!,0))</definedName>
    <definedName name="globe">#REF!</definedName>
    <definedName name="GM">INDEX(#REF!,MATCH(#REF!,#REF!,0))</definedName>
    <definedName name="GMR">#REF!</definedName>
    <definedName name="gn">#REF!</definedName>
    <definedName name="gngn">#REF!</definedName>
    <definedName name="Godavari">#REF!</definedName>
    <definedName name="GP">#REF!</definedName>
    <definedName name="GPR">#REF!</definedName>
    <definedName name="GPs">#REF!</definedName>
    <definedName name="GPTL">#REF!</definedName>
    <definedName name="Gravel_incl_transport">#REF!</definedName>
    <definedName name="GrdLineMr">#REF!</definedName>
    <definedName name="GrdLineShear">#REF!</definedName>
    <definedName name="GRGRREG">#REF!</definedName>
    <definedName name="grid">#REF!</definedName>
    <definedName name="GRLvl">#REF!</definedName>
    <definedName name="gross">#REF!</definedName>
    <definedName name="GROUND">#REF!</definedName>
    <definedName name="GROUND220">#REF!</definedName>
    <definedName name="Groundinga" localSheetId="6" hidden="1">{"'PROFITABILITY'!$A$1:$F$45"}</definedName>
    <definedName name="Groundinga" localSheetId="5" hidden="1">{"'PROFITABILITY'!$A$1:$F$45"}</definedName>
    <definedName name="Groundinga" localSheetId="1" hidden="1">{"'PROFITABILITY'!$A$1:$F$45"}</definedName>
    <definedName name="Groundinga" hidden="1">{"'PROFITABILITY'!$A$1:$F$45"}</definedName>
    <definedName name="Group">#REF!</definedName>
    <definedName name="Group_Mth">#REF!</definedName>
    <definedName name="Group_PM">#REF!</definedName>
    <definedName name="Group_PM1">#REF!</definedName>
    <definedName name="Group_PY">#REF!</definedName>
    <definedName name="Group_PY1">#REF!</definedName>
    <definedName name="Group_YTD">#REF!</definedName>
    <definedName name="Group1">#REF!</definedName>
    <definedName name="Group2">#REF!</definedName>
    <definedName name="Group3">#REF!</definedName>
    <definedName name="Group4">#REF!</definedName>
    <definedName name="GROUPIIE">#REF!</definedName>
    <definedName name="GROUPIIP">#REF!</definedName>
    <definedName name="GROUPX">#REF!</definedName>
    <definedName name="GROUPXI">#REF!</definedName>
    <definedName name="grout_type">#REF!</definedName>
    <definedName name="GrphActSales">#REF!</definedName>
    <definedName name="GrphActStk">#REF!</definedName>
    <definedName name="GrphPlanSales">#REF!</definedName>
    <definedName name="GrphTgtStk">#REF!</definedName>
    <definedName name="gs">#REF!</definedName>
    <definedName name="GSDFGFHGH">#REF!</definedName>
    <definedName name="GSDGG">#REF!</definedName>
    <definedName name="gtst">#REF!</definedName>
    <definedName name="GTTA">#REF!</definedName>
    <definedName name="GTTB">#REF!</definedName>
    <definedName name="GTTPL">#REF!</definedName>
    <definedName name="GUPTAVP">#REF!</definedName>
    <definedName name="GV" localSheetId="5" hidden="1">{#N/A,#N/A,FALSE,"CCTV"}</definedName>
    <definedName name="GV" localSheetId="1" hidden="1">{#N/A,#N/A,FALSE,"CCTV"}</definedName>
    <definedName name="GV" hidden="1">{#N/A,#N/A,FALSE,"CCTV"}</definedName>
    <definedName name="GW" localSheetId="6">#REF!</definedName>
    <definedName name="Gw">#REF!</definedName>
    <definedName name="h">#REF!</definedName>
    <definedName name="H___0">#REF!</definedName>
    <definedName name="H___13">#REF!</definedName>
    <definedName name="h_af">#REF!</definedName>
    <definedName name="h_bf">#REF!</definedName>
    <definedName name="H0">#REF!</definedName>
    <definedName name="H0___0">#REF!</definedName>
    <definedName name="H0___13">#REF!</definedName>
    <definedName name="HA">INDEX(#REF!,MATCH(#REF!,#REF!,0))</definedName>
    <definedName name="haba">#REF!</definedName>
    <definedName name="hai">#REF!</definedName>
    <definedName name="haj">#REF!</definedName>
    <definedName name="HANDL">#REF!</definedName>
    <definedName name="HARI">#REF!</definedName>
    <definedName name="HB">INDEX(#REF!,MATCH(#REF!,#REF!,0))</definedName>
    <definedName name="HC">INDEX(#REF!,MATCH(#REF!,#REF!,0))</definedName>
    <definedName name="Hcbdw">#REF!</definedName>
    <definedName name="Hcw">#REF!</definedName>
    <definedName name="HD">INDEX(#REF!,MATCH(#REF!,#REF!,0))</definedName>
    <definedName name="HE">#REF!</definedName>
    <definedName name="head1">#REF!</definedName>
    <definedName name="head2">#REF!</definedName>
    <definedName name="head3">#REF!</definedName>
    <definedName name="Header">#REF!</definedName>
    <definedName name="Header_Row">ROW(#REF!)</definedName>
    <definedName name="HEATER_DATA">#REF!</definedName>
    <definedName name="hed">#REF!</definedName>
    <definedName name="HEDGING">#REF!</definedName>
    <definedName name="her">#REF!</definedName>
    <definedName name="Herstellerangaben">#REF!</definedName>
    <definedName name="hf">#REF!</definedName>
    <definedName name="hfh" hidden="1">{"'PROFITABILITY'!$A$1:$F$45"}</definedName>
    <definedName name="hfi">#REF!</definedName>
    <definedName name="hfjtyu" hidden="1">{"'PROFITABILITY'!$A$1:$F$45"}</definedName>
    <definedName name="HG">INDEX(#REF!,MATCH(#REF!,#REF!,0))</definedName>
    <definedName name="hgdfhfjkg">#REF!</definedName>
    <definedName name="hgr">#REF!</definedName>
    <definedName name="hh">#REF!</definedName>
    <definedName name="hh___0">#REF!</definedName>
    <definedName name="hh___13">#REF!</definedName>
    <definedName name="hhgg">#REF!</definedName>
    <definedName name="hhh">#REF!</definedName>
    <definedName name="hhh_1">#REF!</definedName>
    <definedName name="HHHH">#REF!</definedName>
    <definedName name="hhhhhhh">#REF!</definedName>
    <definedName name="hhhhhhhh">#REF!</definedName>
    <definedName name="hhhhhhhhh">#REF!</definedName>
    <definedName name="hhhkh" hidden="1">#REF!</definedName>
    <definedName name="hhmm">#REF!</definedName>
    <definedName name="Hhpc">#REF!</definedName>
    <definedName name="hhs">#REF!</definedName>
    <definedName name="hhss">#REF!</definedName>
    <definedName name="HI">#REF!</definedName>
    <definedName name="HiddenRows" hidden="1">#REF!</definedName>
    <definedName name="hijkl" localSheetId="5" hidden="1">{"'PROFITABILITY'!$A$1:$F$45"}</definedName>
    <definedName name="hijkl" localSheetId="1" hidden="1">{"'PROFITABILITY'!$A$1:$F$45"}</definedName>
    <definedName name="hijkl" hidden="1">{"'PROFITABILITY'!$A$1:$F$45"}</definedName>
    <definedName name="HINDHUSTAN">#REF!</definedName>
    <definedName name="HINDI">#REF!</definedName>
    <definedName name="HIns">#REF!</definedName>
    <definedName name="Hipc">#REF!</definedName>
    <definedName name="Hire_Amortize">#REF!</definedName>
    <definedName name="hiuhiuhpoho">#REF!</definedName>
    <definedName name="Hiway">#REF!</definedName>
    <definedName name="HJ">INDEX(#REF!,MATCH(#REF!,#REF!,0))</definedName>
    <definedName name="hjjjjjj" hidden="1">{"form-D1",#N/A,FALSE,"FORM-D1";"form-D1_amt",#N/A,FALSE,"FORM-D1"}</definedName>
    <definedName name="HK">INDEX(#REF!,MATCH(#REF!,#REF!,0))</definedName>
    <definedName name="hkg">#REF!</definedName>
    <definedName name="hl">#REF!</definedName>
    <definedName name="hleft">#REF!</definedName>
    <definedName name="Hlp">#REF!</definedName>
    <definedName name="HM">#REF!</definedName>
    <definedName name="ＨＭ_ＨＥ_合__計">#REF!</definedName>
    <definedName name="HMD">#REF!</definedName>
    <definedName name="HN">#REF!</definedName>
    <definedName name="HNDCLR_CHGS">#REF!</definedName>
    <definedName name="ho">#REF!</definedName>
    <definedName name="ho___0">#REF!</definedName>
    <definedName name="ho___13">#REF!</definedName>
    <definedName name="hoi">#REF!</definedName>
    <definedName name="hone">#REF!</definedName>
    <definedName name="hoo">#REF!</definedName>
    <definedName name="hotwo">#REF!</definedName>
    <definedName name="HP" hidden="1">{"form-D1",#N/A,FALSE,"FORM-D1";"form-D1_amt",#N/A,FALSE,"FORM-D1"}</definedName>
    <definedName name="HR">#REF!</definedName>
    <definedName name="hright">#REF!</definedName>
    <definedName name="hs">#REF!</definedName>
    <definedName name="hS___0">#REF!</definedName>
    <definedName name="hS___13">#REF!</definedName>
    <definedName name="Hs_atm">#REF!</definedName>
    <definedName name="HSn">#REF!</definedName>
    <definedName name="hsnc">1.2*1.675*1.055*1.5/13000</definedName>
    <definedName name="HSS">#REF!</definedName>
    <definedName name="ht">#REF!</definedName>
    <definedName name="HTd">#REF!</definedName>
    <definedName name="hthree">#REF!</definedName>
    <definedName name="html" localSheetId="6" hidden="1">{"'PROFITABILITY'!$A$1:$F$45"}</definedName>
    <definedName name="html" localSheetId="5" hidden="1">{"'PROFITABILITY'!$A$1:$F$45"}</definedName>
    <definedName name="html" localSheetId="1" hidden="1">{"'PROFITABILITY'!$A$1:$F$45"}</definedName>
    <definedName name="html" hidden="1">{"'PROFITABILITY'!$A$1:$F$45"}</definedName>
    <definedName name="HTML_CodePage" hidden="1">1252</definedName>
    <definedName name="HTML_Control" localSheetId="6" hidden="1">{"'PROFITABILITY'!$A$1:$F$45"}</definedName>
    <definedName name="HTML_Control" localSheetId="14" hidden="1">{"'TP-SUMMARY'!$I$11:$K$11"}</definedName>
    <definedName name="HTML_Control" localSheetId="5" hidden="1">{"'PROFITABILITY'!$A$1:$F$45"}</definedName>
    <definedName name="HTML_Control" localSheetId="1" hidden="1">{"'PROFITABILITY'!$A$1:$F$45"}</definedName>
    <definedName name="HTML_Control" hidden="1">{"'PROFITABILITY'!$A$1:$F$45"}</definedName>
    <definedName name="HTML_Control_1" localSheetId="5" hidden="1">{"'PROFITABILITY'!$A$1:$F$45"}</definedName>
    <definedName name="HTML_Control_1" localSheetId="1" hidden="1">{"'PROFITABILITY'!$A$1:$F$45"}</definedName>
    <definedName name="HTML_Control_1" hidden="1">{"'PROFITABILITY'!$A$1:$F$45"}</definedName>
    <definedName name="HTML_control2" localSheetId="6" hidden="1">{"'Sheet1'!$A$4386:$N$4591"}</definedName>
    <definedName name="HTML_control2" localSheetId="5" hidden="1">{"'Sheet1'!$A$4386:$N$4591"}</definedName>
    <definedName name="HTML_control2" localSheetId="1" hidden="1">{"'Sheet1'!$A$4386:$N$4591"}</definedName>
    <definedName name="HTML_control2" hidden="1">{"'Sheet1'!$A$4386:$N$4591"}</definedName>
    <definedName name="HTML_Description" hidden="1">""</definedName>
    <definedName name="HTML_Email" hidden="1">""</definedName>
    <definedName name="HTML_Header" localSheetId="14" hidden="1">"TP-SUMMARY"</definedName>
    <definedName name="HTML_Header" hidden="1">"PRICE AND PROFOTABILITY"</definedName>
    <definedName name="HTML_LastUpdate" localSheetId="14" hidden="1">"12/10/04"</definedName>
    <definedName name="HTML_LastUpdate" hidden="1">"2/9/99"</definedName>
    <definedName name="HTML_LineAfter" localSheetId="14" hidden="1">FALSE</definedName>
    <definedName name="HTML_LineAfter" hidden="1">TRUE</definedName>
    <definedName name="HTML_LineBefore" localSheetId="14" hidden="1">FALSE</definedName>
    <definedName name="HTML_LineBefore" hidden="1">TRUE</definedName>
    <definedName name="HTML_Name" localSheetId="14" hidden="1">"DEEPAK"</definedName>
    <definedName name="HTML_Name" hidden="1">"KEC  INTERNATIONAL"</definedName>
    <definedName name="HTML_OBDlg2" hidden="1">TRUE</definedName>
    <definedName name="HTML_OBDlg4" hidden="1">TRUE</definedName>
    <definedName name="HTML_OS" hidden="1">0</definedName>
    <definedName name="HTML_PathFile" localSheetId="14" hidden="1">"C:\My Documents\TATA RECORD\TLTS 2385 TATA  POWER\NEW TATA\tata\MyHTML.htm"</definedName>
    <definedName name="HTML_PathFile" hidden="1">"C:\My Documents\XLS.htm"</definedName>
    <definedName name="HTML_Title" localSheetId="14" hidden="1">"JEERAT - SG INSP"</definedName>
    <definedName name="HTML_Title" hidden="1">"MANANTALI PROJECT"</definedName>
    <definedName name="html2" localSheetId="5" hidden="1">{"'PROFITABILITY'!$A$1:$F$45"}</definedName>
    <definedName name="html2" localSheetId="1" hidden="1">{"'PROFITABILITY'!$A$1:$F$45"}</definedName>
    <definedName name="html2" hidden="1">{"'PROFITABILITY'!$A$1:$F$45"}</definedName>
    <definedName name="HTn">#REF!</definedName>
    <definedName name="htwo" localSheetId="6">#REF!</definedName>
    <definedName name="htwo">#REF!</definedName>
    <definedName name="Hu" localSheetId="6">#REF!</definedName>
    <definedName name="Hu">#REF!</definedName>
    <definedName name="Hu___0">#REF!</definedName>
    <definedName name="Hu___13">#REF!</definedName>
    <definedName name="huy">{"'Sheet1'!$L$16"}</definedName>
    <definedName name="HV">#REF!</definedName>
    <definedName name="Hw" localSheetId="6">#REF!</definedName>
    <definedName name="Hw">#REF!</definedName>
    <definedName name="Hw_atm">#REF!</definedName>
    <definedName name="HX">#REF!</definedName>
    <definedName name="hxa">#REF!</definedName>
    <definedName name="hxb">#REF!</definedName>
    <definedName name="hxc">#REF!</definedName>
    <definedName name="hxd">#REF!</definedName>
    <definedName name="hxdd">#REF!</definedName>
    <definedName name="hxe">#REF!</definedName>
    <definedName name="hxee">#REF!</definedName>
    <definedName name="hxf">#REF!</definedName>
    <definedName name="Hxg">#REF!</definedName>
    <definedName name="hxi">#REF!</definedName>
    <definedName name="hyio">#REF!</definedName>
    <definedName name="HYSD">#REF!</definedName>
    <definedName name="hysdqrate">#REF!</definedName>
    <definedName name="Hz">#REF!</definedName>
    <definedName name="I" localSheetId="6">#REF!</definedName>
    <definedName name="i" localSheetId="5" hidden="1">{"'PROFITABILITY'!$A$1:$F$45"}</definedName>
    <definedName name="I">#REF!</definedName>
    <definedName name="I___0">#REF!</definedName>
    <definedName name="I___13">#REF!</definedName>
    <definedName name="I00.48" localSheetId="6">#REF!</definedName>
    <definedName name="I00.48">#REF!</definedName>
    <definedName name="I0138.0" localSheetId="6">#REF!</definedName>
    <definedName name="I0138.0">#REF!</definedName>
    <definedName name="I04.16" localSheetId="6">#REF!</definedName>
    <definedName name="I04.16">#REF!</definedName>
    <definedName name="I2m">#REF!</definedName>
    <definedName name="i3phf">#REF!</definedName>
    <definedName name="IA">INDEX(#REF!,MATCH(#REF!,#REF!,0))</definedName>
    <definedName name="IAH">#REF!</definedName>
    <definedName name="IAM" localSheetId="6" hidden="1">{"'Sheet1'!$A$4386:$N$4591"}</definedName>
    <definedName name="IAM" localSheetId="5" hidden="1">{"'Sheet1'!$A$4386:$N$4591"}</definedName>
    <definedName name="IAM" localSheetId="1" hidden="1">{"'Sheet1'!$A$4386:$N$4591"}</definedName>
    <definedName name="IAM" hidden="1">{"'Sheet1'!$A$4386:$N$4591"}</definedName>
    <definedName name="IB">INDEX(#REF!,MATCH(#REF!,#REF!,0))</definedName>
    <definedName name="ic">5%</definedName>
    <definedName name="icb">#REF!</definedName>
    <definedName name="Icc" localSheetId="6">#REF!*#REF!</definedName>
    <definedName name="Icc">#REF!*#REF!</definedName>
    <definedName name="Icc0">#REF!</definedName>
    <definedName name="IceThickness" localSheetId="6">#REF!</definedName>
    <definedName name="IceThickness">#REF!</definedName>
    <definedName name="icfai">#REF!</definedName>
    <definedName name="ICS_DISCUSSION_C_ISSUES_List">#REF!</definedName>
    <definedName name="ID">#REF!</definedName>
    <definedName name="IDA">#REF!</definedName>
    <definedName name="idb">#REF!</definedName>
    <definedName name="IDIOT">#REF!</definedName>
    <definedName name="IDLandS_Peak_MP">#REF!</definedName>
    <definedName name="idt">#REF!</definedName>
    <definedName name="idto">#REF!</definedName>
    <definedName name="idyn">#REF!</definedName>
    <definedName name="Ie">#REF!</definedName>
    <definedName name="IE_Adv">#REF!</definedName>
    <definedName name="IE_AGWC">#REF!</definedName>
    <definedName name="IE_AM">#REF!</definedName>
    <definedName name="IE_ANFA">#REF!</definedName>
    <definedName name="IE_ANFE">#REF!</definedName>
    <definedName name="IE_ANFEBG">#REF!</definedName>
    <definedName name="IE_ANWC">#REF!</definedName>
    <definedName name="IE_Apr">#REF!</definedName>
    <definedName name="IE_Aug">#REF!</definedName>
    <definedName name="IE_Avg_Adv">#REF!</definedName>
    <definedName name="IE_Avg_COI">#REF!</definedName>
    <definedName name="IE_Avg_OCA">#REF!</definedName>
    <definedName name="IE_Avg_OCL">#REF!</definedName>
    <definedName name="IE_Avg_OS">#REF!</definedName>
    <definedName name="IE_Avg_Stk">#REF!</definedName>
    <definedName name="IE_Avg_VC">#REF!</definedName>
    <definedName name="IE_Avg_WC_Key">#REF!</definedName>
    <definedName name="IE_COI">#REF!</definedName>
    <definedName name="IE_Dec">#REF!</definedName>
    <definedName name="IE_Deprn">#REF!</definedName>
    <definedName name="IE_Feb">#REF!</definedName>
    <definedName name="IE_GM">#REF!</definedName>
    <definedName name="IE_Jan">#REF!</definedName>
    <definedName name="IE_Jul">#REF!</definedName>
    <definedName name="IE_Jun">#REF!</definedName>
    <definedName name="IE_Key">#REF!</definedName>
    <definedName name="IE_Mar">#REF!</definedName>
    <definedName name="IE_MAT_Sales">#REF!</definedName>
    <definedName name="IE_May">#REF!</definedName>
    <definedName name="IE_Nov">#REF!</definedName>
    <definedName name="IE_NWC">#REF!</definedName>
    <definedName name="IE_OB_Cust">#REF!</definedName>
    <definedName name="IE_OB_IU">#REF!</definedName>
    <definedName name="IE_OCA">#REF!</definedName>
    <definedName name="IE_OCL">#REF!</definedName>
    <definedName name="IE_Oct">#REF!</definedName>
    <definedName name="IE_OD_Common">#REF!</definedName>
    <definedName name="IE_OI_Cust">#REF!</definedName>
    <definedName name="IE_OI_IU">#REF!</definedName>
    <definedName name="IE_OS">#REF!</definedName>
    <definedName name="IE_PBDIT">#REF!</definedName>
    <definedName name="IE_PBIT">#REF!</definedName>
    <definedName name="IE_Per_Key">#REF!</definedName>
    <definedName name="IE_Res_Key">#REF!</definedName>
    <definedName name="IE_Sales_Cust">#REF!</definedName>
    <definedName name="IE_Sales_IU">#REF!</definedName>
    <definedName name="IE_Sep">#REF!</definedName>
    <definedName name="IE_Stk">#REF!</definedName>
    <definedName name="IE_Top_Key">#REF!</definedName>
    <definedName name="IE_VC">#REF!</definedName>
    <definedName name="IE_WC_Key">#REF!</definedName>
    <definedName name="IELWSALES">#REF!</definedName>
    <definedName name="IELYSALES">#REF!</definedName>
    <definedName name="IEPLANSALES">#REF!</definedName>
    <definedName name="IESP">#REF!</definedName>
    <definedName name="If">#REF!</definedName>
    <definedName name="If_1">#REF!</definedName>
    <definedName name="IF_J_1_RUN__PROG1">#REF!</definedName>
    <definedName name="IFB">#REF!</definedName>
    <definedName name="IG">#REF!</definedName>
    <definedName name="Ig___0">#REF!</definedName>
    <definedName name="Ig___13">#REF!</definedName>
    <definedName name="IG0.48">#REF!</definedName>
    <definedName name="IG138.0">#REF!</definedName>
    <definedName name="IGP_M">#REF!</definedName>
    <definedName name="IH">INDEX(#REF!,MATCH(#REF!,#REF!,0))</definedName>
    <definedName name="ii" localSheetId="5" hidden="1">{#N/A,#N/A,FALSE,"CCTV"}</definedName>
    <definedName name="II">#REF!</definedName>
    <definedName name="iii">#N/A</definedName>
    <definedName name="IJ">INDEX(#REF!,MATCH(#REF!,#REF!,0))</definedName>
    <definedName name="ijui">#REF!</definedName>
    <definedName name="Ik">#REF!</definedName>
    <definedName name="ikmax">#REF!</definedName>
    <definedName name="IL">#REF!</definedName>
    <definedName name="ilgf">#REF!</definedName>
    <definedName name="illgf">#REF!</definedName>
    <definedName name="Illumination">#REF!</definedName>
    <definedName name="IM">INDEX(#REF!,MATCH(#REF!,#REF!,0))</definedName>
    <definedName name="IMADO">#REF!</definedName>
    <definedName name="IMADOKH">#REF!</definedName>
    <definedName name="IMo">#REF!</definedName>
    <definedName name="INCOME_BGT2">#REF!</definedName>
    <definedName name="INCOME_M2">#REF!</definedName>
    <definedName name="INDEX">#REF!</definedName>
    <definedName name="Index_Sheet_Kutools">#REF!</definedName>
    <definedName name="IndicesRange">#REF!</definedName>
    <definedName name="Individual_Mth">#REF!</definedName>
    <definedName name="Individual_PM">#REF!</definedName>
    <definedName name="Individual_PY">#REF!</definedName>
    <definedName name="Individual_YTD">#REF!</definedName>
    <definedName name="Indra">#REF!</definedName>
    <definedName name="INFEUR1">#REF!</definedName>
    <definedName name="INFEUR2">#REF!</definedName>
    <definedName name="INFR2">#REF!</definedName>
    <definedName name="INFRP">#REF!</definedName>
    <definedName name="INFRP1">#REF!</definedName>
    <definedName name="INFRP2">#REF!</definedName>
    <definedName name="INFRP3">#REF!</definedName>
    <definedName name="INFSPL">#REF!</definedName>
    <definedName name="INFUSD1">#REF!</definedName>
    <definedName name="INFUSD2">#REF!</definedName>
    <definedName name="InputFile">#REF!</definedName>
    <definedName name="inr">#REF!</definedName>
    <definedName name="INS">#REF!</definedName>
    <definedName name="insertplate_and_exp_joint">#REF!</definedName>
    <definedName name="inspol">#REF!</definedName>
    <definedName name="Inst.">#REF!</definedName>
    <definedName name="INSTR">#REF!</definedName>
    <definedName name="Instrument_Index">#REF!</definedName>
    <definedName name="Insurance">#REF!</definedName>
    <definedName name="INT">#REF!</definedName>
    <definedName name="Int_CFsheet">#REF!</definedName>
    <definedName name="INT_CHGS">#REF!</definedName>
    <definedName name="Int_Topsheet">#REF!</definedName>
    <definedName name="inter">#REF!</definedName>
    <definedName name="Interest_Rate">#REF!</definedName>
    <definedName name="Interior">#REF!</definedName>
    <definedName name="internaluse">#REF!</definedName>
    <definedName name="IntFreeCred">#REF!</definedName>
    <definedName name="IntroParagraph">#REF!</definedName>
    <definedName name="INV">#REF!</definedName>
    <definedName name="io">#REF!</definedName>
    <definedName name="ip">#REF!</definedName>
    <definedName name="IP_EQPT_FRGT">#REF!</definedName>
    <definedName name="IP_SPRS">#REF!</definedName>
    <definedName name="IP_SUP">#REF!</definedName>
    <definedName name="IP_TTC">#REF!</definedName>
    <definedName name="IPB">#REF!</definedName>
    <definedName name="ipc">#REF!</definedName>
    <definedName name="ipn">#REF!</definedName>
    <definedName name="IPT">#N/A</definedName>
    <definedName name="ipu" localSheetId="6">#REF!</definedName>
    <definedName name="ipu">#REF!</definedName>
    <definedName name="ipu___0">#REF!</definedName>
    <definedName name="ipu___13">#REF!</definedName>
    <definedName name="ir" localSheetId="6">#REF!</definedName>
    <definedName name="ir">#REF!</definedName>
    <definedName name="Irated" localSheetId="6">#REF!</definedName>
    <definedName name="Irated">#REF!</definedName>
    <definedName name="IRR">#REF!</definedName>
    <definedName name="IRRPH">#REF!</definedName>
    <definedName name="IRUSD">#REF!</definedName>
    <definedName name="Is">#REF!</definedName>
    <definedName name="Isc">#REF!</definedName>
    <definedName name="ISLG4.16">#REF!</definedName>
    <definedName name="isn">#REF!</definedName>
    <definedName name="ISo">#REF!</definedName>
    <definedName name="ISO1E220">#REF!</definedName>
    <definedName name="ISO1E500">#REF!</definedName>
    <definedName name="ISO2E220">#REF!</definedName>
    <definedName name="ISO2E500">#REF!</definedName>
    <definedName name="issue_summ">#REF!</definedName>
    <definedName name="It">#REF!</definedName>
    <definedName name="Item">#REF!</definedName>
    <definedName name="ItemReference">#REF!</definedName>
    <definedName name="ItemTotalPrice">#REF!</definedName>
    <definedName name="iteration">#N/A</definedName>
    <definedName name="itmax" localSheetId="6">#REF!</definedName>
    <definedName name="itmax">#REF!</definedName>
    <definedName name="ITRY">#REF!</definedName>
    <definedName name="ITRY1">#REF!</definedName>
    <definedName name="j" localSheetId="6">#REF!</definedName>
    <definedName name="j">#REF!</definedName>
    <definedName name="j_filler">#REF!</definedName>
    <definedName name="JA">INDEX(#REF!,MATCH(#REF!,#REF!,0))</definedName>
    <definedName name="Jabalpur">#REF!</definedName>
    <definedName name="JAHSGFRE" hidden="1">#REF!</definedName>
    <definedName name="jawed">#REF!</definedName>
    <definedName name="JB">INDEX(#REF!,MATCH(#REF!,#REF!,0))</definedName>
    <definedName name="JC">INDEX(#REF!,MATCH(#REF!,#REF!,0))</definedName>
    <definedName name="JD">INDEX(#REF!,MATCH(#REF!,#REF!,0))</definedName>
    <definedName name="jddd" hidden="1">{"form-D1",#N/A,FALSE,"FORM-D1";"form-D1_amt",#N/A,FALSE,"FORM-D1"}</definedName>
    <definedName name="JDKSK" hidden="1">#REF!</definedName>
    <definedName name="JE">INDEX(#REF!,MATCH(#REF!,#REF!,0))</definedName>
    <definedName name="JEERATE" localSheetId="6">#REF!</definedName>
    <definedName name="JEERATE">#REF!</definedName>
    <definedName name="JEJS" localSheetId="6">#REF!</definedName>
    <definedName name="JEJS">#REF!</definedName>
    <definedName name="JEJS___0">#REF!</definedName>
    <definedName name="JEJS___11">#REF!</definedName>
    <definedName name="JEJS___12">#REF!</definedName>
    <definedName name="JEJS___13">#REF!</definedName>
    <definedName name="JEJS___4">#REF!</definedName>
    <definedName name="JF">INDEX(#REF!,MATCH(#REF!,#REF!,0))</definedName>
    <definedName name="JFHGDT" hidden="1">#REF!</definedName>
    <definedName name="jfjfj">#REF!</definedName>
    <definedName name="JG">INDEX(#REF!,MATCH(#REF!,#REF!,0))</definedName>
    <definedName name="JGGJKGKGJK">#REF!</definedName>
    <definedName name="jgjg" hidden="1">{"'PROFITABILITY'!$A$1:$F$45"}</definedName>
    <definedName name="JH">INDEX(#REF!,MATCH(#REF!,#REF!,0))</definedName>
    <definedName name="JHA">#REF!</definedName>
    <definedName name="jhdfjhfkhkzfsqsqs">#REF!</definedName>
    <definedName name="JHKDJRFIA">#REF!</definedName>
    <definedName name="JI">INDEX(#REF!,MATCH(#REF!,#REF!,0))</definedName>
    <definedName name="jj" hidden="1">#REF!</definedName>
    <definedName name="jjdzjjklb6f6e8f7f">#REF!</definedName>
    <definedName name="jjj">#REF!</definedName>
    <definedName name="jjjjjj" hidden="1">{"form-D1",#N/A,FALSE,"FORM-D1";"form-D1_amt",#N/A,FALSE,"FORM-D1"}</definedName>
    <definedName name="jjjjjjjjj" hidden="1">{"form-D1",#N/A,FALSE,"FORM-D1";"form-D1_amt",#N/A,FALSE,"FORM-D1"}</definedName>
    <definedName name="jjjjjjjjjjjj" hidden="1">{"form-D1",#N/A,FALSE,"FORM-D1";"form-D1_amt",#N/A,FALSE,"FORM-D1"}</definedName>
    <definedName name="JK">INDEX(#REF!,MATCH(#REF!,#REF!,0))</definedName>
    <definedName name="JL">INDEX(#REF!,MATCH(#REF!,#REF!,0))</definedName>
    <definedName name="JM">INDEX(#REF!,MATCH(#REF!,#REF!,0))</definedName>
    <definedName name="job">#REF!</definedName>
    <definedName name="job___0">#REF!</definedName>
    <definedName name="job___11">#REF!</definedName>
    <definedName name="job___12">#REF!</definedName>
    <definedName name="JobID">#REF!</definedName>
    <definedName name="Jobtypes">#REF!</definedName>
    <definedName name="Jobtypes_3">#REF!</definedName>
    <definedName name="JOINT">#REF!</definedName>
    <definedName name="JR_Line">#REF!</definedName>
    <definedName name="ju">#REF!</definedName>
    <definedName name="July">#REF!</definedName>
    <definedName name="JULY1">#REF!</definedName>
    <definedName name="june">#REF!</definedName>
    <definedName name="jv">#REF!</definedName>
    <definedName name="k" localSheetId="6" hidden="1">{"'PROFITABILITY'!$A$1:$F$45"}</definedName>
    <definedName name="k" localSheetId="5" hidden="1">{"'PROFITABILITY'!$A$1:$F$45"}</definedName>
    <definedName name="k" localSheetId="1" hidden="1">{"'PROFITABILITY'!$A$1:$F$45"}</definedName>
    <definedName name="k" hidden="1">{"'PROFITABILITY'!$A$1:$F$45"}</definedName>
    <definedName name="K___0">#REF!</definedName>
    <definedName name="K___13">#REF!</definedName>
    <definedName name="K_1">#REF!</definedName>
    <definedName name="K_a">#REF!</definedName>
    <definedName name="K_b">#REF!</definedName>
    <definedName name="k0">#REF!</definedName>
    <definedName name="k1_table">#REF!</definedName>
    <definedName name="k1l">#REF!</definedName>
    <definedName name="k1s">#REF!</definedName>
    <definedName name="K1V">#REF!</definedName>
    <definedName name="k1x">#REF!</definedName>
    <definedName name="k1y">#REF!</definedName>
    <definedName name="k2s">#REF!</definedName>
    <definedName name="K2v">#REF!</definedName>
    <definedName name="k2x">#REF!</definedName>
    <definedName name="k2y">#REF!</definedName>
    <definedName name="K3V">#REF!</definedName>
    <definedName name="ka">#REF!</definedName>
    <definedName name="kailash">#REF!</definedName>
    <definedName name="KALPAN">#REF!</definedName>
    <definedName name="KAMAL" hidden="1">{"form-D1",#N/A,FALSE,"FORM-D1";"form-D1_amt",#N/A,FALSE,"FORM-D1"}</definedName>
    <definedName name="kaml" hidden="1">{"form-D1",#N/A,FALSE,"FORM-D1";"form-D1_amt",#N/A,FALSE,"FORM-D1"}</definedName>
    <definedName name="KAMREM">#REF!</definedName>
    <definedName name="KARAM">#REF!</definedName>
    <definedName name="KARNA">#REF!</definedName>
    <definedName name="kb">#REF!</definedName>
    <definedName name="kc">#REF!</definedName>
    <definedName name="KD">INDEX(#REF!,MATCH(#REF!,#REF!,0))</definedName>
    <definedName name="KE">#REF!</definedName>
    <definedName name="KEC">#REF!</definedName>
    <definedName name="KEC_TopManagement">OFFSET(#REF!,0,0,COUNTA(#REF!),1)</definedName>
    <definedName name="KECStaff">#REF!</definedName>
    <definedName name="KEPL">#REF!</definedName>
    <definedName name="KET" localSheetId="6">#REF!</definedName>
    <definedName name="KET">#REF!</definedName>
    <definedName name="key" hidden="1">#REF!</definedName>
    <definedName name="Key_EP">#REF!</definedName>
    <definedName name="Key_IE">#REF!</definedName>
    <definedName name="Key_SS">#REF!</definedName>
    <definedName name="Key_TL">#REF!</definedName>
    <definedName name="KF">INDEX(#REF!,MATCH(#REF!,#REF!,0))</definedName>
    <definedName name="KG" localSheetId="6">#REF!</definedName>
    <definedName name="KG">#REF!</definedName>
    <definedName name="Kh">#REF!</definedName>
    <definedName name="Kh___0">#REF!</definedName>
    <definedName name="Kh___13">#REF!</definedName>
    <definedName name="KHA">#REF!</definedName>
    <definedName name="KHALILO">#REF!</definedName>
    <definedName name="KHJKHKHJK">#REF!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b">#REF!</definedName>
    <definedName name="Kii">#REF!</definedName>
    <definedName name="Kii___0">#REF!</definedName>
    <definedName name="Kii___13">#REF!</definedName>
    <definedName name="kililil">#REF!</definedName>
    <definedName name="kir">#REF!</definedName>
    <definedName name="KISHOR">#REF!</definedName>
    <definedName name="KJ">INDEX(#REF!,MATCH(#REF!,#REF!,0))</definedName>
    <definedName name="kjh">#REF!</definedName>
    <definedName name="kjlk">#REF!</definedName>
    <definedName name="kjnol">#REF!</definedName>
    <definedName name="KJU">#REF!</definedName>
    <definedName name="kk">#REF!</definedName>
    <definedName name="KKJ" localSheetId="14">'[1]Annex-7,Contingent'!#REF!</definedName>
    <definedName name="KKJ">'[1]Annex-7,Contingent'!#REF!</definedName>
    <definedName name="kkkkk">#REF!</definedName>
    <definedName name="kklhl" hidden="1">{"'PROFITABILITY'!$A$1:$F$45"}</definedName>
    <definedName name="KL">INDEX(#REF!,MATCH(#REF!,#REF!,0))</definedName>
    <definedName name="klkml">#REF!</definedName>
    <definedName name="klmkl">#REF!</definedName>
    <definedName name="klsasK">#REF!</definedName>
    <definedName name="kltp" localSheetId="5" hidden="1">{"'PROFITABILITY'!$A$1:$F$45"}</definedName>
    <definedName name="kltp" localSheetId="1" hidden="1">{"'PROFITABILITY'!$A$1:$F$45"}</definedName>
    <definedName name="kltp" hidden="1">{"'PROFITABILITY'!$A$1:$F$45"}</definedName>
    <definedName name="Km">#REF!</definedName>
    <definedName name="Km___0">#REF!</definedName>
    <definedName name="Km___13">#REF!</definedName>
    <definedName name="ko">#REF!</definedName>
    <definedName name="Kone">#REF!</definedName>
    <definedName name="KPI_BGT3">#REF!</definedName>
    <definedName name="KPI_M3">#REF!</definedName>
    <definedName name="KPIBRB">#REF!</definedName>
    <definedName name="kptl">#REF!</definedName>
    <definedName name="kr">#REF!</definedName>
    <definedName name="Ks">#REF!</definedName>
    <definedName name="Ks___0">#REF!</definedName>
    <definedName name="Ks___13">#REF!</definedName>
    <definedName name="kscc">#REF!</definedName>
    <definedName name="KSK">#REF!</definedName>
    <definedName name="kskk" hidden="1">{#N/A,#N/A,FALSE,"COVER.XLS";#N/A,#N/A,FALSE,"RACT1.XLS";#N/A,#N/A,FALSE,"RACT2.XLS";#N/A,#N/A,FALSE,"ECCMP";#N/A,#N/A,FALSE,"WELDER.XLS"}</definedName>
    <definedName name="KSN">#REF!</definedName>
    <definedName name="KST">#REF!</definedName>
    <definedName name="kst_4.20">#REF!</definedName>
    <definedName name="kt">#REF!</definedName>
    <definedName name="KTA">#REF!</definedName>
    <definedName name="KTB">#REF!</definedName>
    <definedName name="ktd">#REF!</definedName>
    <definedName name="KTL">#REF!</definedName>
    <definedName name="KTX">#REF!</definedName>
    <definedName name="KU">#REF!</definedName>
    <definedName name="KUKULE_GANGA_HYDROPOWER_PROJECT">#REF!,#REF!,#REF!,#REF!,#REF!,#REF!,#REF!,#REF!,#REF!</definedName>
    <definedName name="kususdd" localSheetId="5" hidden="1">{"'PROFITABILITY'!$A$1:$F$45"}</definedName>
    <definedName name="kususdd" localSheetId="1" hidden="1">{"'PROFITABILITY'!$A$1:$F$45"}</definedName>
    <definedName name="kususdd" hidden="1">{"'PROFITABILITY'!$A$1:$F$45"}</definedName>
    <definedName name="kvs" hidden="1">{#N/A,#N/A,FALSE,"COVER1.XLS ";#N/A,#N/A,FALSE,"RACT1.XLS";#N/A,#N/A,FALSE,"RACT2.XLS";#N/A,#N/A,FALSE,"ECCMP";#N/A,#N/A,FALSE,"WELDER.XLS"}</definedName>
    <definedName name="Kw">#REF!</definedName>
    <definedName name="Kw__50_kg">#REF!</definedName>
    <definedName name="Kw__70_kg">#REF!</definedName>
    <definedName name="kweys" hidden="1">#REF!</definedName>
    <definedName name="Kwfa">#REF!</definedName>
    <definedName name="Kwoe">#REF!</definedName>
    <definedName name="Kwsa">#REF!</definedName>
    <definedName name="Kwto">#REF!</definedName>
    <definedName name="L">#REF!</definedName>
    <definedName name="L_">#REF!</definedName>
    <definedName name="L___0">#REF!</definedName>
    <definedName name="L___13">#REF!</definedName>
    <definedName name="l_10">#REF!</definedName>
    <definedName name="l_2">#REF!</definedName>
    <definedName name="l_20">#REF!</definedName>
    <definedName name="l_30">#REF!</definedName>
    <definedName name="l_40">#REF!</definedName>
    <definedName name="L_conc">#REF!</definedName>
    <definedName name="L_Mate">#REF!</definedName>
    <definedName name="L_Mazdoor">#REF!</definedName>
    <definedName name="L_Mazdoor_Skilled">#REF!</definedName>
    <definedName name="L_T_PY_RSTL_RB_55">#REF!</definedName>
    <definedName name="l1x">#REF!</definedName>
    <definedName name="l1xx">#REF!</definedName>
    <definedName name="l2x">#REF!</definedName>
    <definedName name="l2xx">#REF!</definedName>
    <definedName name="LA">#REF!</definedName>
    <definedName name="Labourers">OFFSET(#REF!,0,0,COUNTA(#REF!),1)</definedName>
    <definedName name="LABPOL">#REF!</definedName>
    <definedName name="LACS">#REF!</definedName>
    <definedName name="lakh">#REF!</definedName>
    <definedName name="lamda">#REF!</definedName>
    <definedName name="LAMP">#REF!</definedName>
    <definedName name="LAMP___0">#REF!</definedName>
    <definedName name="LAMP___13">#REF!</definedName>
    <definedName name="LanguageComment">#REF!</definedName>
    <definedName name="Lap_length_for_side_wall_reiforcemnt">#REF!</definedName>
    <definedName name="LAS">#REF!</definedName>
    <definedName name="Last_Row">IF(#REF!,Header_Row+#REF!,Header_Row)</definedName>
    <definedName name="LB">INDEX(#REF!,MATCH(#REF!,#REF!,0))</definedName>
    <definedName name="LBA">#REF!</definedName>
    <definedName name="LBA_1">#REF!</definedName>
    <definedName name="LC">#REF!</definedName>
    <definedName name="Lc___0">#REF!</definedName>
    <definedName name="Lc___13">#REF!</definedName>
    <definedName name="LC_CHGS">#REF!</definedName>
    <definedName name="lc1i4f">#REF!</definedName>
    <definedName name="lc1i5f">#REF!</definedName>
    <definedName name="lc2i1bc8f">#REF!</definedName>
    <definedName name="lc350mcbc">#REF!</definedName>
    <definedName name="lc350mcfdr">#REF!</definedName>
    <definedName name="lc350mcic">#REF!</definedName>
    <definedName name="lc350pcfdr">#REF!</definedName>
    <definedName name="lc350pcic">#REF!</definedName>
    <definedName name="lc500mcbc">#REF!</definedName>
    <definedName name="lc500mcfdr">#REF!</definedName>
    <definedName name="lc500mcic">#REF!</definedName>
    <definedName name="lcabbbc">#REF!</definedName>
    <definedName name="lcabbfdr">#REF!</definedName>
    <definedName name="lcabbic">#REF!</definedName>
    <definedName name="lcs">#REF!</definedName>
    <definedName name="Ld">#REF!</definedName>
    <definedName name="LD_Analysis">#REF!</definedName>
    <definedName name="ldlen1">#REF!</definedName>
    <definedName name="ldlen2">#REF!</definedName>
    <definedName name="Le">#REF!</definedName>
    <definedName name="lean">#REF!</definedName>
    <definedName name="leave">#REF!</definedName>
    <definedName name="lef">#REF!</definedName>
    <definedName name="LEGEND">#REF!</definedName>
    <definedName name="lel">#REF!</definedName>
    <definedName name="len">#REF!</definedName>
    <definedName name="Length_of_cable_tray">#REF!</definedName>
    <definedName name="LF">INDEX(#REF!,MATCH(#REF!,#REF!,0))</definedName>
    <definedName name="Lg">#REF!</definedName>
    <definedName name="LH">INDEX(#REF!,MATCH(#REF!,#REF!,0))</definedName>
    <definedName name="li">#REF!</definedName>
    <definedName name="light">#REF!</definedName>
    <definedName name="LIK">#REF!</definedName>
    <definedName name="limcount">1</definedName>
    <definedName name="line">#REF!</definedName>
    <definedName name="Line_1">#REF!</definedName>
    <definedName name="Line_2">#REF!</definedName>
    <definedName name="Line_3">#REF!</definedName>
    <definedName name="Line_4">#REF!</definedName>
    <definedName name="Line_type">#REF!</definedName>
    <definedName name="LINE1">#REF!</definedName>
    <definedName name="linecost_config1">#REF!</definedName>
    <definedName name="LineType">OFFSET(#REF!,0,0,COUNTA(#REF!),1)</definedName>
    <definedName name="LineVoltage">OFFSET(#REF!,0,0,COUNTA(#REF!),1)</definedName>
    <definedName name="LIRA" localSheetId="6">#REF!</definedName>
    <definedName name="LIRA">#REF!</definedName>
    <definedName name="LJ">INDEX(#REF!,MATCH(#REF!,#REF!,0))</definedName>
    <definedName name="lk" localSheetId="5" hidden="1">{#N/A,#N/A,FALSE,"CCTV"}</definedName>
    <definedName name="lk" localSheetId="1" hidden="1">{#N/A,#N/A,FALSE,"CCTV"}</definedName>
    <definedName name="lk" hidden="1">{#N/A,#N/A,FALSE,"CCTV"}</definedName>
    <definedName name="lkalgk">#REF!</definedName>
    <definedName name="LKJ">#REF!</definedName>
    <definedName name="LKJHG" localSheetId="6">#REF!</definedName>
    <definedName name="LKJHG">#REF!</definedName>
    <definedName name="LKR">#REF!</definedName>
    <definedName name="lku">#REF!</definedName>
    <definedName name="LL" localSheetId="6">#REF!</definedName>
    <definedName name="ll">#REF!</definedName>
    <definedName name="LLL">#REF!</definedName>
    <definedName name="llll">#REF!</definedName>
    <definedName name="lm">#REF!</definedName>
    <definedName name="lmcaccp" localSheetId="6">#REF!</definedName>
    <definedName name="lmcaccp">#REF!</definedName>
    <definedName name="lmcecp" localSheetId="6">#REF!</definedName>
    <definedName name="lmcecp">#REF!</definedName>
    <definedName name="lmcmcc.1" localSheetId="6">#REF!</definedName>
    <definedName name="lmcmcc.1">#REF!</definedName>
    <definedName name="lmcmcc.2" localSheetId="6">#REF!</definedName>
    <definedName name="lmcmcc.2">#REF!</definedName>
    <definedName name="lmcmcc.3" localSheetId="6">#REF!</definedName>
    <definedName name="lmcmcc.3">#REF!</definedName>
    <definedName name="lmcmltsb" localSheetId="6">#REF!</definedName>
    <definedName name="lmcmltsb">#REF!</definedName>
    <definedName name="lmcmsb.ups" localSheetId="6">#REF!</definedName>
    <definedName name="lmcmsb.ups">#REF!</definedName>
    <definedName name="lmcsmsb.1" localSheetId="6">#REF!</definedName>
    <definedName name="lmcsmsb.1">#REF!</definedName>
    <definedName name="lmcsmsb.2" localSheetId="6">#REF!</definedName>
    <definedName name="lmcsmsb.2">#REF!</definedName>
    <definedName name="lmcsmsb.3" localSheetId="6">#REF!</definedName>
    <definedName name="lmcsmsb.3">#REF!</definedName>
    <definedName name="lmcsmsb.b" localSheetId="6">#REF!</definedName>
    <definedName name="lmcsmsb.b">#REF!</definedName>
    <definedName name="lmcsmsb.g" localSheetId="6">#REF!</definedName>
    <definedName name="lmcsmsb.g">#REF!</definedName>
    <definedName name="lmcsmsb.lab" localSheetId="6">#REF!</definedName>
    <definedName name="lmcsmsb.lab">#REF!</definedName>
    <definedName name="lmcsmsb.main" localSheetId="6">#REF!</definedName>
    <definedName name="lmcsmsb.main">#REF!</definedName>
    <definedName name="lmcsmsb.t" localSheetId="6">#REF!</definedName>
    <definedName name="lmcsmsb.t">#REF!</definedName>
    <definedName name="lmcsmsb.ups" localSheetId="6">#REF!</definedName>
    <definedName name="lmcsmsb.ups">#REF!</definedName>
    <definedName name="lmcup.1" localSheetId="6">#REF!</definedName>
    <definedName name="lmcup.1">#REF!</definedName>
    <definedName name="lmcup.2" localSheetId="6">#REF!</definedName>
    <definedName name="lmcup.2">#REF!</definedName>
    <definedName name="LMG">#REF!</definedName>
    <definedName name="LMO">#REF!</definedName>
    <definedName name="LMO_1">#REF!</definedName>
    <definedName name="LND_CHGS">#REF!</definedName>
    <definedName name="Lo">#REF!</definedName>
    <definedName name="LOA">#REF!</definedName>
    <definedName name="Load">#REF!</definedName>
    <definedName name="Loan_Amount">#REF!</definedName>
    <definedName name="Loan_Start">#REF!</definedName>
    <definedName name="Loan_Years">#REF!</definedName>
    <definedName name="Location" localSheetId="10">City&amp;" "&amp;State</definedName>
    <definedName name="Location" localSheetId="6">City&amp;" "&amp;State</definedName>
    <definedName name="Location" localSheetId="15">City&amp;" "&amp;State</definedName>
    <definedName name="Location" localSheetId="5">City&amp;" "&amp;State</definedName>
    <definedName name="Location" localSheetId="11">City&amp;" "&amp;State</definedName>
    <definedName name="Location" localSheetId="1">City&amp;" "&amp;State</definedName>
    <definedName name="Location">City&amp;" "&amp;State</definedName>
    <definedName name="logo1">"Picture 7"</definedName>
    <definedName name="logoa" localSheetId="6">#REF!</definedName>
    <definedName name="logoa">#REF!</definedName>
    <definedName name="loi">#REF!</definedName>
    <definedName name="look" localSheetId="6">#REF!</definedName>
    <definedName name="look">#REF!</definedName>
    <definedName name="Lot" hidden="1">{"'PROFITABILITY'!$A$1:$F$45"}</definedName>
    <definedName name="lp" localSheetId="6">#REF!</definedName>
    <definedName name="lp">#REF!</definedName>
    <definedName name="LPROT220">#REF!</definedName>
    <definedName name="LPROT500">#REF!</definedName>
    <definedName name="Lr">#REF!</definedName>
    <definedName name="Lr___0">#REF!</definedName>
    <definedName name="Lr___13">#REF!</definedName>
    <definedName name="ls">#REF!</definedName>
    <definedName name="lso">#REF!</definedName>
    <definedName name="LTCG">#REF!</definedName>
    <definedName name="lte">#REF!</definedName>
    <definedName name="LTErate">#REF!</definedName>
    <definedName name="LTK">#REF!</definedName>
    <definedName name="LTR">#REF!</definedName>
    <definedName name="LTR_1">#REF!</definedName>
    <definedName name="LTswitchgear">#REF!</definedName>
    <definedName name="LTTrafo" localSheetId="6">#REF!</definedName>
    <definedName name="LTTrafo">#REF!</definedName>
    <definedName name="luckt">#REF!</definedName>
    <definedName name="LUMEN">#REF!</definedName>
    <definedName name="LUMEN___0">#REF!</definedName>
    <definedName name="LUMEN___13">#REF!</definedName>
    <definedName name="LUX">#REF!</definedName>
    <definedName name="LUX___0">#REF!</definedName>
    <definedName name="LUX___13">#REF!</definedName>
    <definedName name="LV">#REF!</definedName>
    <definedName name="LWSALES">#REF!</definedName>
    <definedName name="Lx">#REF!</definedName>
    <definedName name="Lx___0">#REF!</definedName>
    <definedName name="Lx___13">#REF!</definedName>
    <definedName name="Lxx">#REF!</definedName>
    <definedName name="ly">#REF!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#REF!</definedName>
    <definedName name="m___0">#REF!</definedName>
    <definedName name="m___13">#REF!</definedName>
    <definedName name="M_01">#REF!</definedName>
    <definedName name="M_A">#REF!</definedName>
    <definedName name="M_B">#REF!</definedName>
    <definedName name="M_F">INDEX(#REF!,MATCH(#REF!,#REF!,0))</definedName>
    <definedName name="M_s.MAMTHA_CONTRACTORS">#REF!</definedName>
    <definedName name="M_Water">#REF!</definedName>
    <definedName name="M_WellGradedGranularBaseMaterial_GradeA_236mm">#REF!</definedName>
    <definedName name="M_WellGradedGranularBaseMaterial_GradeA_265_475mm">#REF!</definedName>
    <definedName name="M_WellGradedGranularBaseMaterial_GradeA_53_265mm">#REF!</definedName>
    <definedName name="M0">#REF!</definedName>
    <definedName name="M1_">#N/A</definedName>
    <definedName name="M10cement" localSheetId="6">#REF!</definedName>
    <definedName name="M10cement">#REF!</definedName>
    <definedName name="M15_Cement" localSheetId="6">#REF!</definedName>
    <definedName name="M15_Cement">#REF!</definedName>
    <definedName name="M15_Metal20mm" localSheetId="6">#REF!</definedName>
    <definedName name="M15_Metal20mm">#REF!</definedName>
    <definedName name="M15_Sand">#REF!</definedName>
    <definedName name="M15cement">#REF!</definedName>
    <definedName name="M1x">#REF!</definedName>
    <definedName name="M1y">#REF!</definedName>
    <definedName name="M2_">#N/A</definedName>
    <definedName name="m2_bop_f">#REF!</definedName>
    <definedName name="m2_bop_v">#REF!</definedName>
    <definedName name="m2_bop_w">#REF!</definedName>
    <definedName name="m2_civ_f">#REF!</definedName>
    <definedName name="m2_civ_v">#REF!</definedName>
    <definedName name="m2_civ_w">#REF!</definedName>
    <definedName name="m2_cond_f">#REF!</definedName>
    <definedName name="m2_cond_v">#REF!</definedName>
    <definedName name="m2_cond_w">#REF!</definedName>
    <definedName name="m2_ct_f">#REF!</definedName>
    <definedName name="m2_ct_v">#REF!</definedName>
    <definedName name="m2_ct_w">#REF!</definedName>
    <definedName name="m2_e_f">#REF!</definedName>
    <definedName name="m2_e_v">#REF!</definedName>
    <definedName name="m2_e_w">#REF!</definedName>
    <definedName name="m2_ec_f">#REF!</definedName>
    <definedName name="m2_ec_v">#REF!</definedName>
    <definedName name="m2_ec_w">#REF!</definedName>
    <definedName name="m2_fuel_f">#REF!</definedName>
    <definedName name="m2_fuel_v">#REF!</definedName>
    <definedName name="m2_fuel_w">#REF!</definedName>
    <definedName name="m2_geno_f">#REF!</definedName>
    <definedName name="m2_geno_v">#REF!</definedName>
    <definedName name="m2_geno_w">#REF!</definedName>
    <definedName name="m2_gt_f">#REF!</definedName>
    <definedName name="m2_gt_v">#REF!</definedName>
    <definedName name="m2_gt_w">#REF!</definedName>
    <definedName name="m2_gtax_f">#REF!</definedName>
    <definedName name="m2_gtax_v">#REF!</definedName>
    <definedName name="m2_gtax_w">#REF!</definedName>
    <definedName name="m2_hrsg_f">#REF!</definedName>
    <definedName name="m2_hrsg_v">#REF!</definedName>
    <definedName name="m2_hrsg_w">#REF!</definedName>
    <definedName name="m2_ic_f">#REF!</definedName>
    <definedName name="m2_ic_v">#REF!</definedName>
    <definedName name="m2_ic_w">#REF!</definedName>
    <definedName name="m2_st_f">#REF!</definedName>
    <definedName name="m2_st_v">#REF!</definedName>
    <definedName name="m2_st_w">#REF!</definedName>
    <definedName name="M20_cement">#REF!</definedName>
    <definedName name="M20_Metal20mm">#REF!</definedName>
    <definedName name="M20_sand">#REF!</definedName>
    <definedName name="M20PCCcement">#REF!</definedName>
    <definedName name="M20RCCcement">#REF!</definedName>
    <definedName name="M25_cement">#REF!</definedName>
    <definedName name="M25_Metal20mm">#REF!</definedName>
    <definedName name="M25_sand">#REF!</definedName>
    <definedName name="M25PCCcement">#REF!</definedName>
    <definedName name="M25RCCcement">#REF!</definedName>
    <definedName name="M2A_KPI">#REF!</definedName>
    <definedName name="M2A_KPI2">#REF!</definedName>
    <definedName name="M2x">#REF!</definedName>
    <definedName name="M2y">#REF!</definedName>
    <definedName name="M30cement">#REF!</definedName>
    <definedName name="M35cement">#REF!</definedName>
    <definedName name="M40cement">#REF!</definedName>
    <definedName name="M50cement">#REF!</definedName>
    <definedName name="m8_bop_f">#REF!</definedName>
    <definedName name="m8_bop_v">#REF!</definedName>
    <definedName name="m8_bop_w">#REF!</definedName>
    <definedName name="m8_civ_f">#REF!</definedName>
    <definedName name="m8_civ_v">#REF!</definedName>
    <definedName name="m8_civ_w">#REF!</definedName>
    <definedName name="m8_cond_f">#REF!</definedName>
    <definedName name="m8_cond_v">#REF!</definedName>
    <definedName name="m8_cond_w">#REF!</definedName>
    <definedName name="m8_ct_f">#REF!</definedName>
    <definedName name="m8_ct_v">#REF!</definedName>
    <definedName name="m8_ct_w">#REF!</definedName>
    <definedName name="m8_e_f">#REF!</definedName>
    <definedName name="m8_e_v">#REF!</definedName>
    <definedName name="m8_e_w">#REF!</definedName>
    <definedName name="m8_ec_f">#REF!</definedName>
    <definedName name="m8_ec_v">#REF!</definedName>
    <definedName name="m8_ec_w">#REF!</definedName>
    <definedName name="m8_fuel_f">#REF!</definedName>
    <definedName name="m8_fuel_v">#REF!</definedName>
    <definedName name="m8_fuel_w">#REF!</definedName>
    <definedName name="m8_geno_f">#REF!</definedName>
    <definedName name="m8_geno_v">#REF!</definedName>
    <definedName name="m8_geno_w">#REF!</definedName>
    <definedName name="m8_gt_f">#REF!</definedName>
    <definedName name="m8_gt_v">#REF!</definedName>
    <definedName name="m8_gt_w">#REF!</definedName>
    <definedName name="m8_gtax_f">#REF!</definedName>
    <definedName name="m8_gtax_v">#REF!</definedName>
    <definedName name="m8_gtax_w">#REF!</definedName>
    <definedName name="m8_hrsg_f">#REF!</definedName>
    <definedName name="m8_hrsg_v">#REF!</definedName>
    <definedName name="m8_hrsg_w">#REF!</definedName>
    <definedName name="m8_ic_f">#REF!</definedName>
    <definedName name="m8_ic_v">#REF!</definedName>
    <definedName name="m8_ic_w">#REF!</definedName>
    <definedName name="m8_st_f">#REF!</definedName>
    <definedName name="m8_st_v">#REF!</definedName>
    <definedName name="m8_st_w">#REF!</definedName>
    <definedName name="M9A_BS">#REF!</definedName>
    <definedName name="M9B_BS">#REF!</definedName>
    <definedName name="Ma">#REF!</definedName>
    <definedName name="Ma_v">#REF!</definedName>
    <definedName name="MAACONSTN">#REF!</definedName>
    <definedName name="mac">75</definedName>
    <definedName name="Machinery">#REF!</definedName>
    <definedName name="MADHU">#REF!</definedName>
    <definedName name="madhu218">#REF!</definedName>
    <definedName name="mahan" localSheetId="6">#REF!</definedName>
    <definedName name="mahan">#REF!</definedName>
    <definedName name="main">#REF!</definedName>
    <definedName name="MainRelay">#REF!</definedName>
    <definedName name="majord" localSheetId="6">#REF!</definedName>
    <definedName name="majord">#REF!</definedName>
    <definedName name="majororders">#REF!</definedName>
    <definedName name="man">#REF!</definedName>
    <definedName name="man___0">#REF!</definedName>
    <definedName name="man___11">#REF!</definedName>
    <definedName name="man___12">#REF!</definedName>
    <definedName name="MAN_SALE">#REF!</definedName>
    <definedName name="MAN_SALE_FACT">#REF!</definedName>
    <definedName name="Manday_Rate">#REF!</definedName>
    <definedName name="manday1">#REF!</definedName>
    <definedName name="manday1___0">#REF!</definedName>
    <definedName name="manday1___11">#REF!</definedName>
    <definedName name="manday1___12">#REF!</definedName>
    <definedName name="MANHOUR">#REF!</definedName>
    <definedName name="mani" hidden="1">{"form-D1",#N/A,FALSE,"FORM-D1";"form-D1_amt",#N/A,FALSE,"FORM-D1"}</definedName>
    <definedName name="Manish" hidden="1">{"form-D1",#N/A,FALSE,"FORM-D1";"form-D1_amt",#N/A,FALSE,"FORM-D1"}</definedName>
    <definedName name="manpower">#REF!</definedName>
    <definedName name="MANU1">#N/A</definedName>
    <definedName name="MANU11">#N/A</definedName>
    <definedName name="MANU111">#N/A</definedName>
    <definedName name="MANU2">#N/A</definedName>
    <definedName name="MANU22">#N/A</definedName>
    <definedName name="MANU222">#N/A</definedName>
    <definedName name="MANU3">#N/A</definedName>
    <definedName name="MANU33">#N/A</definedName>
    <definedName name="MANU333">#N/A</definedName>
    <definedName name="MANU4">#N/A</definedName>
    <definedName name="MANU44">#N/A</definedName>
    <definedName name="MANU444">#N/A</definedName>
    <definedName name="MANU5">#N/A</definedName>
    <definedName name="MANU55">#N/A</definedName>
    <definedName name="MANU555">#N/A</definedName>
    <definedName name="MARAN">#REF!</definedName>
    <definedName name="march_qty">#REF!</definedName>
    <definedName name="MARGIN_MAN">#REF!</definedName>
    <definedName name="MARGIN_MAT">#REF!</definedName>
    <definedName name="MARGIN_MISC">#REF!</definedName>
    <definedName name="MARGIN_SC">#REF!</definedName>
    <definedName name="MARGINPLAN">#REF!</definedName>
    <definedName name="MARGINPROJ">#REF!</definedName>
    <definedName name="mason">#REF!</definedName>
    <definedName name="Mason1">#REF!</definedName>
    <definedName name="MASTER">#REF!</definedName>
    <definedName name="Mat_Percentage">#REF!</definedName>
    <definedName name="MAT_SALE">#REF!</definedName>
    <definedName name="MAT_SALE_FAC">#REF!</definedName>
    <definedName name="Mat_Sales">#REF!</definedName>
    <definedName name="Material">#REF!</definedName>
    <definedName name="MATHS">#REF!</definedName>
    <definedName name="MaxLegDownWard">#REF!</definedName>
    <definedName name="MaxLegShear">#REF!</definedName>
    <definedName name="MaxLegUplift">#REF!</definedName>
    <definedName name="MaxSNo">#REF!</definedName>
    <definedName name="MAZI">#REF!</definedName>
    <definedName name="Mb">#REF!</definedName>
    <definedName name="Mb_v">#REF!</definedName>
    <definedName name="mbn">#REF!</definedName>
    <definedName name="Mc">#REF!</definedName>
    <definedName name="MC_ABB_Imp">#REF!</definedName>
    <definedName name="MC_ABB_local">#REF!</definedName>
    <definedName name="MC_ABB_peenya">#REF!</definedName>
    <definedName name="MC_AIC_Imp">#REF!</definedName>
    <definedName name="MC_AIC_local">#REF!</definedName>
    <definedName name="MC_DEMHW">#REF!</definedName>
    <definedName name="MC_DEMSW">#REF!</definedName>
    <definedName name="MC_FFRHW">#REF!</definedName>
    <definedName name="MC_FFRSW">#REF!</definedName>
    <definedName name="MC_FIMHW">#REF!</definedName>
    <definedName name="MC_FIMSW">#REF!</definedName>
    <definedName name="MC_NOKHW">#REF!</definedName>
    <definedName name="MC_NOKSW">#REF!</definedName>
    <definedName name="MC_NonABB_Imp">#REF!</definedName>
    <definedName name="MC_NonABB_local">#REF!</definedName>
    <definedName name="MC_SEKHW">#REF!</definedName>
    <definedName name="MC_SEKSW">#REF!</definedName>
    <definedName name="MC_SFRHW">#REF!</definedName>
    <definedName name="MC_SFRSW">#REF!</definedName>
    <definedName name="MC_UKPHW">#REF!</definedName>
    <definedName name="MC_UKPSW">#REF!</definedName>
    <definedName name="MC_USDHW">#REF!</definedName>
    <definedName name="MC_USDSW">#REF!</definedName>
    <definedName name="Mc_v">#REF!</definedName>
    <definedName name="MC_YENHW">#REF!</definedName>
    <definedName name="MC_YENSW">#REF!</definedName>
    <definedName name="mcabb3501i5f">#REF!</definedName>
    <definedName name="mcabb3502i1bc8f">#REF!</definedName>
    <definedName name="mcabb5002i1bc8f">#REF!</definedName>
    <definedName name="Mcbdo">#REF!</definedName>
    <definedName name="MCi" localSheetId="6">#REF!</definedName>
    <definedName name="MCi">#REF!</definedName>
    <definedName name="mcl" localSheetId="6">#REF!</definedName>
    <definedName name="mcl">#REF!</definedName>
    <definedName name="mcl33b1" localSheetId="6">#REF!</definedName>
    <definedName name="mcl33b1">#REF!</definedName>
    <definedName name="mcl33b2" localSheetId="6">#REF!</definedName>
    <definedName name="mcl33b2">#REF!</definedName>
    <definedName name="mcl33b3">#REF!</definedName>
    <definedName name="mclo">#REF!</definedName>
    <definedName name="mcmc1i5f">#REF!</definedName>
    <definedName name="mcmc3502i1bc8f">#REF!</definedName>
    <definedName name="mcmc5002i1bc8f">#REF!</definedName>
    <definedName name="mcpc1i4f">#REF!</definedName>
    <definedName name="Mcwc">#REF!</definedName>
    <definedName name="Mcws">#REF!</definedName>
    <definedName name="Md">#REF!</definedName>
    <definedName name="Md_v">#REF!</definedName>
    <definedName name="mdp" localSheetId="6">#REF!</definedName>
    <definedName name="mdp">#REF!</definedName>
    <definedName name="MDVT_ABSP">#REF!</definedName>
    <definedName name="Me">#REF!</definedName>
    <definedName name="Me_v">#REF!</definedName>
    <definedName name="MeanDepth_Inclusive_of_cover_sl._thk.">#REF!</definedName>
    <definedName name="MENU">#REF!</definedName>
    <definedName name="Metal_124">#REF!</definedName>
    <definedName name="Metal12mm">188*1.5</definedName>
    <definedName name="Metal20mm">#REF!</definedName>
    <definedName name="Metal40mm">#REF!</definedName>
    <definedName name="Metal6mm">#REF!</definedName>
    <definedName name="METTL">#REF!</definedName>
    <definedName name="mf" localSheetId="6" hidden="1">{"'PROFITABILITY'!$A$1:$F$45"}</definedName>
    <definedName name="mf" localSheetId="5" hidden="1">{"'PROFITABILITY'!$A$1:$F$45"}</definedName>
    <definedName name="mf" localSheetId="1" hidden="1">{"'PROFITABILITY'!$A$1:$F$45"}</definedName>
    <definedName name="mf" hidden="1">{"'PROFITABILITY'!$A$1:$F$45"}</definedName>
    <definedName name="MF___0">#REF!</definedName>
    <definedName name="MF___13">#REF!</definedName>
    <definedName name="MF_ABB_local">#REF!</definedName>
    <definedName name="MF_ABB_peenya">#REF!</definedName>
    <definedName name="MF_AIC_Imp">#REF!</definedName>
    <definedName name="MF_AIC_local">#REF!</definedName>
    <definedName name="MF_AUTImp_ABB">#REF!</definedName>
    <definedName name="MF_AUTImp_NonABB">#REF!</definedName>
    <definedName name="MF_NonABB_local">#REF!</definedName>
    <definedName name="Mf_v">#REF!</definedName>
    <definedName name="mff">#REF!</definedName>
    <definedName name="MFit">#REF!</definedName>
    <definedName name="Mfour">#REF!</definedName>
    <definedName name="Mg">#REF!</definedName>
    <definedName name="Mg_v">#REF!</definedName>
    <definedName name="Mh">#REF!</definedName>
    <definedName name="Mh_v">#REF!</definedName>
    <definedName name="Mhpc" localSheetId="6">#REF!:#REF!</definedName>
    <definedName name="Mhpc">#REF!:#REF!</definedName>
    <definedName name="Mhpipd">#REF!</definedName>
    <definedName name="Mhps">#REF!</definedName>
    <definedName name="MHR">#REF!</definedName>
    <definedName name="MHs_per_MM">#REF!</definedName>
    <definedName name="MI">INDEX(#REF!,MATCH(#REF!,#REF!,0))</definedName>
    <definedName name="mile">#REF!</definedName>
    <definedName name="MinSM">#REF!</definedName>
    <definedName name="MinSNo" localSheetId="6">#REF!</definedName>
    <definedName name="MinSNo">#REF!</definedName>
    <definedName name="Mipc">#REF!:#REF!</definedName>
    <definedName name="Mips">#REF!</definedName>
    <definedName name="misc">#REF!</definedName>
    <definedName name="Misc_charges" localSheetId="6">#REF!</definedName>
    <definedName name="Misc_charges">#REF!</definedName>
    <definedName name="Misc_Sales">#REF!</definedName>
    <definedName name="MJ">INDEX(#REF!,MATCH(#REF!,#REF!,0))</definedName>
    <definedName name="MK">INDEX(#REF!,MATCH(#REF!,#REF!,0))</definedName>
    <definedName name="MKP">#REF!</definedName>
    <definedName name="ml" localSheetId="6">#REF!</definedName>
    <definedName name="ml">#REF!</definedName>
    <definedName name="ml33b1">#REF!</definedName>
    <definedName name="ml33b2">#REF!</definedName>
    <definedName name="ml33b3">#REF!</definedName>
    <definedName name="ml33kv">#REF!</definedName>
    <definedName name="mlbs">#REF!</definedName>
    <definedName name="mlc33b1">#REF!</definedName>
    <definedName name="mlc33b2">#REF!</definedName>
    <definedName name="mlc33b3">#REF!</definedName>
    <definedName name="mlclf">#REF!</definedName>
    <definedName name="mld">#REF!</definedName>
    <definedName name="mll">#REF!</definedName>
    <definedName name="mllf">#REF!</definedName>
    <definedName name="Mlpc">#REF!</definedName>
    <definedName name="Mlpd">#REF!</definedName>
    <definedName name="Mlps">#REF!</definedName>
    <definedName name="mlt">#REF!</definedName>
    <definedName name="mltf">#REF!</definedName>
    <definedName name="mm">#REF!</definedName>
    <definedName name="MM3_to_M3">0.000001</definedName>
    <definedName name="mmm" localSheetId="6">#REF!</definedName>
    <definedName name="mmm">#REF!</definedName>
    <definedName name="MN">#REF!</definedName>
    <definedName name="mnk">#REF!</definedName>
    <definedName name="mo">#REF!</definedName>
    <definedName name="modassar">#REF!</definedName>
    <definedName name="mode_list">#REF!</definedName>
    <definedName name="model_config1">#REF!</definedName>
    <definedName name="model_config2">#REF!</definedName>
    <definedName name="ModelNo">#REF!</definedName>
    <definedName name="modified">#REF!</definedName>
    <definedName name="modvat">#REF!</definedName>
    <definedName name="Mone">#REF!</definedName>
    <definedName name="MONEY">#REF!,#REF!</definedName>
    <definedName name="monomode">#REF!</definedName>
    <definedName name="Month">#REF!</definedName>
    <definedName name="Monthly">#REF!</definedName>
    <definedName name="monthprogress">#REF!</definedName>
    <definedName name="months">#REF!</definedName>
    <definedName name="MonthYear">#REF!</definedName>
    <definedName name="MOO">#REF!</definedName>
    <definedName name="MP" localSheetId="5" hidden="1">{#N/A,#N/A,FALSE,"CCTV"}</definedName>
    <definedName name="MP" localSheetId="1" hidden="1">{#N/A,#N/A,FALSE,"CCTV"}</definedName>
    <definedName name="MP" hidden="1">{#N/A,#N/A,FALSE,"CCTV"}</definedName>
    <definedName name="MPMOB">#REF!</definedName>
    <definedName name="MPwr_Percent">#REF!</definedName>
    <definedName name="Mpwr_Sales">#REF!</definedName>
    <definedName name="ms">125</definedName>
    <definedName name="MS.NO">#REF!</definedName>
    <definedName name="MS_Royalty" localSheetId="6">#REF!</definedName>
    <definedName name="MS_Royalty">#REF!</definedName>
    <definedName name="MS200202rev2" localSheetId="6">#REF!</definedName>
    <definedName name="MS200202rev2">#REF!</definedName>
    <definedName name="ms2002may1706" localSheetId="6">#REF!</definedName>
    <definedName name="ms2002may1706">#REF!</definedName>
    <definedName name="Msbdo">#REF!</definedName>
    <definedName name="msc">#REF!</definedName>
    <definedName name="msj">#REF!</definedName>
    <definedName name="msjune1807">#REF!</definedName>
    <definedName name="MSL">#REF!</definedName>
    <definedName name="mss">#REF!</definedName>
    <definedName name="Mthree">#REF!</definedName>
    <definedName name="mu" localSheetId="6">#REF!</definedName>
    <definedName name="mu" localSheetId="5">#REF!</definedName>
    <definedName name="mu">110</definedName>
    <definedName name="mue">#REF!</definedName>
    <definedName name="mugab">#REF!</definedName>
    <definedName name="mullootubnomtau">#REF!</definedName>
    <definedName name="mullootubnumcol">#REF!</definedName>
    <definedName name="MultipleSets" localSheetId="6">#REF!</definedName>
    <definedName name="MultipleSets">#REF!</definedName>
    <definedName name="MultipleSetsArea" localSheetId="6">#REF!</definedName>
    <definedName name="MultipleSetsArea">#REF!</definedName>
    <definedName name="MultipleSetsLabel" localSheetId="6">#REF!</definedName>
    <definedName name="MultipleSetsLabel">#REF!</definedName>
    <definedName name="MultipleSetsPrice">#REF!</definedName>
    <definedName name="MUNION">#REF!</definedName>
    <definedName name="MUNON">#REF!</definedName>
    <definedName name="MUTP">#REF!</definedName>
    <definedName name="MVAR50">#REF!</definedName>
    <definedName name="MVAR63">#REF!</definedName>
    <definedName name="MVAR80">#REF!</definedName>
    <definedName name="MVP_Total">#REF!</definedName>
    <definedName name="MyList">#REF!</definedName>
    <definedName name="n">#REF!</definedName>
    <definedName name="N___0">#REF!</definedName>
    <definedName name="N___13">#REF!</definedName>
    <definedName name="n1x">#REF!</definedName>
    <definedName name="n1xx">#REF!</definedName>
    <definedName name="n1y">#REF!</definedName>
    <definedName name="n1yy">#REF!</definedName>
    <definedName name="n2x">#REF!</definedName>
    <definedName name="n2xx">#REF!</definedName>
    <definedName name="n2y">#REF!</definedName>
    <definedName name="n2yy">#REF!</definedName>
    <definedName name="NA">INDEX(#REF!,MATCH(#REF!,#REF!,0))</definedName>
    <definedName name="NAAC">#REF!</definedName>
    <definedName name="NAAR">#REF!</definedName>
    <definedName name="name">#REF!</definedName>
    <definedName name="Name_Company">#REF!</definedName>
    <definedName name="Name_Project">#REF!</definedName>
    <definedName name="nameofbags">#REF!</definedName>
    <definedName name="Nature">#REF!</definedName>
    <definedName name="NB">INDEX(#REF!,MATCH(#REF!,#REF!,0))</definedName>
    <definedName name="NC">INDEX(#REF!,MATCH(#REF!,#REF!,0))</definedName>
    <definedName name="ncfnvo">#REF!</definedName>
    <definedName name="ND">INDEX(#REF!,MATCH(#REF!,#REF!,0))</definedName>
    <definedName name="NE">INDEX(#REF!,MATCH(#REF!,#REF!,0))</definedName>
    <definedName name="needle">#REF!</definedName>
    <definedName name="Neg_Margin">#REF!</definedName>
    <definedName name="NERSS">#REF!</definedName>
    <definedName name="NET">#REF!</definedName>
    <definedName name="new">#REF!</definedName>
    <definedName name="NEWNAME" localSheetId="5" hidden="1">{#N/A,#N/A,FALSE,"CCTV"}</definedName>
    <definedName name="NEWNAME" localSheetId="1" hidden="1">{#N/A,#N/A,FALSE,"CCTV"}</definedName>
    <definedName name="NEWNAME" hidden="1">{#N/A,#N/A,FALSE,"CCTV"}</definedName>
    <definedName name="NF">INDEX(#REF!,MATCH(#REF!,#REF!,0))</definedName>
    <definedName name="NG">INDEX(#REF!,MATCH(#REF!,#REF!,0))</definedName>
    <definedName name="Ngan">{"Book1"}</definedName>
    <definedName name="ngl4tank">#REF!</definedName>
    <definedName name="NH">INDEX(#REF!,MATCH(#REF!,#REF!,0))</definedName>
    <definedName name="NHGG">#REF!</definedName>
    <definedName name="NHJK" localSheetId="6">#REF!</definedName>
    <definedName name="NHJK">#REF!</definedName>
    <definedName name="NHP">#REF!</definedName>
    <definedName name="ni">#REF!</definedName>
    <definedName name="nikhil">#REF!</definedName>
    <definedName name="NIL">#REF!</definedName>
    <definedName name="NIPP">#REF!</definedName>
    <definedName name="nitin">#REF!</definedName>
    <definedName name="NJ">INDEX(#REF!,MATCH(#REF!,#REF!,0))</definedName>
    <definedName name="NJPE" localSheetId="6">#REF!</definedName>
    <definedName name="NJPE">#REF!</definedName>
    <definedName name="njspsche" localSheetId="6">#REF!</definedName>
    <definedName name="njspsche">#REF!</definedName>
    <definedName name="NK">INDEX(#REF!,MATCH(#REF!,#REF!,0))</definedName>
    <definedName name="NL">INDEX(#REF!,MATCH(#REF!,#REF!,0))</definedName>
    <definedName name="nlg_cd">#REF!</definedName>
    <definedName name="nlg_er">#REF!</definedName>
    <definedName name="nlg_fi">#REF!</definedName>
    <definedName name="nlllk" hidden="1">{"'PROFITABILITY'!$A$1:$F$45"}</definedName>
    <definedName name="NM">INDEX(#REF!,MATCH(#REF!,#REF!,0))</definedName>
    <definedName name="nmk">#REF!</definedName>
    <definedName name="nn">#REF!</definedName>
    <definedName name="NN___0">#REF!</definedName>
    <definedName name="NN___13">#REF!</definedName>
    <definedName name="NNN">#REF!</definedName>
    <definedName name="NNNN" localSheetId="5" hidden="1">{"'PROFITABILITY'!$A$1:$F$45"}</definedName>
    <definedName name="NNNN" localSheetId="1" hidden="1">{"'PROFITABILITY'!$A$1:$F$45"}</definedName>
    <definedName name="NNNN" hidden="1">{"'PROFITABILITY'!$A$1:$F$45"}</definedName>
    <definedName name="no_name">#REF!</definedName>
    <definedName name="NoABolts">#REF!</definedName>
    <definedName name="NOK">#REF!</definedName>
    <definedName name="NOMDEVIS">#REF!</definedName>
    <definedName name="non">#REF!</definedName>
    <definedName name="NONSOR">#REF!</definedName>
    <definedName name="Nos">#REF!</definedName>
    <definedName name="NOZZLE_PRESS">#REF!</definedName>
    <definedName name="NPS">#REF!</definedName>
    <definedName name="NS">#REF!</definedName>
    <definedName name="NSS">#REF!</definedName>
    <definedName name="Nst">#REF!</definedName>
    <definedName name="Nsu">#REF!</definedName>
    <definedName name="nt0">#REF!</definedName>
    <definedName name="NTPC">#REF!</definedName>
    <definedName name="nuclisopgw">#REF!</definedName>
    <definedName name="num">#REF!</definedName>
    <definedName name="Num_Pmt_Per_Year">#REF!</definedName>
    <definedName name="num2text">#REF!</definedName>
    <definedName name="Number">#REF!</definedName>
    <definedName name="Number_of_Payments">#N/A</definedName>
    <definedName name="numfib">#REF!</definedName>
    <definedName name="NW">#REF!</definedName>
    <definedName name="Nx">#REF!</definedName>
    <definedName name="Nx___0">#REF!</definedName>
    <definedName name="Nx___13">#REF!</definedName>
    <definedName name="nxs">#REF!</definedName>
    <definedName name="Nxx">#REF!</definedName>
    <definedName name="Ny">#REF!</definedName>
    <definedName name="Ny___0">#REF!</definedName>
    <definedName name="Ny___13">#REF!</definedName>
    <definedName name="nys">#REF!</definedName>
    <definedName name="Nyy">#REF!</definedName>
    <definedName name="o">#REF!</definedName>
    <definedName name="O.">#REF!</definedName>
    <definedName name="OA">INDEX(#REF!,MATCH(#REF!,#REF!,0))</definedName>
    <definedName name="OB">INDEX(#REF!,MATCH(#REF!,#REF!,0))</definedName>
    <definedName name="OBJ">#REF!</definedName>
    <definedName name="OC">INDEX(#REF!,MATCH(#REF!,#REF!,0))</definedName>
    <definedName name="oct">#REF!</definedName>
    <definedName name="OCTROI">#REF!</definedName>
    <definedName name="OCTROI_HW">#REF!</definedName>
    <definedName name="OCTROI_SW">#REF!</definedName>
    <definedName name="OD">INDEX(#REF!,MATCH(#REF!,#REF!,0))</definedName>
    <definedName name="ODH" hidden="1">#REF!</definedName>
    <definedName name="OE">INDEX(#REF!,MATCH(#REF!,#REF!,0))</definedName>
    <definedName name="OF">INDEX(#REF!,MATCH(#REF!,#REF!,0))</definedName>
    <definedName name="OFFICE_LIGHTING">#REF!</definedName>
    <definedName name="OG">INDEX(#REF!,MATCH(#REF!,#REF!,0))</definedName>
    <definedName name="OGPTL">#REF!</definedName>
    <definedName name="oh">#REF!</definedName>
    <definedName name="oh_work_sept">#REF!</definedName>
    <definedName name="OH_workings_sept">#REF!</definedName>
    <definedName name="ohe">#REF!</definedName>
    <definedName name="OI">INDEX(#REF!,MATCH(#REF!,#REF!,0))</definedName>
    <definedName name="Oilpit">#REF!</definedName>
    <definedName name="oirr">#REF!</definedName>
    <definedName name="OJ">INDEX(#REF!,MATCH(#REF!,#REF!,0))</definedName>
    <definedName name="ok">#REF!</definedName>
    <definedName name="OL">INDEX(#REF!,MATCH(#REF!,#REF!,0))</definedName>
    <definedName name="OM">INDEX(#REF!,MATCH(#REF!,#REF!,0))</definedName>
    <definedName name="OO">#REF!</definedName>
    <definedName name="oper">#REF!</definedName>
    <definedName name="oper.">#REF!</definedName>
    <definedName name="OPEX_BGT7">#REF!</definedName>
    <definedName name="OPEX_M7">#REF!</definedName>
    <definedName name="OPGW">#REF!</definedName>
    <definedName name="Opt">#REF!</definedName>
    <definedName name="optio_2">#REF!</definedName>
    <definedName name="optio_22">#REF!</definedName>
    <definedName name="option">#REF!</definedName>
    <definedName name="option_">#REF!</definedName>
    <definedName name="OPTION4">#N/A</definedName>
    <definedName name="OPTION5">#N/A</definedName>
    <definedName name="OPTION6">#N/A</definedName>
    <definedName name="OPTION7">#N/A</definedName>
    <definedName name="OPTION8">#N/A</definedName>
    <definedName name="option9">#REF!</definedName>
    <definedName name="Options">#REF!</definedName>
    <definedName name="Options2">#REF!</definedName>
    <definedName name="ord_musd" localSheetId="6">#REF!</definedName>
    <definedName name="ord_musd">#REF!</definedName>
    <definedName name="order" localSheetId="6">#REF!</definedName>
    <definedName name="order">#REF!</definedName>
    <definedName name="orderbacklog">#REF!</definedName>
    <definedName name="orderbooked98" localSheetId="6">#REF!</definedName>
    <definedName name="orderbooked98">#REF!</definedName>
    <definedName name="ORDERSTATUS">#REF!</definedName>
    <definedName name="OrderTable" hidden="1">#REF!</definedName>
    <definedName name="ORDREVCOLL">#REF!</definedName>
    <definedName name="Origin">#REF!</definedName>
    <definedName name="OSF">#REF!</definedName>
    <definedName name="osm">#REF!</definedName>
    <definedName name="OT">#REF!</definedName>
    <definedName name="oth">#REF!</definedName>
    <definedName name="other_boq">#REF!</definedName>
    <definedName name="OTHERS">#REF!</definedName>
    <definedName name="otherSS_E2">#REF!</definedName>
    <definedName name="OTHR_CST_HD">#REF!</definedName>
    <definedName name="OTRY">#REF!</definedName>
    <definedName name="OTRY1">#REF!</definedName>
    <definedName name="Overall">#REF!</definedName>
    <definedName name="Overall_Mobi_Mth">#REF!</definedName>
    <definedName name="Overall_Mth">#REF!</definedName>
    <definedName name="p">#REF!</definedName>
    <definedName name="p.s">#REF!</definedName>
    <definedName name="p____2___m____p___l_______ln__4___l___d____1___2___K1____l___SQRT_A_____SQRT_m__1__2">"ki1"</definedName>
    <definedName name="p___0">#REF!</definedName>
    <definedName name="p___13">#REF!</definedName>
    <definedName name="P_1" localSheetId="6">#REF!</definedName>
    <definedName name="P_1">#REF!</definedName>
    <definedName name="P_3" localSheetId="6">#REF!</definedName>
    <definedName name="P_3">#REF!</definedName>
    <definedName name="P_4" localSheetId="6">#REF!</definedName>
    <definedName name="P_4">#REF!</definedName>
    <definedName name="P_5" localSheetId="6">#REF!</definedName>
    <definedName name="P_5">#REF!</definedName>
    <definedName name="P_6DSO">#REF!</definedName>
    <definedName name="P_7DPO" localSheetId="6">#REF!</definedName>
    <definedName name="P_7DPO">#REF!</definedName>
    <definedName name="P_A">#REF!</definedName>
    <definedName name="P_B">#REF!</definedName>
    <definedName name="P_M">#REF!</definedName>
    <definedName name="p_shape">#REF!</definedName>
    <definedName name="p11i4f">#REF!</definedName>
    <definedName name="p11i5f">#REF!</definedName>
    <definedName name="p12i1bc8f">#REF!</definedName>
    <definedName name="p1350mcbc">#REF!</definedName>
    <definedName name="p1350mcfdr">#REF!</definedName>
    <definedName name="p1350mcic">#REF!</definedName>
    <definedName name="p1350pcfdr">#REF!</definedName>
    <definedName name="p1350pcic">#REF!</definedName>
    <definedName name="p1500mcbc">#REF!</definedName>
    <definedName name="p1500mcfdr">#REF!</definedName>
    <definedName name="p1500mcic">#REF!</definedName>
    <definedName name="p1abbbc">#REF!</definedName>
    <definedName name="p1abbfdr">#REF!</definedName>
    <definedName name="p1abbic">#REF!</definedName>
    <definedName name="p1accp">#REF!</definedName>
    <definedName name="p1acdb1">#REF!</definedName>
    <definedName name="p1acdb2">#REF!</definedName>
    <definedName name="p1acdb3">#REF!</definedName>
    <definedName name="p1amf" localSheetId="6">#REF!</definedName>
    <definedName name="p1amf">#REF!</definedName>
    <definedName name="p1apcc1">#REF!</definedName>
    <definedName name="p1apcc2">#REF!</definedName>
    <definedName name="p1apcc3">#REF!</definedName>
    <definedName name="p1clp">#REF!</definedName>
    <definedName name="p1csp" localSheetId="6">#REF!</definedName>
    <definedName name="p1csp">#REF!</definedName>
    <definedName name="p1db" localSheetId="6">#REF!</definedName>
    <definedName name="p1db">#REF!</definedName>
    <definedName name="p1ht">#REF!</definedName>
    <definedName name="p1ksk" localSheetId="6">#REF!</definedName>
    <definedName name="p1ksk">#REF!</definedName>
    <definedName name="p1ldb">#REF!</definedName>
    <definedName name="p1lift">#REF!</definedName>
    <definedName name="p1ltsba1">#REF!</definedName>
    <definedName name="p1ltsba2">#REF!</definedName>
    <definedName name="p1ltsbb1">#REF!</definedName>
    <definedName name="p1ltsbb2">#REF!</definedName>
    <definedName name="p1mcc1">#REF!</definedName>
    <definedName name="p1mcc10">#REF!</definedName>
    <definedName name="p1mcc11">#REF!</definedName>
    <definedName name="p1mcc12">#REF!</definedName>
    <definedName name="p1mcc13">#REF!</definedName>
    <definedName name="p1mcc14">#REF!</definedName>
    <definedName name="p1mcc15">#REF!</definedName>
    <definedName name="p1mcc17">#REF!</definedName>
    <definedName name="p1mcc2">#REF!</definedName>
    <definedName name="p1mcc3">#REF!</definedName>
    <definedName name="p1mcc4">#REF!</definedName>
    <definedName name="p1mcc5">#REF!</definedName>
    <definedName name="p1mcc6">#REF!</definedName>
    <definedName name="p1mcc7">#REF!</definedName>
    <definedName name="p1mcc8">#REF!</definedName>
    <definedName name="p1mcc9">#REF!</definedName>
    <definedName name="p1mldb">#REF!</definedName>
    <definedName name="p1mlp">#REF!</definedName>
    <definedName name="p1mltp" localSheetId="6">#REF!</definedName>
    <definedName name="p1mltp">#REF!</definedName>
    <definedName name="p1mpcc">#REF!</definedName>
    <definedName name="p1mpdb">#REF!</definedName>
    <definedName name="p1mpdp">#REF!</definedName>
    <definedName name="p1mrlp">#REF!</definedName>
    <definedName name="p1pcc">#REF!</definedName>
    <definedName name="p1pccm">#REF!</definedName>
    <definedName name="p1pdb">#REF!</definedName>
    <definedName name="P1R">#REF!</definedName>
    <definedName name="p1ssb1" localSheetId="6">#REF!</definedName>
    <definedName name="p1ssb1">#REF!</definedName>
    <definedName name="p1ssb2" localSheetId="6">#REF!</definedName>
    <definedName name="p1ssb2">#REF!</definedName>
    <definedName name="p1upsdb" localSheetId="6">#REF!</definedName>
    <definedName name="p1upsdb">#REF!</definedName>
    <definedName name="p1upsip">#REF!</definedName>
    <definedName name="p1upsmdb">#REF!</definedName>
    <definedName name="p1upsop">#REF!</definedName>
    <definedName name="P2R">#REF!</definedName>
    <definedName name="P3R">#REF!</definedName>
    <definedName name="P4R">#REF!</definedName>
    <definedName name="P5R">#REF!</definedName>
    <definedName name="pa">#REF!</definedName>
    <definedName name="pa___0">#REF!</definedName>
    <definedName name="pa___13">#REF!</definedName>
    <definedName name="Package1">#REF!</definedName>
    <definedName name="Package2">#REF!</definedName>
    <definedName name="Package3">#REF!</definedName>
    <definedName name="Package4">#REF!</definedName>
    <definedName name="pad_baywise">#REF!</definedName>
    <definedName name="PAGE1" localSheetId="5">#N/A</definedName>
    <definedName name="PAGE1">#REF!</definedName>
    <definedName name="PAGE1_1">"#REF!"</definedName>
    <definedName name="PAGE1_2">"#REF!"</definedName>
    <definedName name="PAGE10" localSheetId="6">#REF!</definedName>
    <definedName name="PAGE10">#REF!</definedName>
    <definedName name="PAGE11" localSheetId="6">#REF!</definedName>
    <definedName name="PAGE11">#REF!</definedName>
    <definedName name="PAGE2" localSheetId="6">#REF!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A">#REF!</definedName>
    <definedName name="PAGEB">#REF!</definedName>
    <definedName name="PAGEC">#REF!</definedName>
    <definedName name="PAGED">#REF!</definedName>
    <definedName name="Pal_Workbook_GUID" hidden="1">"E9TT7WTUL973YIQMHP4L53VJ"</definedName>
    <definedName name="PAN">#REF!</definedName>
    <definedName name="panch">#REF!</definedName>
    <definedName name="Pancham" localSheetId="6">#REF!</definedName>
    <definedName name="Pancham">#REF!</definedName>
    <definedName name="PANDU">#REF!</definedName>
    <definedName name="pandu123">#REF!</definedName>
    <definedName name="Pane2">#REF!</definedName>
    <definedName name="Pane2___0">#REF!</definedName>
    <definedName name="Pane2___13">#REF!</definedName>
    <definedName name="PANE3">#REF!</definedName>
    <definedName name="PANEL">#REF!</definedName>
    <definedName name="PAR" hidden="1">#REF!</definedName>
    <definedName name="part" localSheetId="6">#REF!</definedName>
    <definedName name="part">#REF!</definedName>
    <definedName name="part2">0.91</definedName>
    <definedName name="PAT_A">#REF!</definedName>
    <definedName name="PAT_B">#REF!</definedName>
    <definedName name="PATH1">#N/A</definedName>
    <definedName name="PATH11">#N/A</definedName>
    <definedName name="PATH111">#N/A</definedName>
    <definedName name="PATH2">#N/A</definedName>
    <definedName name="PATH22">#N/A</definedName>
    <definedName name="PATH222">#N/A</definedName>
    <definedName name="PATH3">#N/A</definedName>
    <definedName name="PATH33">#N/A</definedName>
    <definedName name="PATH333">#N/A</definedName>
    <definedName name="PATH4">#N/A</definedName>
    <definedName name="PATH44">#N/A</definedName>
    <definedName name="PATH444">#N/A</definedName>
    <definedName name="PATH5">#N/A</definedName>
    <definedName name="PATH55">#N/A</definedName>
    <definedName name="PATH555">#N/A</definedName>
    <definedName name="PATHAR1">#N/A</definedName>
    <definedName name="PATHAR2">#N/A</definedName>
    <definedName name="PATHAR3">#N/A</definedName>
    <definedName name="PATHJV1">#N/A</definedName>
    <definedName name="PATHJV11">#N/A</definedName>
    <definedName name="PATHJV111">#N/A</definedName>
    <definedName name="PATHJV2">#N/A</definedName>
    <definedName name="PATHJV22">#N/A</definedName>
    <definedName name="PATHJV222">#N/A</definedName>
    <definedName name="PATHJV3">#N/A</definedName>
    <definedName name="PATHJV33">#N/A</definedName>
    <definedName name="PATHJV333">#N/A</definedName>
    <definedName name="PATHJVPR1">#N/A</definedName>
    <definedName name="PATHJVPR11">#N/A</definedName>
    <definedName name="PATHJVPR111">#N/A</definedName>
    <definedName name="PATHJVPR2">#N/A</definedName>
    <definedName name="PATHJVPR22">#N/A</definedName>
    <definedName name="PATHJVPR222">#N/A</definedName>
    <definedName name="PATHLA1">#N/A</definedName>
    <definedName name="PATHLA2">#N/A</definedName>
    <definedName name="PATHLA3">#N/A</definedName>
    <definedName name="PATHLP1">#N/A</definedName>
    <definedName name="PATHLP2">#N/A</definedName>
    <definedName name="PATHLP3">#N/A</definedName>
    <definedName name="PATHPR1">#N/A</definedName>
    <definedName name="PATHPR2">#N/A</definedName>
    <definedName name="Pay_Date">#REF!</definedName>
    <definedName name="Pay_Num">#REF!</definedName>
    <definedName name="Payment_Date">#N/A</definedName>
    <definedName name="pb">#REF!</definedName>
    <definedName name="pb___0">#REF!</definedName>
    <definedName name="pb___11">#REF!</definedName>
    <definedName name="pb___12">#REF!</definedName>
    <definedName name="Pbx">#REF!</definedName>
    <definedName name="Pby">#REF!</definedName>
    <definedName name="PC">#REF!</definedName>
    <definedName name="PC_ED">#REF!</definedName>
    <definedName name="pcc">#REF!</definedName>
    <definedName name="PCC_Offset">#REF!</definedName>
    <definedName name="pccp">#REF!</definedName>
    <definedName name="pccproj">#REF!</definedName>
    <definedName name="pcct">#REF!</definedName>
    <definedName name="pccthk">#REF!</definedName>
    <definedName name="PCD">#REF!</definedName>
    <definedName name="pd">#REF!</definedName>
    <definedName name="PDP">#REF!</definedName>
    <definedName name="PE">INDEX(#REF!,MATCH(#REF!,#REF!,0))</definedName>
    <definedName name="ped_no">#REF!</definedName>
    <definedName name="PER">#REF!</definedName>
    <definedName name="Percent_Text">#REF!</definedName>
    <definedName name="Percent_Value">#REF!</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ersonal">#REF!</definedName>
    <definedName name="PERSONAL_TRANSPORT">#REF!</definedName>
    <definedName name="PERSONNEL">#REF!</definedName>
    <definedName name="PF">#REF!</definedName>
    <definedName name="PG">INDEX(#REF!,MATCH(#REF!,#REF!,0))</definedName>
    <definedName name="pH">#REF!</definedName>
    <definedName name="pH___0">#REF!</definedName>
    <definedName name="pH___13">#REF!</definedName>
    <definedName name="PhaseCode">#REF!</definedName>
    <definedName name="phi">#REF!</definedName>
    <definedName name="phis">#REF!</definedName>
    <definedName name="phit">#REF!</definedName>
    <definedName name="PI">INDEX(#REF!,MATCH(#REF!,#REF!,0))</definedName>
    <definedName name="pIaccp">#REF!</definedName>
    <definedName name="picture_1">"Picture 1"</definedName>
    <definedName name="pIecp" localSheetId="6">#REF!</definedName>
    <definedName name="pIecp">#REF!</definedName>
    <definedName name="pile_no">#REF!</definedName>
    <definedName name="Piling">#REF!</definedName>
    <definedName name="pImcc.1" localSheetId="6">#REF!</definedName>
    <definedName name="pImcc.1">#REF!</definedName>
    <definedName name="pImcc.2" localSheetId="6">#REF!</definedName>
    <definedName name="pImcc.2">#REF!</definedName>
    <definedName name="pImcc.3">#REF!</definedName>
    <definedName name="pImltsb">#REF!</definedName>
    <definedName name="pImsb.ups">#REF!</definedName>
    <definedName name="PIN">#REF!</definedName>
    <definedName name="PIO">#REF!</definedName>
    <definedName name="PIPE">#REF!</definedName>
    <definedName name="PIPE_ID">#REF!</definedName>
    <definedName name="PIPE_SIZE">#REF!</definedName>
    <definedName name="PIPELENGTH">#REF!</definedName>
    <definedName name="pIsmsb.1">#REF!</definedName>
    <definedName name="pIsmsb.2">#REF!</definedName>
    <definedName name="pIsmsb.3">#REF!</definedName>
    <definedName name="pIsmsb.b">#REF!</definedName>
    <definedName name="pIsmsb.g">#REF!</definedName>
    <definedName name="pIsmsb.lab">#REF!</definedName>
    <definedName name="pIsmsb.main">#REF!</definedName>
    <definedName name="pIsmsb.t">#REF!</definedName>
    <definedName name="pIsmsb.ups">#REF!</definedName>
    <definedName name="pIup.1">#REF!</definedName>
    <definedName name="pIup.2">#REF!</definedName>
    <definedName name="PJ">INDEX(#REF!,MATCH(#REF!,#REF!,0))</definedName>
    <definedName name="PK">INDEX(#REF!,MATCH(#REF!,#REF!,0))</definedName>
    <definedName name="PKG_NO">#REF!</definedName>
    <definedName name="PKGFRD_HW">#REF!</definedName>
    <definedName name="PKGFRD_SW">#REF!</definedName>
    <definedName name="PL">INDEX(#REF!,MATCH(#REF!,#REF!,0))</definedName>
    <definedName name="place">#REF!</definedName>
    <definedName name="plan">#REF!</definedName>
    <definedName name="PLASTER">#REF!</definedName>
    <definedName name="PLC">#REF!</definedName>
    <definedName name="PLCC">#REF!</definedName>
    <definedName name="PLCUM">#REF!</definedName>
    <definedName name="PLMON">#REF!</definedName>
    <definedName name="PLO">#REF!</definedName>
    <definedName name="PLR">#REF!</definedName>
    <definedName name="plsdata">#REF!</definedName>
    <definedName name="PLUG">#REF!</definedName>
    <definedName name="PM">INDEX(#REF!,MATCH(#REF!,#REF!,0))</definedName>
    <definedName name="PM_MotorGrader">#REF!</definedName>
    <definedName name="PM_ThreeWheeled_80_100kN_StaticRoller">#REF!</definedName>
    <definedName name="PM_Tractor_Rotavator">#REF!</definedName>
    <definedName name="PM_WaterTanker_6kl">#REF!</definedName>
    <definedName name="PmtFreq_TL">#REF!</definedName>
    <definedName name="pn">#REF!</definedName>
    <definedName name="PNum">#REF!</definedName>
    <definedName name="PO">#REF!</definedName>
    <definedName name="POLU">#REF!</definedName>
    <definedName name="PONDA">#REF!</definedName>
    <definedName name="POOJA">#REF!</definedName>
    <definedName name="popop" hidden="1">#REF!</definedName>
    <definedName name="POR">#N/A</definedName>
    <definedName name="POST">#REF!</definedName>
    <definedName name="pound">#REF!</definedName>
    <definedName name="POUNDS">#REF!</definedName>
    <definedName name="pp" localSheetId="6">#REF!</definedName>
    <definedName name="pp">#REF!</definedName>
    <definedName name="ppo">#REF!</definedName>
    <definedName name="ppp">#REF!</definedName>
    <definedName name="pppp">#REF!</definedName>
    <definedName name="PPPPPP" localSheetId="6" hidden="1">{#N/A,#N/A,FALSE,"COVER1.XLS ";#N/A,#N/A,FALSE,"RACT1.XLS";#N/A,#N/A,FALSE,"RACT2.XLS";#N/A,#N/A,FALSE,"ECCMP";#N/A,#N/A,FALSE,"WELDER.XLS"}</definedName>
    <definedName name="PPPPPP" localSheetId="5" hidden="1">{#N/A,#N/A,FALSE,"COVER1.XLS ";#N/A,#N/A,FALSE,"RACT1.XLS";#N/A,#N/A,FALSE,"RACT2.XLS";#N/A,#N/A,FALSE,"ECCMP";#N/A,#N/A,FALSE,"WELDER.XLS"}</definedName>
    <definedName name="PPPPPP" localSheetId="1" hidden="1">{#N/A,#N/A,FALSE,"COVER1.XLS ";#N/A,#N/A,FALSE,"RACT1.XLS";#N/A,#N/A,FALSE,"RACT2.XLS";#N/A,#N/A,FALSE,"ECCMP";#N/A,#N/A,FALSE,"WELDER.XLS"}</definedName>
    <definedName name="PPPPPP" hidden="1">{#N/A,#N/A,FALSE,"COVER1.XLS ";#N/A,#N/A,FALSE,"RACT1.XLS";#N/A,#N/A,FALSE,"RACT2.XLS";#N/A,#N/A,FALSE,"ECCMP";#N/A,#N/A,FALSE,"WELDER.XLS"}</definedName>
    <definedName name="PR"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localSheetId="5">#REF!</definedName>
    <definedName name="PR" localSheetId="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_BO" localSheetId="6">#REF!</definedName>
    <definedName name="PR_BO">#REF!</definedName>
    <definedName name="PR_IDTO" localSheetId="6">#REF!</definedName>
    <definedName name="PR_IDTO">#REF!</definedName>
    <definedName name="PR_IMP" localSheetId="6">#REF!</definedName>
    <definedName name="PR_IMP">#REF!</definedName>
    <definedName name="PR_TR">#REF!</definedName>
    <definedName name="PRA_DETAILSMAR01">#REF!</definedName>
    <definedName name="PRADETAILS">#REF!</definedName>
    <definedName name="prashant">#REF!</definedName>
    <definedName name="pratap" localSheetId="6" hidden="1">{"'Sheet1'!$A$4386:$N$4591"}</definedName>
    <definedName name="pratap" localSheetId="5" hidden="1">{"'Sheet1'!$A$4386:$N$4591"}</definedName>
    <definedName name="pratap" localSheetId="1" hidden="1">{"'Sheet1'!$A$4386:$N$4591"}</definedName>
    <definedName name="pratap" hidden="1">{"'Sheet1'!$A$4386:$N$4591"}</definedName>
    <definedName name="PRDump">#REF!</definedName>
    <definedName name="PREHE">#REF!</definedName>
    <definedName name="PREHP">#REF!</definedName>
    <definedName name="PREHS">#REF!</definedName>
    <definedName name="PREHT">#REF!</definedName>
    <definedName name="PREP">#REF!</definedName>
    <definedName name="Prep_Time_ratio">0.2</definedName>
    <definedName name="PrevYears">#REF!</definedName>
    <definedName name="PRICE">#REF!</definedName>
    <definedName name="priced_end" localSheetId="6">#REF!</definedName>
    <definedName name="priced_end">#REF!</definedName>
    <definedName name="PriceEach" localSheetId="6">#REF!</definedName>
    <definedName name="PriceEach">#REF!</definedName>
    <definedName name="Princ">#REF!</definedName>
    <definedName name="_xlnm.Print_Area" localSheetId="10">'Erection Compiled'!$A$2:$H$564</definedName>
    <definedName name="_xlnm.Print_Area" localSheetId="6">#REF!</definedName>
    <definedName name="_xlnm.Print_Area" localSheetId="2">'L2 Schedule'!$A$1:$AE$78</definedName>
    <definedName name="_xlnm.Print_Area" localSheetId="4">'Page Chart'!$A$1:$F$344</definedName>
    <definedName name="_xlnm.Print_Area" localSheetId="0">'Progress Summary'!$A$1:$N$12</definedName>
    <definedName name="_xlnm.Print_Area" localSheetId="14">#REF!</definedName>
    <definedName name="_xlnm.Print_Area" localSheetId="5">#REF!</definedName>
    <definedName name="_xlnm.Print_Area" localSheetId="16">'Visual chart'!$B$2:$AT$317</definedName>
    <definedName name="_xlnm.Print_Area" localSheetId="1">'X-ing Status'!#REF!</definedName>
    <definedName name="_xlnm.Print_Area">#NAME?</definedName>
    <definedName name="Print_Area_1">#REF!</definedName>
    <definedName name="Print_Area_2">#REF!</definedName>
    <definedName name="Print_Area_3">#REF!</definedName>
    <definedName name="Print_Area_MI" localSheetId="6">#REF!</definedName>
    <definedName name="PRINT_AREA_MI">#REF!</definedName>
    <definedName name="PRINT_AREA_MI___0">#REF!</definedName>
    <definedName name="print_area_mi_1">#REF!</definedName>
    <definedName name="Print_Area_MI_17" localSheetId="6">#REF!</definedName>
    <definedName name="Print_Area_MI_17">#REF!</definedName>
    <definedName name="Print_Area_MI1" localSheetId="6">#REF!</definedName>
    <definedName name="Print_Area_MI1">#REF!</definedName>
    <definedName name="Print_Area_Reset">#N/A</definedName>
    <definedName name="PRINT_AREA1">#REF!</definedName>
    <definedName name="PRINT_AREA2">#REF!</definedName>
    <definedName name="Print_Range">#REF!</definedName>
    <definedName name="print_title">#REF!</definedName>
    <definedName name="_xlnm.Print_Titles" localSheetId="6">#REF!</definedName>
    <definedName name="_xlnm.Print_Titles" localSheetId="0">'Progress Summary'!$1:$3</definedName>
    <definedName name="_xlnm.Print_Titles" localSheetId="14">'Stringing associated works'!$3:$4</definedName>
    <definedName name="_xlnm.Print_Titles" localSheetId="5">#REF!</definedName>
    <definedName name="_xlnm.Print_Titles">#NAME?</definedName>
    <definedName name="Print_Titles_1">#REF!,#REF!</definedName>
    <definedName name="Print_Titles_2">#REF!</definedName>
    <definedName name="PRINT_TITLES_MI" localSheetId="6">#REF!</definedName>
    <definedName name="PRINT_TITLES_MI">#REF!</definedName>
    <definedName name="print1" localSheetId="6">#REF!</definedName>
    <definedName name="print1">#REF!</definedName>
    <definedName name="printarea">#REF!</definedName>
    <definedName name="printedname">#N/A</definedName>
    <definedName name="printn" localSheetId="6">#REF!</definedName>
    <definedName name="printn">#REF!</definedName>
    <definedName name="PRMIL_HW">#REF!</definedName>
    <definedName name="PRMIL_SW">#REF!</definedName>
    <definedName name="pro" hidden="1">#REF!</definedName>
    <definedName name="ProdForm" hidden="1">#REF!</definedName>
    <definedName name="Product" hidden="1">#REF!</definedName>
    <definedName name="Professional___Audit_Fees">#REF!</definedName>
    <definedName name="Proffees">#REF!</definedName>
    <definedName name="Progress">#REF!</definedName>
    <definedName name="progress01">#REF!</definedName>
    <definedName name="progress1">#REF!</definedName>
    <definedName name="progress11">#REF!</definedName>
    <definedName name="progress12">#REF!</definedName>
    <definedName name="progress13">#REF!</definedName>
    <definedName name="progress2">#REF!</definedName>
    <definedName name="Progress20">#REF!</definedName>
    <definedName name="progress24">#REF!</definedName>
    <definedName name="progress3">#REF!</definedName>
    <definedName name="progress4">#REF!</definedName>
    <definedName name="proj">#REF!</definedName>
    <definedName name="project">#REF!</definedName>
    <definedName name="project_lookup">#REF!</definedName>
    <definedName name="ProjectLocation">#REF!</definedName>
    <definedName name="ProjectNumber">#REF!</definedName>
    <definedName name="Projects">#REF!</definedName>
    <definedName name="ProjectSubtitle">#REF!</definedName>
    <definedName name="ProjectTitle">#REF!</definedName>
    <definedName name="PROPS">#REF!</definedName>
    <definedName name="PROVISIONS" localSheetId="6">#REF!</definedName>
    <definedName name="PROVISIONS">#REF!</definedName>
    <definedName name="ps" localSheetId="6">#N/A</definedName>
    <definedName name="ps" localSheetId="5">#N/A</definedName>
    <definedName name="PS">#REF!</definedName>
    <definedName name="PS___0">#REF!</definedName>
    <definedName name="PS___13">#REF!</definedName>
    <definedName name="psi" localSheetId="6">#REF!</definedName>
    <definedName name="psi">#REF!</definedName>
    <definedName name="PSIX">#REF!</definedName>
    <definedName name="pt" localSheetId="6">#REF!</definedName>
    <definedName name="pt">#REF!</definedName>
    <definedName name="pti" localSheetId="6">#REF!</definedName>
    <definedName name="pti">#REF!</definedName>
    <definedName name="PublicDocuments">#REF!</definedName>
    <definedName name="PUMPS_DATA">#REF!</definedName>
    <definedName name="Puz">#REF!</definedName>
    <definedName name="PW">#REF!</definedName>
    <definedName name="Pwl">#REF!</definedName>
    <definedName name="PWr">#REF!</definedName>
    <definedName name="q">#REF!</definedName>
    <definedName name="QA">INDEX(#REF!,MATCH(#REF!,#REF!,0))</definedName>
    <definedName name="QB">INDEX(#REF!,MATCH(#REF!,#REF!,0))</definedName>
    <definedName name="Qc">#REF!</definedName>
    <definedName name="Qc___0">#REF!</definedName>
    <definedName name="Qc___13">#REF!</definedName>
    <definedName name="QD">INDEX(#REF!,MATCH(#REF!,#REF!,0))</definedName>
    <definedName name="QE">INDEX(#REF!,MATCH(#REF!,#REF!,0))</definedName>
    <definedName name="qegweng">#REF!</definedName>
    <definedName name="Qf">#REF!</definedName>
    <definedName name="Qf___0">#REF!</definedName>
    <definedName name="Qf___13">#REF!</definedName>
    <definedName name="qfc">#REF!</definedName>
    <definedName name="QFC_AUDh">#REF!</definedName>
    <definedName name="QFC_AUDs">#REF!</definedName>
    <definedName name="QFC_AUDspa">#REF!</definedName>
    <definedName name="QFC_BO">#REF!</definedName>
    <definedName name="QFC_DEMh">#REF!</definedName>
    <definedName name="QFC_DEMs">#REF!</definedName>
    <definedName name="QFC_DEMspa">#REF!</definedName>
    <definedName name="QFC_FIMh">#REF!</definedName>
    <definedName name="QFC_FIMs">#REF!</definedName>
    <definedName name="QFC_FIMspa">#REF!</definedName>
    <definedName name="QFC_FIs">#REF!</definedName>
    <definedName name="QFC_NOKh">#REF!</definedName>
    <definedName name="QFC_NOKs">#REF!</definedName>
    <definedName name="QFC_NOKspa">#REF!</definedName>
    <definedName name="QFC_OWN">#REF!</definedName>
    <definedName name="qfc_s00">#REF!</definedName>
    <definedName name="QFC_S01">#REF!</definedName>
    <definedName name="QFC_S02">#REF!</definedName>
    <definedName name="QFC_S03">#REF!</definedName>
    <definedName name="qfc_s98">#REF!</definedName>
    <definedName name="qfc_s99">#REF!</definedName>
    <definedName name="QFC_SEKh">#REF!</definedName>
    <definedName name="QFC_SEKs">#REF!</definedName>
    <definedName name="QFC_SFRh">#REF!</definedName>
    <definedName name="QFC_SFRs">#REF!</definedName>
    <definedName name="QFC_SPC">#REF!</definedName>
    <definedName name="QFC_TR">#REF!</definedName>
    <definedName name="QFC_UKPh">#REF!</definedName>
    <definedName name="QFC_UKPs">#REF!</definedName>
    <definedName name="QFC_USDh">#REF!</definedName>
    <definedName name="QFC_USDs">#REF!</definedName>
    <definedName name="QFC_USDspa">#REF!</definedName>
    <definedName name="QG">INDEX(#REF!,MATCH(#REF!,#REF!,0))</definedName>
    <definedName name="QH">INDEX(#REF!,MATCH(#REF!,#REF!,0))</definedName>
    <definedName name="Qi">#REF!</definedName>
    <definedName name="Qi___0">#REF!</definedName>
    <definedName name="Qi___13">#REF!</definedName>
    <definedName name="QJ">INDEX(#REF!,MATCH(#REF!,#REF!,0))</definedName>
    <definedName name="QK">INDEX(#REF!,MATCH(#REF!,#REF!,0))</definedName>
    <definedName name="Ql">#REF!</definedName>
    <definedName name="Ql___0">#REF!</definedName>
    <definedName name="Ql___13">#REF!</definedName>
    <definedName name="QM">INDEX(#REF!,MATCH(#REF!,#REF!,0))</definedName>
    <definedName name="qq">#REF!</definedName>
    <definedName name="qqq">#N/A</definedName>
    <definedName name="QQQQQQQQQQ" hidden="1">#REF!</definedName>
    <definedName name="Qr" localSheetId="6">#REF!</definedName>
    <definedName name="Qr">#REF!</definedName>
    <definedName name="qryEqptOrdDelyETAProfile_byConstrMgr">#REF!</definedName>
    <definedName name="qryEqptOrdPODelProfile_ByConstrMgr">#REF!</definedName>
    <definedName name="Qspan">#REF!</definedName>
    <definedName name="Qt">#REF!</definedName>
    <definedName name="QTY">#REF!</definedName>
    <definedName name="QTY_1">"#REF!"</definedName>
    <definedName name="QTY_2">"#REF!"</definedName>
    <definedName name="Qty_as_on_apr">#REF!</definedName>
    <definedName name="QTY_AS_ON_APR_1">#REF!</definedName>
    <definedName name="Quantity">#REF!</definedName>
    <definedName name="Quote_Rev_No">#REF!</definedName>
    <definedName name="Qv" localSheetId="6">#REF!</definedName>
    <definedName name="Qv">#REF!</definedName>
    <definedName name="QV_A">#REF!</definedName>
    <definedName name="QV_K">#REF!</definedName>
    <definedName name="QV_M">#REF!</definedName>
    <definedName name="QV_P">#REF!</definedName>
    <definedName name="QV_PAT">#REF!</definedName>
    <definedName name="qw" localSheetId="6" hidden="1">{"'PROFITABILITY'!$A$1:$F$45"}</definedName>
    <definedName name="qw" localSheetId="5" hidden="1">{"'PROFITABILITY'!$A$1:$F$45"}</definedName>
    <definedName name="qw">#REF!</definedName>
    <definedName name="qwer">#REF!</definedName>
    <definedName name="qwerty">#REF!</definedName>
    <definedName name="QWEWEQ">#REF!</definedName>
    <definedName name="qwrqrqwrq">#REF!</definedName>
    <definedName name="qwwwee">#REF!</definedName>
    <definedName name="r_" localSheetId="6">#REF!</definedName>
    <definedName name="r_">#REF!</definedName>
    <definedName name="R___variation_factor_in_capacity_per_degree_Celcius" localSheetId="6">#REF!</definedName>
    <definedName name="R___variation_factor_in_capacity_per_degree_Celcius">#REF!</definedName>
    <definedName name="ra" localSheetId="6">#REF!</definedName>
    <definedName name="ra">#REF!</definedName>
    <definedName name="raaa" localSheetId="6" hidden="1">{"'Sheet1'!$A$4386:$N$4591"}</definedName>
    <definedName name="raaa" localSheetId="5" hidden="1">{"'Sheet1'!$A$4386:$N$4591"}</definedName>
    <definedName name="raaa" localSheetId="1" hidden="1">{"'Sheet1'!$A$4386:$N$4591"}</definedName>
    <definedName name="raaa" hidden="1">{"'Sheet1'!$A$4386:$N$4591"}</definedName>
    <definedName name="RAB_GI_Mranggen">#REF!</definedName>
    <definedName name="Rac">#REF!</definedName>
    <definedName name="RAD">#REF!</definedName>
    <definedName name="Radio" localSheetId="6" hidden="1">{"'PROFITABILITY'!$A$1:$F$45"}</definedName>
    <definedName name="Radio" localSheetId="5" hidden="1">{"'PROFITABILITY'!$A$1:$F$45"}</definedName>
    <definedName name="Radio" localSheetId="1" hidden="1">{"'PROFITABILITY'!$A$1:$F$45"}</definedName>
    <definedName name="Radio" hidden="1">{"'PROFITABILITY'!$A$1:$F$45"}</definedName>
    <definedName name="RaftD">#REF!</definedName>
    <definedName name="RaftSlbThk">#REF!</definedName>
    <definedName name="raghu">#REF!</definedName>
    <definedName name="Rahul">#REF!</definedName>
    <definedName name="Rahul1">#REF!</definedName>
    <definedName name="RAIL">#REF!</definedName>
    <definedName name="Raj" localSheetId="6" hidden="1">{"'Sheet1'!$A$4386:$N$4591"}</definedName>
    <definedName name="Raj" localSheetId="5" hidden="1">{"'Sheet1'!$A$4386:$N$4591"}</definedName>
    <definedName name="Raj" localSheetId="1" hidden="1">{"'Sheet1'!$A$4386:$N$4591"}</definedName>
    <definedName name="Raj" hidden="1">{"'Sheet1'!$A$4386:$N$4591"}</definedName>
    <definedName name="raja">#REF!</definedName>
    <definedName name="RAJEEV_ERECTORS">#REF!</definedName>
    <definedName name="rakesh">#REF!</definedName>
    <definedName name="RAM">#REF!</definedName>
    <definedName name="Rango_a_imprimir">#REF!</definedName>
    <definedName name="rani">#REF!</definedName>
    <definedName name="RAPS">#REF!</definedName>
    <definedName name="RATE">#REF!</definedName>
    <definedName name="RATE___0">#REF!</definedName>
    <definedName name="rate1">#REF!</definedName>
    <definedName name="raverage">#REF!</definedName>
    <definedName name="RawAgencyPrice">#REF!</definedName>
    <definedName name="RawData">#REF!</definedName>
    <definedName name="RAWRAR">#REF!</definedName>
    <definedName name="rb">#REF!</definedName>
    <definedName name="RBData">#REF!</definedName>
    <definedName name="RC_">INDEX(#REF!,MATCH(#REF!,#REF!,0))</definedName>
    <definedName name="RCArea" hidden="1">#REF!</definedName>
    <definedName name="RCC">#REF!</definedName>
    <definedName name="RCC_Offset">#REF!</definedName>
    <definedName name="RCCpipe300">#REF!</definedName>
    <definedName name="RCCpipe600">#REF!</definedName>
    <definedName name="RCD">#REF!</definedName>
    <definedName name="RCS">#REF!</definedName>
    <definedName name="RCT">#REF!</definedName>
    <definedName name="RD">INDEX(#REF!,MATCH(#REF!,#REF!,0))</definedName>
    <definedName name="rdc">#REF!</definedName>
    <definedName name="re">#REF!</definedName>
    <definedName name="Re___0">#REF!</definedName>
    <definedName name="Re___13">#REF!</definedName>
    <definedName name="re_bar">#REF!</definedName>
    <definedName name="RE_SIZE">#REF!</definedName>
    <definedName name="REACT220CTL">#REF!</definedName>
    <definedName name="REACT220FIRE">#REF!</definedName>
    <definedName name="REACT500">#REF!</definedName>
    <definedName name="REACT500CTL">#REF!</definedName>
    <definedName name="REACT500FIRE">#REF!</definedName>
    <definedName name="REACTOR">#REF!</definedName>
    <definedName name="REBAR">#REF!</definedName>
    <definedName name="REC6RD">#REF!</definedName>
    <definedName name="RECAPITUL">#REF!</definedName>
    <definedName name="Receivables_yearwise" localSheetId="6">#REF!</definedName>
    <definedName name="Receivables_yearwise">#REF!</definedName>
    <definedName name="RECON" hidden="1">{"form-D1",#N/A,FALSE,"FORM-D1";"form-D1_amt",#N/A,FALSE,"FORM-D1"}</definedName>
    <definedName name="RECORD">#REF!</definedName>
    <definedName name="_xlnm.Recorder">#REF!</definedName>
    <definedName name="RECOUT">#N/A</definedName>
    <definedName name="rect_4_415" localSheetId="6">#REF!</definedName>
    <definedName name="rect_4_415">#REF!</definedName>
    <definedName name="RED" localSheetId="6">#REF!</definedName>
    <definedName name="red">#REF!</definedName>
    <definedName name="REE">#REF!</definedName>
    <definedName name="ref">#REF!</definedName>
    <definedName name="Ref__EUS_632_FDN_001">#REF!</definedName>
    <definedName name="Ref__EUS_632_FDN_002">#REF!</definedName>
    <definedName name="region">#REF!</definedName>
    <definedName name="regionnames">#REF!</definedName>
    <definedName name="regions">#REF!</definedName>
    <definedName name="rel">#REF!</definedName>
    <definedName name="Rel.per">#REF!</definedName>
    <definedName name="Rel.perm">#REF!</definedName>
    <definedName name="REN">#REF!</definedName>
    <definedName name="RENT">#REF!</definedName>
    <definedName name="REP">#REF!</definedName>
    <definedName name="Repairs">#REF!</definedName>
    <definedName name="req">#REF!</definedName>
    <definedName name="requi">#REF!</definedName>
    <definedName name="rer">#REF!</definedName>
    <definedName name="RERE">#REF!</definedName>
    <definedName name="rerere">#REF!</definedName>
    <definedName name="res_sum" hidden="1">{#N/A,#N/A,FALSE,"COVER1.XLS ";#N/A,#N/A,FALSE,"RACT1.XLS";#N/A,#N/A,FALSE,"RACT2.XLS";#N/A,#N/A,FALSE,"ECCMP";#N/A,#N/A,FALSE,"WELDER.XLS"}</definedName>
    <definedName name="Reselects">#REF!</definedName>
    <definedName name="resistivite">#REF!</definedName>
    <definedName name="Result33">#REF!</definedName>
    <definedName name="Result51">#REF!</definedName>
    <definedName name="Result61">#REF!</definedName>
    <definedName name="Rev">#REF!</definedName>
    <definedName name="revconstn" hidden="1">#REF!</definedName>
    <definedName name="REVISION">#REF!</definedName>
    <definedName name="REVSTATUS">#REF!</definedName>
    <definedName name="revstatuspage1">#REF!</definedName>
    <definedName name="revstatuspage2">#REF!</definedName>
    <definedName name="RevTable">#REF!</definedName>
    <definedName name="rewre" hidden="1">#REF!</definedName>
    <definedName name="rewrewwre" hidden="1">#REF!</definedName>
    <definedName name="rewrwewe" hidden="1">#REF!</definedName>
    <definedName name="RF" localSheetId="5" hidden="1">{#N/A,#N/A,FALSE,"CCTV"}</definedName>
    <definedName name="RF" localSheetId="1" hidden="1">{#N/A,#N/A,FALSE,"CCTV"}</definedName>
    <definedName name="RF" hidden="1">{#N/A,#N/A,FALSE,"CCTV"}</definedName>
    <definedName name="RFGF">#REF!</definedName>
    <definedName name="RFP003A">#REF!</definedName>
    <definedName name="RFP003B">#REF!</definedName>
    <definedName name="RFP003C">#REF!</definedName>
    <definedName name="RFP003D">#REF!</definedName>
    <definedName name="RFP003E">#REF!</definedName>
    <definedName name="RFP003F">#REF!</definedName>
    <definedName name="RFP004Material_Total_LC">#REF!</definedName>
    <definedName name="RFP004Materiall_Total_FC">#REF!</definedName>
    <definedName name="RFP012DL_Total_MM">#REF!</definedName>
    <definedName name="rfsaf" localSheetId="5" hidden="1">{"'PROFITABILITY'!$A$1:$F$45"}</definedName>
    <definedName name="rfsaf" localSheetId="1" hidden="1">{"'PROFITABILITY'!$A$1:$F$45"}</definedName>
    <definedName name="rfsaf" hidden="1">{"'PROFITABILITY'!$A$1:$F$45"}</definedName>
    <definedName name="Rg">#REF!</definedName>
    <definedName name="rgns">#REF!</definedName>
    <definedName name="rgs">#REF!</definedName>
    <definedName name="RH">INDEX(#REF!,MATCH(#REF!,#REF!,0))</definedName>
    <definedName name="rho">#REF!</definedName>
    <definedName name="RI">INDEX(#REF!,MATCH(#REF!,#REF!,0))</definedName>
    <definedName name="ric">#REF!</definedName>
    <definedName name="rig">#REF!</definedName>
    <definedName name="rishraetc">#REF!</definedName>
    <definedName name="risk" localSheetId="6">#REF!</definedName>
    <definedName name="Risk">#REF!</definedName>
    <definedName name="risk1">#REF!</definedName>
    <definedName name="risk3">#REF!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iverGodavari" localSheetId="6">#REF!</definedName>
    <definedName name="RiverGodavari">#REF!</definedName>
    <definedName name="RJ">INDEX(#REF!,MATCH(#REF!,#REF!,0))</definedName>
    <definedName name="rjrj" hidden="1">{"'PROFITABILITY'!$A$1:$F$45"}</definedName>
    <definedName name="rjrjj" hidden="1">{"'PROFITABILITY'!$A$1:$F$45"}</definedName>
    <definedName name="RK">INDEX(#REF!,MATCH(#REF!,#REF!,0))</definedName>
    <definedName name="RL" localSheetId="6">#REF!</definedName>
    <definedName name="RL">#REF!</definedName>
    <definedName name="Rl___0">#REF!</definedName>
    <definedName name="Rl___13">#REF!</definedName>
    <definedName name="rldif">#REF!</definedName>
    <definedName name="rldis">#REF!</definedName>
    <definedName name="Rlead">#REF!</definedName>
    <definedName name="RLPS">#REF!</definedName>
    <definedName name="RM">INDEX(#REF!,MATCH(#REF!,#REF!,0))</definedName>
    <definedName name="rmcaccp" localSheetId="6">#REF!</definedName>
    <definedName name="rmcaccp">#REF!</definedName>
    <definedName name="rmcecp" localSheetId="6">#REF!</definedName>
    <definedName name="rmcecp">#REF!</definedName>
    <definedName name="rmcmcc.1" localSheetId="6">#REF!</definedName>
    <definedName name="rmcmcc.1">#REF!</definedName>
    <definedName name="rmcmcc.2" localSheetId="6">#REF!</definedName>
    <definedName name="rmcmcc.2">#REF!</definedName>
    <definedName name="rmcmcc.3" localSheetId="6">#REF!</definedName>
    <definedName name="rmcmcc.3">#REF!</definedName>
    <definedName name="rmcmltsb" localSheetId="6">#REF!</definedName>
    <definedName name="rmcmltsb">#REF!</definedName>
    <definedName name="rmcmsb.ups" localSheetId="6">#REF!</definedName>
    <definedName name="rmcmsb.ups">#REF!</definedName>
    <definedName name="rmcsmsb.1" localSheetId="6">#REF!</definedName>
    <definedName name="rmcsmsb.1">#REF!</definedName>
    <definedName name="rmcsmsb.2" localSheetId="6">#REF!</definedName>
    <definedName name="rmcsmsb.2">#REF!</definedName>
    <definedName name="rmcsmsb.3" localSheetId="6">#REF!</definedName>
    <definedName name="rmcsmsb.3">#REF!</definedName>
    <definedName name="rmcsmsb.b" localSheetId="6">#REF!</definedName>
    <definedName name="rmcsmsb.b">#REF!</definedName>
    <definedName name="rmcsmsb.g" localSheetId="6">#REF!</definedName>
    <definedName name="rmcsmsb.g">#REF!</definedName>
    <definedName name="rmcsmsb.lab" localSheetId="6">#REF!</definedName>
    <definedName name="rmcsmsb.lab">#REF!</definedName>
    <definedName name="rmcsmsb.main" localSheetId="6">#REF!</definedName>
    <definedName name="rmcsmsb.main">#REF!</definedName>
    <definedName name="rmcsmsb.t" localSheetId="6">#REF!</definedName>
    <definedName name="rmcsmsb.t">#REF!</definedName>
    <definedName name="rmcsmsb.ups" localSheetId="6">#REF!</definedName>
    <definedName name="rmcsmsb.ups">#REF!</definedName>
    <definedName name="rmcup.1" localSheetId="6">#REF!</definedName>
    <definedName name="rmcup.1">#REF!</definedName>
    <definedName name="rmcup.2" localSheetId="6">#REF!</definedName>
    <definedName name="rmcup.2">#REF!</definedName>
    <definedName name="robot" localSheetId="6">#REF!</definedName>
    <definedName name="robot">#REF!</definedName>
    <definedName name="RODS">#REF!</definedName>
    <definedName name="ROLLFCCASHFLOW">#REF!</definedName>
    <definedName name="ROLLFCWKGS">#REF!</definedName>
    <definedName name="ROLLGFC">#REF!</definedName>
    <definedName name="root1">#REF!</definedName>
    <definedName name="root2">#REF!</definedName>
    <definedName name="root3">#REF!</definedName>
    <definedName name="rorp">#REF!</definedName>
    <definedName name="rosid">#REF!</definedName>
    <definedName name="rousd">#REF!</definedName>
    <definedName name="rout_t">#REF!</definedName>
    <definedName name="Roxy">#REF!</definedName>
    <definedName name="rp">#REF!</definedName>
    <definedName name="RPROT220">#REF!</definedName>
    <definedName name="RPROT500">#REF!</definedName>
    <definedName name="RPRTO500">#REF!</definedName>
    <definedName name="RPRTOT500">#REF!</definedName>
    <definedName name="rr">#REF!</definedName>
    <definedName name="rrammv">#REF!</definedName>
    <definedName name="RRecorderecorder">#REF!</definedName>
    <definedName name="Rrelay">#REF!</definedName>
    <definedName name="RRR" hidden="1">#REF!</definedName>
    <definedName name="rrrr">#REF!</definedName>
    <definedName name="RRRRRRRRRRRRRRRRRRRRRR">#REF!</definedName>
    <definedName name="rrrrtrt">#REF!</definedName>
    <definedName name="RRstones">#REF!</definedName>
    <definedName name="rs">#REF!</definedName>
    <definedName name="Rs___0">#REF!</definedName>
    <definedName name="Rs___13">#REF!</definedName>
    <definedName name="rsat">#REF!</definedName>
    <definedName name="Rse">#REF!</definedName>
    <definedName name="Rse___0">#REF!</definedName>
    <definedName name="Rse___13">#REF!</definedName>
    <definedName name="RSP">#REF!</definedName>
    <definedName name="Rt">#REF!</definedName>
    <definedName name="rtferty">#REF!</definedName>
    <definedName name="rtfr">#REF!</definedName>
    <definedName name="rts">#REF!</definedName>
    <definedName name="rttj" hidden="1">{"'PROFITABILITY'!$A$1:$F$45"}</definedName>
    <definedName name="rttrt" hidden="1">{"form-D1",#N/A,FALSE,"FORM-D1";"form-D1_amt",#N/A,FALSE,"FORM-D1"}</definedName>
    <definedName name="RTU1_AI">#REF!</definedName>
    <definedName name="RTU1_DI">#REF!</definedName>
    <definedName name="RTU1_DO">#REF!</definedName>
    <definedName name="RTU1_PC">#REF!</definedName>
    <definedName name="RTU2_AI">#REF!</definedName>
    <definedName name="RTU2_DI">#REF!</definedName>
    <definedName name="RTU2_DO">#REF!</definedName>
    <definedName name="RTU2_PC">#REF!</definedName>
    <definedName name="RUPEES">#REF!</definedName>
    <definedName name="RUPEES_1">#REF!</definedName>
    <definedName name="rwere" hidden="1">{#N/A,#N/A,FALSE,"COVER1.XLS ";#N/A,#N/A,FALSE,"RACT1.XLS";#N/A,#N/A,FALSE,"RACT2.XLS";#N/A,#N/A,FALSE,"ECCMP";#N/A,#N/A,FALSE,"WELDER.XLS"}</definedName>
    <definedName name="rwerewre" hidden="1">#REF!</definedName>
    <definedName name="rwrqwr">#REF!</definedName>
    <definedName name="rx">#REF!</definedName>
    <definedName name="rxearthing">#REF!</definedName>
    <definedName name="s" localSheetId="6">#REF!</definedName>
    <definedName name="s">#REF!</definedName>
    <definedName name="s.f" localSheetId="6">#REF!</definedName>
    <definedName name="s.f">#REF!</definedName>
    <definedName name="s_1" localSheetId="5" hidden="1">{"'PROFITABILITY'!$A$1:$F$45"}</definedName>
    <definedName name="s_1" localSheetId="1" hidden="1">{"'PROFITABILITY'!$A$1:$F$45"}</definedName>
    <definedName name="s_1" hidden="1">{"'PROFITABILITY'!$A$1:$F$45"}</definedName>
    <definedName name="S_41" hidden="1">{0,0,0,0;0,#N/A,FALSE,0}</definedName>
    <definedName name="S_S_Name">#REF!</definedName>
    <definedName name="S_T_Q_E_MI">#REF!</definedName>
    <definedName name="S0">#REF!</definedName>
    <definedName name="s0ne">#REF!</definedName>
    <definedName name="Sa">#REF!</definedName>
    <definedName name="saa" hidden="1">{"form-D1",#N/A,FALSE,"FORM-D1";"form-D1_amt",#N/A,FALSE,"FORM-D1"}</definedName>
    <definedName name="sadafas">#REF!</definedName>
    <definedName name="sak">#REF!</definedName>
    <definedName name="sal">#REF!</definedName>
    <definedName name="salar">#REF!</definedName>
    <definedName name="SALARIES___WAGES">#REF!</definedName>
    <definedName name="salary">#REF!</definedName>
    <definedName name="SALEFACT">#REF!</definedName>
    <definedName name="sales">#REF!</definedName>
    <definedName name="Sales_Per_Manday">#REF!</definedName>
    <definedName name="SALESPLAN">#REF!</definedName>
    <definedName name="same">#REF!</definedName>
    <definedName name="Sand_124">#REF!</definedName>
    <definedName name="SandI_Mobi_Mth">#REF!</definedName>
    <definedName name="SandI_Mth">#REF!</definedName>
    <definedName name="Sanitary">#REF!</definedName>
    <definedName name="SAP_SUMM">#REF!</definedName>
    <definedName name="sarava">#N/A</definedName>
    <definedName name="sarita" localSheetId="6">#REF!</definedName>
    <definedName name="sarita">#REF!</definedName>
    <definedName name="sasi">#REF!</definedName>
    <definedName name="sastry">#REF!</definedName>
    <definedName name="SATYA" localSheetId="6">#REF!</definedName>
    <definedName name="SATYA">#REF!</definedName>
    <definedName name="SAUN" localSheetId="6">#REF!</definedName>
    <definedName name="SAUN">#REF!</definedName>
    <definedName name="sb">#REF!</definedName>
    <definedName name="SC">#REF!</definedName>
    <definedName name="SC_Ave">#REF!</definedName>
    <definedName name="SC_Mobi_Mth">#REF!</definedName>
    <definedName name="SC_MP_Peak">#REF!</definedName>
    <definedName name="SC_Mth">#REF!</definedName>
    <definedName name="SC_percentage">#REF!</definedName>
    <definedName name="SC_SALE_FACT">#REF!</definedName>
    <definedName name="SC_Sales">#REF!</definedName>
    <definedName name="SCADA">#REF!</definedName>
    <definedName name="SCADA220">#REF!</definedName>
    <definedName name="SCADA220SS">#REF!</definedName>
    <definedName name="scale">#REF!</definedName>
    <definedName name="scf">#REF!</definedName>
    <definedName name="SCH">#REF!</definedName>
    <definedName name="sch.40">#REF!</definedName>
    <definedName name="sCHE4">#REF!</definedName>
    <definedName name="Sched_Pay">#REF!</definedName>
    <definedName name="SCHEDULE_NO._1">#REF!</definedName>
    <definedName name="SCHEDULE_NO._10___Loans___Advances">#REF!</definedName>
    <definedName name="SCHEDULE_NO._11a___Current_Liabilities">#REF!</definedName>
    <definedName name="SCHEDULE_NO._11b___Provisions">#REF!</definedName>
    <definedName name="SCHEDULE_NO._2___Reserves___Surplus_P__L">#REF!</definedName>
    <definedName name="SCHEDULE_NO._4___UnSecured_Loans">#REF!</definedName>
    <definedName name="SCHEDULE_NO._5___Fixed_Assets">#REF!</definedName>
    <definedName name="SCHEDULE_NO._6___Investments">#REF!</definedName>
    <definedName name="SCHEDULE_NO._6a___Interest_accrued_on_Investments">#REF!</definedName>
    <definedName name="SCHEDULE_NO._7___Inventories">#REF!</definedName>
    <definedName name="SCHEDULE_NO._8___Sundry_Debtors">#REF!</definedName>
    <definedName name="SCHEDULE_NO._9___Bank_Balances">#REF!</definedName>
    <definedName name="SCHEDULE_NO_10">#REF!</definedName>
    <definedName name="SCHEDULE_NO_13">#REF!</definedName>
    <definedName name="ScheduleArea">#REF!</definedName>
    <definedName name="Scheduled_Extra_Payments">#REF!</definedName>
    <definedName name="Scheduled_Interest_Rate">#REF!</definedName>
    <definedName name="Scheduled_Monthly_Payment">#REF!</definedName>
    <definedName name="ScheduleName">#REF!</definedName>
    <definedName name="ScheduleReference">#REF!</definedName>
    <definedName name="SchList">#REF!</definedName>
    <definedName name="schools">#REF!</definedName>
    <definedName name="SCIENCE">#REF!</definedName>
    <definedName name="scrb">#REF!</definedName>
    <definedName name="Sd">#REF!</definedName>
    <definedName name="sda" hidden="1">{"form-D1",#N/A,FALSE,"FORM-D1";"form-D1_amt",#N/A,FALSE,"FORM-D1"}</definedName>
    <definedName name="sdaa">#REF!</definedName>
    <definedName name="Sdate">#REF!</definedName>
    <definedName name="sdf">#REF!</definedName>
    <definedName name="SDF2A">#REF!</definedName>
    <definedName name="sdfds" hidden="1">{"'PROFITABILITY'!$A$1:$F$45"}</definedName>
    <definedName name="SDGDSHGD" hidden="1">{"'PROFITABILITY'!$A$1:$F$45"}</definedName>
    <definedName name="SDGSDG" hidden="1">{"'PROFITABILITY'!$A$1:$F$45"}</definedName>
    <definedName name="SDGSG" hidden="1">{"'PROFITABILITY'!$A$1:$F$45"}</definedName>
    <definedName name="sdif">#REF!</definedName>
    <definedName name="sdjghkkjhg" hidden="1">#REF!</definedName>
    <definedName name="sdr">#REF!</definedName>
    <definedName name="sds">#REF!</definedName>
    <definedName name="sdsdsd">#REF!</definedName>
    <definedName name="se">#REF!</definedName>
    <definedName name="se_">#REF!</definedName>
    <definedName name="SEAL">#REF!</definedName>
    <definedName name="SEAL1">#REF!</definedName>
    <definedName name="sect_table" localSheetId="6">#REF!:#REF!</definedName>
    <definedName name="sect_table">#REF!:#REF!</definedName>
    <definedName name="SECTAB">#REF!:#REF!</definedName>
    <definedName name="SECTION">#REF!</definedName>
    <definedName name="see">#REF!</definedName>
    <definedName name="sek" localSheetId="6">#REF!</definedName>
    <definedName name="sek">#REF!</definedName>
    <definedName name="SEK_C" localSheetId="6">#REF!</definedName>
    <definedName name="SEK_C">#REF!</definedName>
    <definedName name="Sel_Choice_Rail_OHE">#REF!</definedName>
    <definedName name="Sel_SiteInfra_Rail_OHE">#REF!</definedName>
    <definedName name="Select">#REF!</definedName>
    <definedName name="SelectD1OrC1">#REF!</definedName>
    <definedName name="SelectLessOrExcess">#REF!</definedName>
    <definedName name="sencount">1</definedName>
    <definedName name="SEPT">#REF!</definedName>
    <definedName name="SER_TAX">#REF!</definedName>
    <definedName name="Service">#REF!</definedName>
    <definedName name="ServiceTax">#REF!</definedName>
    <definedName name="SESHA_SAI_CONSTRUCTION">#REF!</definedName>
    <definedName name="SF">#REF!</definedName>
    <definedName name="sfcon_idr">#REF!</definedName>
    <definedName name="sfcon_usd">#REF!</definedName>
    <definedName name="sfd">#REF!</definedName>
    <definedName name="sfdf">#REF!</definedName>
    <definedName name="sfdism">#REF!</definedName>
    <definedName name="sfdism_idr">#REF!</definedName>
    <definedName name="sfdism_usd">#REF!</definedName>
    <definedName name="sfearthing_idr">#REF!</definedName>
    <definedName name="sfearthing_usd">#REF!</definedName>
    <definedName name="sfew_idr">#REF!</definedName>
    <definedName name="sfew_usd">#REF!</definedName>
    <definedName name="sffew_idr">#REF!</definedName>
    <definedName name="sffg">#REF!</definedName>
    <definedName name="sffitting_idr">#REF!</definedName>
    <definedName name="sffitting_usd">#REF!</definedName>
    <definedName name="sffound_idr">#REF!</definedName>
    <definedName name="sffound_usd">#REF!</definedName>
    <definedName name="sfinstall">#REF!</definedName>
    <definedName name="sfinsul_idr">#REF!</definedName>
    <definedName name="sfinsul_usd">#REF!</definedName>
    <definedName name="sfjk">#REF!</definedName>
    <definedName name="sfmisc">#REF!</definedName>
    <definedName name="sfmisc_idr">#REF!</definedName>
    <definedName name="sfmisc_usd">#REF!</definedName>
    <definedName name="sfmisce_idr">#REF!</definedName>
    <definedName name="sfnumplate_idr">#REF!</definedName>
    <definedName name="sfnumplate_usd">#REF!</definedName>
    <definedName name="SFR">#REF!</definedName>
    <definedName name="sfsurvey_idr">#REF!</definedName>
    <definedName name="sfsurvey_usd">#REF!</definedName>
    <definedName name="sftest_idr">#REF!</definedName>
    <definedName name="sftest_usd">#REF!</definedName>
    <definedName name="sftower_idr">#REF!</definedName>
    <definedName name="sftower_usd">#REF!</definedName>
    <definedName name="sftransport">#REF!</definedName>
    <definedName name="SG">#REF!</definedName>
    <definedName name="sg_304L">7.945</definedName>
    <definedName name="sg_316L">7.945</definedName>
    <definedName name="sg_317L">7.945</definedName>
    <definedName name="sg_70_30">8.921</definedName>
    <definedName name="sg_90_10">8.927</definedName>
    <definedName name="sg_brass">8.41</definedName>
    <definedName name="sg_bronze">7.78</definedName>
    <definedName name="sg_titanium">4.51</definedName>
    <definedName name="SH" localSheetId="6">#REF!</definedName>
    <definedName name="sh">#REF!</definedName>
    <definedName name="SHAB" localSheetId="6">#REF!</definedName>
    <definedName name="SHAB">#REF!</definedName>
    <definedName name="sharada">185</definedName>
    <definedName name="SHEET">#N/A</definedName>
    <definedName name="sheet1">#REF!</definedName>
    <definedName name="sheet1___0">#REF!</definedName>
    <definedName name="sheet1___13">#REF!</definedName>
    <definedName name="SHEET2">#REF!</definedName>
    <definedName name="sheet3" localSheetId="6">#REF!</definedName>
    <definedName name="sheet3">#REF!</definedName>
    <definedName name="SHELL___TUBE_DATA">#REF!</definedName>
    <definedName name="shis">#REF!</definedName>
    <definedName name="shpe">#REF!</definedName>
    <definedName name="Shri1">#REF!</definedName>
    <definedName name="SHS">#REF!</definedName>
    <definedName name="SHTA" localSheetId="6">#REF!</definedName>
    <definedName name="SHTA">#REF!</definedName>
    <definedName name="Shuttering" localSheetId="6">#REF!</definedName>
    <definedName name="Shuttering">#REF!</definedName>
    <definedName name="SHV">#REF!</definedName>
    <definedName name="si">#REF!</definedName>
    <definedName name="sigma0.2">#REF!</definedName>
    <definedName name="sigma0_2">#REF!</definedName>
    <definedName name="sigmab">#REF!</definedName>
    <definedName name="sigmah">#REF!</definedName>
    <definedName name="sigmat">#REF!</definedName>
    <definedName name="sii">#REF!</definedName>
    <definedName name="Sim1_FirstRow">#REF!</definedName>
    <definedName name="Sim1_LastRow">#REF!</definedName>
    <definedName name="Sim1_Param">#REF!</definedName>
    <definedName name="Sim1_Param2">#REF!</definedName>
    <definedName name="Sim1_RepCount">#REF!</definedName>
    <definedName name="Sim1_Seeds">#REF!</definedName>
    <definedName name="Sim1_SimData">#REF!</definedName>
    <definedName name="Sim1_TopRow">#REF!</definedName>
    <definedName name="SINC2">#REF!</definedName>
    <definedName name="sinq">#REF!</definedName>
    <definedName name="sis">#REF!</definedName>
    <definedName name="sit">#REF!</definedName>
    <definedName name="sit0">#REF!</definedName>
    <definedName name="site">#REF!</definedName>
    <definedName name="Site_est">#REF!</definedName>
    <definedName name="Site_office_rev_24.05.2005">#N/A</definedName>
    <definedName name="SIZE">#REF!</definedName>
    <definedName name="SIZEC">#REF!</definedName>
    <definedName name="SJ">INDEX(#REF!,MATCH(#REF!,#REF!,0))</definedName>
    <definedName name="SK">INDEX(#REF!,MATCH(#REF!,#REF!,0))</definedName>
    <definedName name="skilled" localSheetId="6">#REF!</definedName>
    <definedName name="skilled">#REF!</definedName>
    <definedName name="SL">INDEX(#REF!,MATCH(#REF!,#REF!,0))</definedName>
    <definedName name="slab" hidden="1">{"form-D1",#N/A,FALSE,"FORM-D1";"form-D1_amt",#N/A,FALSE,"FORM-D1"}</definedName>
    <definedName name="slab_p" hidden="1">{"form-D1",#N/A,FALSE,"FORM-D1";"form-D1_amt",#N/A,FALSE,"FORM-D1"}</definedName>
    <definedName name="SlabD">#REF!</definedName>
    <definedName name="SLOPE">#REF!</definedName>
    <definedName name="sm">#REF!</definedName>
    <definedName name="SMP">INDEX(#REF!,MATCH(#REF!,#REF!,0))</definedName>
    <definedName name="SMPL">INDEX(#REF!,MATCH(#REF!,#REF!,0))</definedName>
    <definedName name="smsb" localSheetId="6">#REF!</definedName>
    <definedName name="smsb">#REF!</definedName>
    <definedName name="snlkjhsljbhdsjbkj" localSheetId="6">#REF!</definedName>
    <definedName name="snlkjhsljbhdsjbkj">#REF!</definedName>
    <definedName name="SNS">"Picture 2"</definedName>
    <definedName name="soh">0%</definedName>
    <definedName name="Soil">#REF!</definedName>
    <definedName name="SoilClass">#REF!</definedName>
    <definedName name="SOL">#REF!</definedName>
    <definedName name="sone">#REF!</definedName>
    <definedName name="SOR">#REF!</definedName>
    <definedName name="sort1" hidden="1">#REF!</definedName>
    <definedName name="SortAREA">#REF!</definedName>
    <definedName name="Source_Price" localSheetId="6">#REF!</definedName>
    <definedName name="Source_Price">#REF!</definedName>
    <definedName name="sourceF" localSheetId="6">#REF!</definedName>
    <definedName name="sourceF">#REF!</definedName>
    <definedName name="SourceV">#REF!</definedName>
    <definedName name="sp">4%</definedName>
    <definedName name="SpacerDamper" localSheetId="6" hidden="1">{"'PROFITABILITY'!$A$1:$F$45"}</definedName>
    <definedName name="SpacerDamper" localSheetId="5" hidden="1">{"'PROFITABILITY'!$A$1:$F$45"}</definedName>
    <definedName name="SpacerDamper" localSheetId="1" hidden="1">{"'PROFITABILITY'!$A$1:$F$45"}</definedName>
    <definedName name="SpacerDamper" hidden="1">{"'PROFITABILITY'!$A$1:$F$45"}</definedName>
    <definedName name="Spalls">#REF!</definedName>
    <definedName name="SPAN">VLOOKUP(#REF!&amp;#REF!,#REF!,4,FALSE)</definedName>
    <definedName name="Spanner_Auto_File">"C:\Documents and Settings\pcsai\My Documents\DRAIN_De.x2a"</definedName>
    <definedName name="SPAR">#REF!</definedName>
    <definedName name="Spare" localSheetId="6" hidden="1">{"'PROFITABILITY'!$A$1:$F$45"}</definedName>
    <definedName name="Spare" localSheetId="5" hidden="1">{"'PROFITABILITY'!$A$1:$F$45"}</definedName>
    <definedName name="Spare" localSheetId="1" hidden="1">{"'PROFITABILITY'!$A$1:$F$45"}</definedName>
    <definedName name="Spare" hidden="1">{"'PROFITABILITY'!$A$1:$F$45"}</definedName>
    <definedName name="SPEC_13">#REF!</definedName>
    <definedName name="SPEC_14">#REF!</definedName>
    <definedName name="SPEC_15">#REF!</definedName>
    <definedName name="SPEC_16">#REF!</definedName>
    <definedName name="SPEC_17">#REF!</definedName>
    <definedName name="SPEC_18">#REF!</definedName>
    <definedName name="SPEC_19">#REF!</definedName>
    <definedName name="SPEC_20">#REF!</definedName>
    <definedName name="SPEC_21">#REF!</definedName>
    <definedName name="SPEC_22">#REF!</definedName>
    <definedName name="SPEC_23">#REF!</definedName>
    <definedName name="SPEC_24">#REF!</definedName>
    <definedName name="SPEC_25">#REF!</definedName>
    <definedName name="SPEC2">#REF!</definedName>
    <definedName name="SpecialPrice" hidden="1">#REF!</definedName>
    <definedName name="spfactor" localSheetId="6">#REF!</definedName>
    <definedName name="spfactor">#REF!</definedName>
    <definedName name="Spl" localSheetId="6">#REF!</definedName>
    <definedName name="Spl">#REF!</definedName>
    <definedName name="SPTNP" localSheetId="6">#REF!</definedName>
    <definedName name="SPTNP">#REF!</definedName>
    <definedName name="SQRT__1___0.6___1.0" localSheetId="6">#REF!</definedName>
    <definedName name="SQRT__1___0.6___1.0">#REF!</definedName>
    <definedName name="SQRT__1___0_6___1_0">#REF!</definedName>
    <definedName name="SQRT__1___0_6___1_0___0">#REF!</definedName>
    <definedName name="SQRT__1___0_6___1_0___13">#REF!</definedName>
    <definedName name="sr">#REF!</definedName>
    <definedName name="sraica">#REF!</definedName>
    <definedName name="sri">#REF!</definedName>
    <definedName name="srk"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5"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s" localSheetId="6">#REF!</definedName>
    <definedName name="ss">#REF!</definedName>
    <definedName name="SS_Adv">#REF!</definedName>
    <definedName name="SS_AGWC">#REF!</definedName>
    <definedName name="SS_AM">#REF!</definedName>
    <definedName name="SS_ANFA">#REF!</definedName>
    <definedName name="SS_ANFE">#REF!</definedName>
    <definedName name="SS_ANFEBG">#REF!</definedName>
    <definedName name="SS_ANWC">#REF!</definedName>
    <definedName name="SS_Apr">#REF!</definedName>
    <definedName name="SS_Aug">#REF!</definedName>
    <definedName name="SS_Avg_Adv">#REF!</definedName>
    <definedName name="SS_Avg_COI">#REF!</definedName>
    <definedName name="SS_Avg_OCA">#REF!</definedName>
    <definedName name="SS_Avg_OCL">#REF!</definedName>
    <definedName name="SS_Avg_OS">#REF!</definedName>
    <definedName name="SS_Avg_Stk">#REF!</definedName>
    <definedName name="SS_Avg_VC">#REF!</definedName>
    <definedName name="SS_Avg_WC_Key">#REF!</definedName>
    <definedName name="ss_coi">#REF!</definedName>
    <definedName name="SS_COU">#REF!</definedName>
    <definedName name="SS_Dec">#REF!</definedName>
    <definedName name="SS_Deprn">#REF!</definedName>
    <definedName name="SS_Feb">#REF!</definedName>
    <definedName name="SS_GM">#REF!</definedName>
    <definedName name="SS_Jan">#REF!</definedName>
    <definedName name="SS_Jul">#REF!</definedName>
    <definedName name="SS_Jun">#REF!</definedName>
    <definedName name="SS_Key">#REF!</definedName>
    <definedName name="SS_Mar">#REF!</definedName>
    <definedName name="SS_MAT_Sales">#REF!</definedName>
    <definedName name="SS_May">#REF!</definedName>
    <definedName name="SS_Nov">#REF!</definedName>
    <definedName name="SS_NWC">#REF!</definedName>
    <definedName name="SS_OB_Cust">#REF!</definedName>
    <definedName name="SS_OB_IU">#REF!</definedName>
    <definedName name="SS_OCA">#REF!</definedName>
    <definedName name="SS_OCL">#REF!</definedName>
    <definedName name="SS_Oct">#REF!</definedName>
    <definedName name="SS_OD_Common">#REF!</definedName>
    <definedName name="SS_OI_Cust">#REF!</definedName>
    <definedName name="SS_OI_IU">#REF!</definedName>
    <definedName name="SS_OS">#REF!</definedName>
    <definedName name="SS_PBDIT">#REF!</definedName>
    <definedName name="SS_PBIT">#REF!</definedName>
    <definedName name="SS_Per_Key">#REF!</definedName>
    <definedName name="SS_Res_Key">#REF!</definedName>
    <definedName name="SS_Sales_Cust">#REF!</definedName>
    <definedName name="SS_Sales_IU">#REF!</definedName>
    <definedName name="SS_Sep">#REF!</definedName>
    <definedName name="SS_Stk">#REF!</definedName>
    <definedName name="SS_Top_Key">#REF!</definedName>
    <definedName name="SS_VC">#REF!</definedName>
    <definedName name="SS_WC_Key">#REF!</definedName>
    <definedName name="SS400_401" localSheetId="6">#REF!</definedName>
    <definedName name="SS400_401">#REF!</definedName>
    <definedName name="ss401_404" localSheetId="6">#REF!</definedName>
    <definedName name="ss401_404">#REF!</definedName>
    <definedName name="ss405_408">#REF!</definedName>
    <definedName name="SS421_422">#REF!</definedName>
    <definedName name="ss421_424">#REF!</definedName>
    <definedName name="ss6_bop_f">#REF!</definedName>
    <definedName name="ss6_bop_v">#REF!</definedName>
    <definedName name="ss6_bop_w">#REF!</definedName>
    <definedName name="ss6_civ_f">#REF!</definedName>
    <definedName name="ss6_civ_v">#REF!</definedName>
    <definedName name="ss6_civ_w">#REF!</definedName>
    <definedName name="ss6_cond_f">#REF!</definedName>
    <definedName name="ss6_cond_v">#REF!</definedName>
    <definedName name="ss6_cond_w">#REF!</definedName>
    <definedName name="ss6_ct_f">#REF!</definedName>
    <definedName name="ss6_ct_v">#REF!</definedName>
    <definedName name="ss6_ct_w">#REF!</definedName>
    <definedName name="ss6_e_f">#REF!</definedName>
    <definedName name="ss6_e_v">#REF!</definedName>
    <definedName name="ss6_e_w">#REF!</definedName>
    <definedName name="ss6_ec_f">#REF!</definedName>
    <definedName name="ss6_ec_v">#REF!</definedName>
    <definedName name="ss6_ec_w">#REF!</definedName>
    <definedName name="ss6_fuel_f">#REF!</definedName>
    <definedName name="ss6_fuel_v">#REF!</definedName>
    <definedName name="ss6_fuel_w">#REF!</definedName>
    <definedName name="ss6_geno_f">#REF!</definedName>
    <definedName name="ss6_geno_v">#REF!</definedName>
    <definedName name="ss6_geno_w">#REF!</definedName>
    <definedName name="ss6_gt_f">#REF!</definedName>
    <definedName name="ss6_gt_v">#REF!</definedName>
    <definedName name="ss6_gt_w">#REF!</definedName>
    <definedName name="ss6_gtax_f">#REF!</definedName>
    <definedName name="ss6_gtax_v">#REF!</definedName>
    <definedName name="ss6_gtax_w">#REF!</definedName>
    <definedName name="ss6_hrsg_f">#REF!</definedName>
    <definedName name="ss6_hrsg_v">#REF!</definedName>
    <definedName name="ss6_hrsg_w">#REF!</definedName>
    <definedName name="ss6_ic_f">#REF!</definedName>
    <definedName name="ss6_ic_v">#REF!</definedName>
    <definedName name="ss6_ic_w">#REF!</definedName>
    <definedName name="ss6_st_f">#REF!</definedName>
    <definedName name="ss6_st_v">#REF!</definedName>
    <definedName name="ss6_st_w">#REF!</definedName>
    <definedName name="ss8_bop_f">#REF!</definedName>
    <definedName name="ss8_bop_v">#REF!</definedName>
    <definedName name="ss8_bop_w">#REF!</definedName>
    <definedName name="ss8_civ_f">#REF!</definedName>
    <definedName name="ss8_civ_v">#REF!</definedName>
    <definedName name="ss8_civ_w">#REF!</definedName>
    <definedName name="ss8_cond_f">#REF!</definedName>
    <definedName name="ss8_cond_v">#REF!</definedName>
    <definedName name="ss8_cond_w">#REF!</definedName>
    <definedName name="ss8_ct_f">#REF!</definedName>
    <definedName name="ss8_ct_v">#REF!</definedName>
    <definedName name="ss8_ct_w">#REF!</definedName>
    <definedName name="ss8_e_f">#REF!</definedName>
    <definedName name="ss8_e_v">#REF!</definedName>
    <definedName name="ss8_e_w">#REF!</definedName>
    <definedName name="ss8_ec_f">#REF!</definedName>
    <definedName name="ss8_ec_v">#REF!</definedName>
    <definedName name="ss8_ec_w">#REF!</definedName>
    <definedName name="ss8_fuel_f">#REF!</definedName>
    <definedName name="ss8_fuel_v">#REF!</definedName>
    <definedName name="ss8_fuel_w">#REF!</definedName>
    <definedName name="ss8_geno_f">#REF!</definedName>
    <definedName name="ss8_geno_v">#REF!</definedName>
    <definedName name="ss8_geno_w">#REF!</definedName>
    <definedName name="ss8_gt_f">#REF!</definedName>
    <definedName name="ss8_gt_v">#REF!</definedName>
    <definedName name="ss8_gt_w">#REF!</definedName>
    <definedName name="ss8_gtax_f">#REF!</definedName>
    <definedName name="ss8_gtax_v">#REF!</definedName>
    <definedName name="ss8_gtax_w">#REF!</definedName>
    <definedName name="ss8_hrsg_f">#REF!</definedName>
    <definedName name="ss8_hrsg_v">#REF!</definedName>
    <definedName name="ss8_hrsg_w">#REF!</definedName>
    <definedName name="ss8_ic_f">#REF!</definedName>
    <definedName name="ss8_ic_v">#REF!</definedName>
    <definedName name="ss8_ic_w">#REF!</definedName>
    <definedName name="ss8_st_f">#REF!</definedName>
    <definedName name="ss8_st_v">#REF!</definedName>
    <definedName name="ss8_st_w">#REF!</definedName>
    <definedName name="ss9_bop_f">#REF!</definedName>
    <definedName name="ss9_bop_v">#REF!</definedName>
    <definedName name="ss9_bop_w">#REF!</definedName>
    <definedName name="ss9_civ_f">#REF!</definedName>
    <definedName name="ss9_civ_v">#REF!</definedName>
    <definedName name="ss9_civ_w">#REF!</definedName>
    <definedName name="ss9_cond_f">#REF!</definedName>
    <definedName name="ss9_cond_v">#REF!</definedName>
    <definedName name="ss9_cond_w">#REF!</definedName>
    <definedName name="ss9_ct_f">#REF!</definedName>
    <definedName name="ss9_ct_v">#REF!</definedName>
    <definedName name="ss9_ct_w">#REF!</definedName>
    <definedName name="ss9_e_f">#REF!</definedName>
    <definedName name="ss9_e_v">#REF!</definedName>
    <definedName name="ss9_e_w">#REF!</definedName>
    <definedName name="ss9_ec_f">#REF!</definedName>
    <definedName name="ss9_ec_v">#REF!</definedName>
    <definedName name="ss9_ec_w">#REF!</definedName>
    <definedName name="ss9_fuel_f">#REF!</definedName>
    <definedName name="ss9_fuel_v">#REF!</definedName>
    <definedName name="ss9_fuel_w">#REF!</definedName>
    <definedName name="ss9_geno_f">#REF!</definedName>
    <definedName name="ss9_geno_v">#REF!</definedName>
    <definedName name="ss9_geno_w">#REF!</definedName>
    <definedName name="ss9_gt_f">#REF!</definedName>
    <definedName name="ss9_gt_v">#REF!</definedName>
    <definedName name="ss9_gt_w">#REF!</definedName>
    <definedName name="ss9_gtax_f">#REF!</definedName>
    <definedName name="ss9_gtax_v">#REF!</definedName>
    <definedName name="ss9_gtax_w">#REF!</definedName>
    <definedName name="ss9_hrsg_f">#REF!</definedName>
    <definedName name="ss9_hrsg_v">#REF!</definedName>
    <definedName name="ss9_hrsg_w">#REF!</definedName>
    <definedName name="ss9_ic_f">#REF!</definedName>
    <definedName name="ss9_ic_v">#REF!</definedName>
    <definedName name="ss9_ic_w">#REF!</definedName>
    <definedName name="ss9_st_f">#REF!</definedName>
    <definedName name="ss9_st_v">#REF!</definedName>
    <definedName name="ss9_st_w">#REF!</definedName>
    <definedName name="ssa">#REF!</definedName>
    <definedName name="ssb">#REF!</definedName>
    <definedName name="sscost_config1">#REF!</definedName>
    <definedName name="SSDFF">#REF!</definedName>
    <definedName name="ssf">#REF!</definedName>
    <definedName name="ssfsd">#REF!</definedName>
    <definedName name="ssl">#REF!</definedName>
    <definedName name="Ssm">#REF!</definedName>
    <definedName name="sss" localSheetId="6">#REF!</definedName>
    <definedName name="sss">#REF!</definedName>
    <definedName name="sss_1">#REF!</definedName>
    <definedName name="ssss">#REF!</definedName>
    <definedName name="sssss">#REF!</definedName>
    <definedName name="sssssssss">#REF!</definedName>
    <definedName name="SSSSSSSSSSSS" hidden="1">#REF!</definedName>
    <definedName name="sssssssssssss" hidden="1">{"form-D1",#N/A,FALSE,"FORM-D1";"form-D1_amt",#N/A,FALSE,"FORM-D1"}</definedName>
    <definedName name="sssssssssssssas" hidden="1">{"form-D1",#N/A,FALSE,"FORM-D1";"form-D1_amt",#N/A,FALSE,"FORM-D1"}</definedName>
    <definedName name="sssummary_config1">#REF!</definedName>
    <definedName name="ST">#REF!</definedName>
    <definedName name="st_list">#REF!</definedName>
    <definedName name="ST220CTL">#REF!</definedName>
    <definedName name="STA22SCADA">#REF!</definedName>
    <definedName name="STA2SCADA">#REF!</definedName>
    <definedName name="STA2STCTL">#REF!</definedName>
    <definedName name="staff">#REF!</definedName>
    <definedName name="Staff_and_IDL_Ave">#REF!</definedName>
    <definedName name="StaffGrades">#REF!</definedName>
    <definedName name="Stage">#REF!</definedName>
    <definedName name="Staircase">#REF!</definedName>
    <definedName name="Staircase2">#REF!</definedName>
    <definedName name="Standard_Contingency">0.1</definedName>
    <definedName name="Standard_Procurement_Contingency">0.03</definedName>
    <definedName name="StartLine">#REF!</definedName>
    <definedName name="STATEMENT_1">#REF!</definedName>
    <definedName name="STATEMENT_2">#REF!</definedName>
    <definedName name="STATEMENT_3">#REF!</definedName>
    <definedName name="STATEMENT_4">#REF!</definedName>
    <definedName name="STCTL">#REF!</definedName>
    <definedName name="STCTL2">#REF!</definedName>
    <definedName name="STCTL220">#REF!</definedName>
    <definedName name="STD">#REF!</definedName>
    <definedName name="ste">#REF!</definedName>
    <definedName name="steam_props">#REF!</definedName>
    <definedName name="steam_trap">#REF!</definedName>
    <definedName name="steel">#REF!</definedName>
    <definedName name="STEEL220">#REF!</definedName>
    <definedName name="stfr">#REF!</definedName>
    <definedName name="Stg_Sub">#REF!</definedName>
    <definedName name="Stg_Super">#REF!</definedName>
    <definedName name="stock">#REF!</definedName>
    <definedName name="STR">#REF!</definedName>
    <definedName name="Stretch">#REF!</definedName>
    <definedName name="StrID" localSheetId="6">#REF!</definedName>
    <definedName name="StrID">#REF!</definedName>
    <definedName name="StringingTool" localSheetId="6">OFFSET(#REF!,0,0,COUNTA(#REF!),1)</definedName>
    <definedName name="StringingTool">OFFSET(#REF!,0,0,COUNTA(#REF!),1)</definedName>
    <definedName name="stru_det">#REF!</definedName>
    <definedName name="Structure" localSheetId="6">#REF!</definedName>
    <definedName name="Structure">#REF!</definedName>
    <definedName name="StructureType" localSheetId="6">#REF!</definedName>
    <definedName name="StructureType">#REF!</definedName>
    <definedName name="su">#REF!</definedName>
    <definedName name="Subcontract">#REF!</definedName>
    <definedName name="Subject">#REF!</definedName>
    <definedName name="substation">#REF!</definedName>
    <definedName name="SUBSTN_LST">#REF!</definedName>
    <definedName name="SubTotalArea">#REF!</definedName>
    <definedName name="SubTotalPrice">#REF!</definedName>
    <definedName name="sum">#REF!</definedName>
    <definedName name="sumana">#REF!</definedName>
    <definedName name="SUMM">#REF!</definedName>
    <definedName name="SUMMARY">#REF!</definedName>
    <definedName name="summary_config1">#REF!</definedName>
    <definedName name="SUMMARY_OTHER_EXPS">#REF!</definedName>
    <definedName name="SummaryNew" hidden="1">#REF!</definedName>
    <definedName name="SUMMARYR">#REF!</definedName>
    <definedName name="Summaryy">#REF!</definedName>
    <definedName name="sump">#REF!</definedName>
    <definedName name="sumtotal">#REF!</definedName>
    <definedName name="sUNDR">#REF!</definedName>
    <definedName name="Supplies">#REF!</definedName>
    <definedName name="supply">#REF!</definedName>
    <definedName name="Supplykalpaka160714">#REF!</definedName>
    <definedName name="supplysch">#REF!</definedName>
    <definedName name="suresh123">#REF!</definedName>
    <definedName name="SurveyTool">OFFSET(#REF!,0,0,COUNTA(#REF!),1)</definedName>
    <definedName name="Sv">#REF!</definedName>
    <definedName name="sw">#REF!</definedName>
    <definedName name="swd_Adl_dis" localSheetId="6">#REF!</definedName>
    <definedName name="swd_Adl_dis">#REF!</definedName>
    <definedName name="swd_cd" localSheetId="6">#REF!</definedName>
    <definedName name="swd_cd">#REF!</definedName>
    <definedName name="swd_er">#REF!</definedName>
    <definedName name="swd_fi">#REF!</definedName>
    <definedName name="SWGR12">#REF!</definedName>
    <definedName name="SWGR345">#REF!</definedName>
    <definedName name="SWH">#REF!</definedName>
    <definedName name="SWH_">#REF!</definedName>
    <definedName name="swi">#REF!</definedName>
    <definedName name="switchgear_E2">#REF!</definedName>
    <definedName name="sws">#REF!</definedName>
    <definedName name="swt">#REF!</definedName>
    <definedName name="t" localSheetId="6">#REF!</definedName>
    <definedName name="t">#REF!</definedName>
    <definedName name="T___0" localSheetId="6">#REF!</definedName>
    <definedName name="T___0">#REF!</definedName>
    <definedName name="t___13">#REF!</definedName>
    <definedName name="T_Type">IFERROR(VLOOKUP(#REF!,#REF!,2,FALSE)," ")</definedName>
    <definedName name="T0">#REF!</definedName>
    <definedName name="T1_">#N/A</definedName>
    <definedName name="T2_">#N/A</definedName>
    <definedName name="T3_">#N/A</definedName>
    <definedName name="T4_">#N/A</definedName>
    <definedName name="Ta" localSheetId="6">#REF!</definedName>
    <definedName name="Ta">#REF!</definedName>
    <definedName name="taa">#REF!</definedName>
    <definedName name="TAB" localSheetId="6">#REF!</definedName>
    <definedName name="TAB">#REF!</definedName>
    <definedName name="Table">#REF!</definedName>
    <definedName name="TABLE_4">#REF!</definedName>
    <definedName name="Table1">#REF!</definedName>
    <definedName name="TABLE2">#REF!</definedName>
    <definedName name="tableau1">#REF!</definedName>
    <definedName name="TableRange">#REF!</definedName>
    <definedName name="tables">#REF!</definedName>
    <definedName name="Taf">#REF!</definedName>
    <definedName name="tala" localSheetId="6" hidden="1">#REF!</definedName>
    <definedName name="tala" hidden="1">#REF!</definedName>
    <definedName name="tala_1">#N/A</definedName>
    <definedName name="tala_1_1">"#N/A"</definedName>
    <definedName name="tala_2">#N/A</definedName>
    <definedName name="tamil">#REF!</definedName>
    <definedName name="Target" localSheetId="6">#REF!</definedName>
    <definedName name="Target">#REF!</definedName>
    <definedName name="Tav" localSheetId="6">#REF!</definedName>
    <definedName name="Tav">#REF!</definedName>
    <definedName name="Tax">#REF!</definedName>
    <definedName name="TaxTV">10%</definedName>
    <definedName name="TaxXL">5%</definedName>
    <definedName name="TB" localSheetId="6">#REF!</definedName>
    <definedName name="tb">#REF!</definedName>
    <definedName name="Tbf">#REF!</definedName>
    <definedName name="TBL">#REF!</definedName>
    <definedName name="tbl_ProdInfo" hidden="1">#REF!</definedName>
    <definedName name="TBo">#REF!</definedName>
    <definedName name="tc" localSheetId="6">#REF!</definedName>
    <definedName name="tc">#REF!</definedName>
    <definedName name="tcap" localSheetId="6">#REF!</definedName>
    <definedName name="tcap">#REF!</definedName>
    <definedName name="tcr">#REF!</definedName>
    <definedName name="TD">#REF!</definedName>
    <definedName name="te">#REF!</definedName>
    <definedName name="TE_Rate">IFERROR(_xlfn.XLOOKUP(#REF!,#REF!,#REF!),"")</definedName>
    <definedName name="TEC_Inquiry_No">#REF!</definedName>
    <definedName name="TEE">#REF!</definedName>
    <definedName name="teesta">#REF!,#REF!,#REF!,#REF!,#REF!,#REF!,#REF!,#REF!,#REF!</definedName>
    <definedName name="tel">#REF!</definedName>
    <definedName name="TEMP">#REF!</definedName>
    <definedName name="temp_strainer">#REF!</definedName>
    <definedName name="temp1">#REF!</definedName>
    <definedName name="tempcoeff">#REF!</definedName>
    <definedName name="Ten">#REF!</definedName>
    <definedName name="TenderNumberPS">#REF!</definedName>
    <definedName name="ter_vapi">#REF!</definedName>
    <definedName name="TERM">#REF!</definedName>
    <definedName name="TEs">#REF!</definedName>
    <definedName name="TEs___0">#REF!</definedName>
    <definedName name="TEs___13">#REF!</definedName>
    <definedName name="TEST">#REF!</definedName>
    <definedName name="TEST_1">"#REF!"</definedName>
    <definedName name="TEST0" localSheetId="6">#REF!</definedName>
    <definedName name="TEST0">#REF!</definedName>
    <definedName name="TEST1" localSheetId="6">#REF!</definedName>
    <definedName name="TEST1">#REF!</definedName>
    <definedName name="TEST10" localSheetId="6">#REF!</definedName>
    <definedName name="TEST10">#REF!</definedName>
    <definedName name="TEST11">#REF!</definedName>
    <definedName name="TEST12">#REF!</definedName>
    <definedName name="TEST13">#REF!</definedName>
    <definedName name="TEST14">#REF!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Test">#REF!</definedName>
    <definedName name="TESTVKEY">#REF!</definedName>
    <definedName name="TEt">#REF!</definedName>
    <definedName name="TEt___0">#REF!</definedName>
    <definedName name="TEt___13">#REF!</definedName>
    <definedName name="TextRefCopyRangeCount" hidden="1">1</definedName>
    <definedName name="TF" localSheetId="6">#REF!</definedName>
    <definedName name="TF">#REF!</definedName>
    <definedName name="Tfc" localSheetId="6">#REF!</definedName>
    <definedName name="Tfc">#REF!</definedName>
    <definedName name="Tfd">#REF!</definedName>
    <definedName name="TG">#REF!</definedName>
    <definedName name="th">#REF!</definedName>
    <definedName name="Thickness_of_base_slab">#REF!</definedName>
    <definedName name="Thickness_of_cover_slab">#REF!</definedName>
    <definedName name="Thickness_of_cover_slab_end">#REF!</definedName>
    <definedName name="Thickness_of_PCC">#REF!</definedName>
    <definedName name="Thickness_of_side_wall">#REF!</definedName>
    <definedName name="THK">#REF!</definedName>
    <definedName name="ThreeD">#REF!</definedName>
    <definedName name="ThreeTd">#REF!</definedName>
    <definedName name="ThreeTn">#REF!</definedName>
    <definedName name="TIL">#REF!</definedName>
    <definedName name="Tip">#REF!</definedName>
    <definedName name="TITL">#REF!</definedName>
    <definedName name="TITLE">#REF!</definedName>
    <definedName name="Title1">#REF!</definedName>
    <definedName name="Title2">#REF!</definedName>
    <definedName name="Tk">#REF!</definedName>
    <definedName name="Tkl">#REF!</definedName>
    <definedName name="TL_Adv">#REF!</definedName>
    <definedName name="TL_AGWC">#REF!</definedName>
    <definedName name="TL_AM">#REF!</definedName>
    <definedName name="TL_ANFA">#REF!</definedName>
    <definedName name="TL_ANFE">#REF!</definedName>
    <definedName name="TL_ANFEBG">#REF!</definedName>
    <definedName name="TL_ANWC">#REF!</definedName>
    <definedName name="TL_APr">#REF!</definedName>
    <definedName name="TL_Aug">#REF!</definedName>
    <definedName name="TL_Avg_Adv">#REF!</definedName>
    <definedName name="TL_Avg_COI">#REF!</definedName>
    <definedName name="TL_Avg_OCA">#REF!</definedName>
    <definedName name="TL_Avg_OCL">#REF!</definedName>
    <definedName name="TL_Avg_OS">#REF!</definedName>
    <definedName name="TL_Avg_Stk">#REF!</definedName>
    <definedName name="TL_Avg_VC">#REF!</definedName>
    <definedName name="TL_Avg_WC_Key">#REF!</definedName>
    <definedName name="TL_COI">#REF!</definedName>
    <definedName name="TL_Dec">#REF!</definedName>
    <definedName name="TL_Deprn">#REF!</definedName>
    <definedName name="TL_Feb">#REF!</definedName>
    <definedName name="TL_GM">#REF!</definedName>
    <definedName name="TL_Jan">#REF!</definedName>
    <definedName name="TL_Jul">#REF!</definedName>
    <definedName name="TL_Jun">#REF!</definedName>
    <definedName name="TL_Key">#REF!</definedName>
    <definedName name="TL_Mar">#REF!</definedName>
    <definedName name="TL_MAT_Sales">#REF!</definedName>
    <definedName name="TL_May">#REF!</definedName>
    <definedName name="TL_Nov">#REF!</definedName>
    <definedName name="TL_NWC">#REF!</definedName>
    <definedName name="TL_OB_Cust">#REF!</definedName>
    <definedName name="TL_OB_IU">#REF!</definedName>
    <definedName name="TL_OCA">#REF!</definedName>
    <definedName name="TL_OCL">#REF!</definedName>
    <definedName name="TL_Oct">#REF!</definedName>
    <definedName name="TL_OD_Common">#REF!</definedName>
    <definedName name="TL_OI_Cust">#REF!</definedName>
    <definedName name="TL_OI_IU">#REF!</definedName>
    <definedName name="TL_OS">#REF!</definedName>
    <definedName name="TL_PBDIT">#REF!</definedName>
    <definedName name="TL_PBIT">#REF!</definedName>
    <definedName name="TL_Per_Key">#REF!</definedName>
    <definedName name="TL_Res_Key">#REF!</definedName>
    <definedName name="TL_Sales_Cust">#REF!</definedName>
    <definedName name="TL_Sales_IU">#REF!</definedName>
    <definedName name="TL_Sep">#REF!</definedName>
    <definedName name="TL_Stk">#REF!</definedName>
    <definedName name="TL_Top_Key">#REF!</definedName>
    <definedName name="TL_VC">#REF!</definedName>
    <definedName name="TL_WC_Key">#REF!</definedName>
    <definedName name="Tm">#REF!</definedName>
    <definedName name="TMBPLA">#REF!</definedName>
    <definedName name="TMBSCA">#REF!</definedName>
    <definedName name="TMD">#REF!</definedName>
    <definedName name="TMTbars">#REF!</definedName>
    <definedName name="TNEBJSR">#REF!</definedName>
    <definedName name="tnr">#REF!</definedName>
    <definedName name="TnSWindSpeed">#REF!</definedName>
    <definedName name="ToE_MATRIX">#REF!</definedName>
    <definedName name="tol">#REF!</definedName>
    <definedName name="TOOL">#REF!</definedName>
    <definedName name="top">#REF!</definedName>
    <definedName name="top_ser">#REF!</definedName>
    <definedName name="TOP_SUP">#REF!</definedName>
    <definedName name="topl">#REF!</definedName>
    <definedName name="TopMgmtGrades">#REF!</definedName>
    <definedName name="topn">#REF!</definedName>
    <definedName name="TopSlbThk">#REF!</definedName>
    <definedName name="TOT">#REF!,#REF!,#REF!,#REF!,#REF!,#REF!,#REF!,#REF!,#REF!,#REF!,#REF!</definedName>
    <definedName name="TOT_ST" localSheetId="6">#REF!</definedName>
    <definedName name="TOT_ST">#REF!</definedName>
    <definedName name="TOTAL" localSheetId="5">"TOTAL+'990309 수정'!$A$5:$AE$501"</definedName>
    <definedName name="total">#REF!</definedName>
    <definedName name="Total_EB">#REF!</definedName>
    <definedName name="Total_Interest">#REF!</definedName>
    <definedName name="Total_Mandays">#REF!</definedName>
    <definedName name="Total_MP_Peak">#REF!</definedName>
    <definedName name="Total_Mth">#REF!</definedName>
    <definedName name="Total_Pay">#REF!</definedName>
    <definedName name="Total_Payment">Scheduled_Payment+Extra_Payment</definedName>
    <definedName name="Total_YTD">#REF!</definedName>
    <definedName name="TOTAL1RP">#REF!</definedName>
    <definedName name="TOTAL2RP">#REF!</definedName>
    <definedName name="totalmc">#REF!</definedName>
    <definedName name="totalmc1">#REF!</definedName>
    <definedName name="TotalValueForOffer">#REF!</definedName>
    <definedName name="tower" localSheetId="6" hidden="1">{"'PROFITABILITY'!$A$1:$F$45"}</definedName>
    <definedName name="tower" localSheetId="5" hidden="1">{"'PROFITABILITY'!$A$1:$F$45"}</definedName>
    <definedName name="tower" localSheetId="1" hidden="1">{"'PROFITABILITY'!$A$1:$F$45"}</definedName>
    <definedName name="tower" hidden="1">{"'PROFITABILITY'!$A$1:$F$45"}</definedName>
    <definedName name="tower_distr_br2">#REF!</definedName>
    <definedName name="tower_E2">#REF!</definedName>
    <definedName name="TowerBaseShear">#REF!</definedName>
    <definedName name="TowerBaseWeight">#REF!</definedName>
    <definedName name="TowerBottomFaceWidth">#REF!</definedName>
    <definedName name="towercosting" localSheetId="6" hidden="1">{"'PROFITABILITY'!$A$1:$F$45"}</definedName>
    <definedName name="towercosting" localSheetId="5" hidden="1">{"'PROFITABILITY'!$A$1:$F$45"}</definedName>
    <definedName name="towercosting" localSheetId="1" hidden="1">{"'PROFITABILITY'!$A$1:$F$45"}</definedName>
    <definedName name="towercosting" hidden="1">{"'PROFITABILITY'!$A$1:$F$45"}</definedName>
    <definedName name="TowerOverturningMoment">#REF!</definedName>
    <definedName name="towerschedule">#REF!</definedName>
    <definedName name="TOWERTYPE">#REF!</definedName>
    <definedName name="TPROT220">#REF!</definedName>
    <definedName name="TPROT500">#REF!</definedName>
    <definedName name="TR">#REF!</definedName>
    <definedName name="tr0">#REF!</definedName>
    <definedName name="TR220CTL">#REF!</definedName>
    <definedName name="TR220FIRE">#REF!</definedName>
    <definedName name="TR500CTL">#REF!</definedName>
    <definedName name="TR500FIRE">#REF!</definedName>
    <definedName name="Training_Admn_ratio">0.5</definedName>
    <definedName name="TRANS">#REF!</definedName>
    <definedName name="transformer_E2">#REF!</definedName>
    <definedName name="Transport">#REF!</definedName>
    <definedName name="TransportCharge">#REF!</definedName>
    <definedName name="TransportTypeName">#REF!</definedName>
    <definedName name="TRAV">#REF!</definedName>
    <definedName name="TRAY_DATA">#REF!</definedName>
    <definedName name="Tres">#REF!</definedName>
    <definedName name="tres4">#REF!</definedName>
    <definedName name="trrrrrrrrrrrrr" hidden="1">{"form-D1",#N/A,FALSE,"FORM-D1";"form-D1_amt",#N/A,FALSE,"FORM-D1"}</definedName>
    <definedName name="Trs">#REF!</definedName>
    <definedName name="Trt">#REF!</definedName>
    <definedName name="trt0">#REF!</definedName>
    <definedName name="trttt">#REF!</definedName>
    <definedName name="try" localSheetId="6">#REF!</definedName>
    <definedName name="try">#REF!</definedName>
    <definedName name="ts">#REF!</definedName>
    <definedName name="tS___0">#REF!</definedName>
    <definedName name="tS___13">#REF!</definedName>
    <definedName name="TSD">#REF!</definedName>
    <definedName name="TSK">#REF!</definedName>
    <definedName name="TSS">#REF!</definedName>
    <definedName name="tst">#REF!</definedName>
    <definedName name="tt">#REF!</definedName>
    <definedName name="TTA">#REF!</definedName>
    <definedName name="TTB">#REF!</definedName>
    <definedName name="TTDI">#REF!</definedName>
    <definedName name="TTE">IFERROR(VLOOKUP(#REF!,#REF!,2,FALSE)," ")</definedName>
    <definedName name="TTMH">#REF!</definedName>
    <definedName name="TTMT">#REF!</definedName>
    <definedName name="ttp">#REF!</definedName>
    <definedName name="ttrrr">#REF!</definedName>
    <definedName name="ttt">#REF!</definedName>
    <definedName name="ttttrrrrrrrr">#REF!</definedName>
    <definedName name="TTWT">#REF!</definedName>
    <definedName name="TTX">#REF!</definedName>
    <definedName name="tube_test_press1_12">#REF!</definedName>
    <definedName name="TUES1">#REF!</definedName>
    <definedName name="tvr">#REF!</definedName>
    <definedName name="tvtv">#REF!</definedName>
    <definedName name="tw">#REF!</definedName>
    <definedName name="twer">#REF!</definedName>
    <definedName name="Twr">#REF!</definedName>
    <definedName name="TWR_WT">IFERROR(VLOOKUP(#REF!,#REF!,2,FALSE),"")</definedName>
    <definedName name="TY" hidden="1">#REF!</definedName>
    <definedName name="tyjyj" hidden="1">{"'PROFITABILITY'!$A$1:$F$45"}</definedName>
    <definedName name="type">#REF!</definedName>
    <definedName name="TYPE_OF_LINE">#REF!</definedName>
    <definedName name="Type3">#REF!</definedName>
    <definedName name="typeofbidder">#N/A</definedName>
    <definedName name="Typerate">#REF!</definedName>
    <definedName name="TYPICALARRAY">#REF!</definedName>
    <definedName name="u" localSheetId="6">#REF!</definedName>
    <definedName name="u">#REF!</definedName>
    <definedName name="UÀ1576" localSheetId="6">#REF!</definedName>
    <definedName name="UÀ1576">#REF!</definedName>
    <definedName name="UBAI" localSheetId="6">#REF!</definedName>
    <definedName name="UBAI">#REF!</definedName>
    <definedName name="ueber" localSheetId="6">#REF!</definedName>
    <definedName name="ueber">#REF!</definedName>
    <definedName name="UI" hidden="1">#REF!</definedName>
    <definedName name="uifsyi">#REF!</definedName>
    <definedName name="UKP">#REF!</definedName>
    <definedName name="UMD">#REF!</definedName>
    <definedName name="un">#REF!</definedName>
    <definedName name="UNION">#REF!</definedName>
    <definedName name="unit">#REF!</definedName>
    <definedName name="UNIT_PRICE_SCHEDULE">#REF!</definedName>
    <definedName name="UNITA">#REF!</definedName>
    <definedName name="UNITB">#REF!</definedName>
    <definedName name="UNITC">#REF!</definedName>
    <definedName name="unitD">#REF!</definedName>
    <definedName name="unitdisc">#REF!</definedName>
    <definedName name="UNITS">#REF!</definedName>
    <definedName name="Unskilledmazdoor">#REF!</definedName>
    <definedName name="Uo">#REF!</definedName>
    <definedName name="UP">#REF!</definedName>
    <definedName name="UPS">#REF!</definedName>
    <definedName name="us_cd">#REF!</definedName>
    <definedName name="us_er">#REF!</definedName>
    <definedName name="us_fi">#REF!</definedName>
    <definedName name="us_n">#REF!</definedName>
    <definedName name="USD">#REF!</definedName>
    <definedName name="USD_EUR">#REF!</definedName>
    <definedName name="USDproEUR">#REF!</definedName>
    <definedName name="usn">#REF!</definedName>
    <definedName name="Ut">#REF!</definedName>
    <definedName name="uu">#REF!</definedName>
    <definedName name="uuu">#N/A</definedName>
    <definedName name="v">#REF!</definedName>
    <definedName name="va">#REF!</definedName>
    <definedName name="va___0">#REF!</definedName>
    <definedName name="va___13">#REF!</definedName>
    <definedName name="vaa">#REF!</definedName>
    <definedName name="vaib">#REF!</definedName>
    <definedName name="Valn_File">#REF!</definedName>
    <definedName name="Valuation_Dat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lues_Entered">#N/A</definedName>
    <definedName name="VANDEMATARAM">#REF!</definedName>
    <definedName name="vapi_baywise">#REF!</definedName>
    <definedName name="Var._IGP_M_Dez_00">#REF!</definedName>
    <definedName name="vb">#REF!</definedName>
    <definedName name="Vc">#REF!</definedName>
    <definedName name="Vc0">#REF!</definedName>
    <definedName name="vcp">#REF!</definedName>
    <definedName name="vct">INDEX(#REF!,MATCH(#REF!,#REF!,0))</definedName>
    <definedName name="vd">#REF!</definedName>
    <definedName name="Vdes">#REF!</definedName>
    <definedName name="vea">#REF!</definedName>
    <definedName name="VehicleList">OFFSET(#REF!,0,0,COUNTA(#REF!),1)</definedName>
    <definedName name="VehicleLookUp">OFFSET(#REF!,0,0,COUNTA(#REF!),8)</definedName>
    <definedName name="VELOKAL">#REF!</definedName>
    <definedName name="Vend">#REF!</definedName>
    <definedName name="venu">150</definedName>
    <definedName name="vertical_col_and_corner_walls">#REF!</definedName>
    <definedName name="VertPltWt" localSheetId="6">#REF!</definedName>
    <definedName name="VertPltWt">#REF!</definedName>
    <definedName name="VESWH" localSheetId="6">#REF!</definedName>
    <definedName name="VESWH">#REF!</definedName>
    <definedName name="VETRI">#REF!</definedName>
    <definedName name="Vf">#REF!</definedName>
    <definedName name="Vfour">#REF!</definedName>
    <definedName name="vfourc">#REF!</definedName>
    <definedName name="vgchjgiulhviguihij">#REF!</definedName>
    <definedName name="vggfd" localSheetId="6" hidden="1">{"'Sheet1'!$A$4386:$N$4591"}</definedName>
    <definedName name="vggfd" localSheetId="5" hidden="1">{"'Sheet1'!$A$4386:$N$4591"}</definedName>
    <definedName name="vggfd" localSheetId="1" hidden="1">{"'Sheet1'!$A$4386:$N$4591"}</definedName>
    <definedName name="vggfd" hidden="1">{"'Sheet1'!$A$4386:$N$4591"}</definedName>
    <definedName name="vgwer">#REF!</definedName>
    <definedName name="view" localSheetId="6" hidden="1">{"'PROFITABILITY'!$A$1:$F$45"}</definedName>
    <definedName name="view" localSheetId="5" hidden="1">{"'PROFITABILITY'!$A$1:$F$45"}</definedName>
    <definedName name="view" localSheetId="1" hidden="1">{"'PROFITABILITY'!$A$1:$F$45"}</definedName>
    <definedName name="view" hidden="1">{"'PROFITABILITY'!$A$1:$F$45"}</definedName>
    <definedName name="vij">#REF!</definedName>
    <definedName name="VIVEKANANDA">#REF!</definedName>
    <definedName name="viz">#REF!</definedName>
    <definedName name="vk">#REF!</definedName>
    <definedName name="Vl">#REF!</definedName>
    <definedName name="Vm">#REF!</definedName>
    <definedName name="Vmax">#REF!</definedName>
    <definedName name="Vmin">#REF!</definedName>
    <definedName name="vo">#REF!</definedName>
    <definedName name="Vone">#REF!</definedName>
    <definedName name="VPer">#REF!</definedName>
    <definedName name="VPN">#REF!</definedName>
    <definedName name="vr">#REF!</definedName>
    <definedName name="Vref">#REF!</definedName>
    <definedName name="vrr">#REF!</definedName>
    <definedName name="vs" localSheetId="5" hidden="1">{"'PROFITABILITY'!$A$1:$F$45"}</definedName>
    <definedName name="vs" localSheetId="1" hidden="1">{"'PROFITABILITY'!$A$1:$F$45"}</definedName>
    <definedName name="vs" hidden="1">{"'PROFITABILITY'!$A$1:$F$45"}</definedName>
    <definedName name="Vsigma">#REF!</definedName>
    <definedName name="Vsigma1">#REF!</definedName>
    <definedName name="vsp">#REF!</definedName>
    <definedName name="vspatelkvp">#REF!</definedName>
    <definedName name="vspatreeee">#REF!</definedName>
    <definedName name="vspkvp">#REF!</definedName>
    <definedName name="vthree">#REF!</definedName>
    <definedName name="vtw">#REF!</definedName>
    <definedName name="Vtwo">#REF!</definedName>
    <definedName name="Vtwo1">#REF!</definedName>
    <definedName name="VUTP">#REF!</definedName>
    <definedName name="vv" localSheetId="5" hidden="1">{"'PROFITABILITY'!$A$1:$F$45"}</definedName>
    <definedName name="vv">#REF!</definedName>
    <definedName name="vvv">#REF!</definedName>
    <definedName name="VVVV">#REF!</definedName>
    <definedName name="vwo">#REF!</definedName>
    <definedName name="Vz">#REF!</definedName>
    <definedName name="w">#REF!</definedName>
    <definedName name="w1_w2">#REF!</definedName>
    <definedName name="WAHAB_ALI">#REF!</definedName>
    <definedName name="Waiting">"Picture 1"</definedName>
    <definedName name="wallht">#REF!</definedName>
    <definedName name="wallthk">#REF!</definedName>
    <definedName name="Water">#REF!</definedName>
    <definedName name="water_funds" localSheetId="6" hidden="1">{"'Sheet1'!$A$4386:$N$4591"}</definedName>
    <definedName name="water_funds" localSheetId="5" hidden="1">{"'Sheet1'!$A$4386:$N$4591"}</definedName>
    <definedName name="water_funds" localSheetId="1" hidden="1">{"'Sheet1'!$A$4386:$N$4591"}</definedName>
    <definedName name="water_funds" hidden="1">{"'Sheet1'!$A$4386:$N$4591"}</definedName>
    <definedName name="Wc">#REF!</definedName>
    <definedName name="wcl" localSheetId="6">#REF!</definedName>
    <definedName name="wcl">#REF!</definedName>
    <definedName name="WCT" localSheetId="6">#REF!</definedName>
    <definedName name="WCT">#REF!</definedName>
    <definedName name="wdwewe">#REF!</definedName>
    <definedName name="WE" localSheetId="6" hidden="1">{#N/A,#N/A,FALSE,"CCTV"}</definedName>
    <definedName name="WE" localSheetId="5" hidden="1">{#N/A,#N/A,FALSE,"CCTV"}</definedName>
    <definedName name="we">#REF!</definedName>
    <definedName name="WEIGHT_FACTORS_drums">#REF!</definedName>
    <definedName name="WeightRange">#REF!</definedName>
    <definedName name="WELDERS">#REF!</definedName>
    <definedName name="well">#REF!</definedName>
    <definedName name="weqweqw">#REF!</definedName>
    <definedName name="weqwerw">#REF!</definedName>
    <definedName name="wer">#REF!</definedName>
    <definedName name="wertt" localSheetId="6" hidden="1">{#N/A,#N/A,FALSE,"COVER1.XLS ";#N/A,#N/A,FALSE,"RACT1.XLS";#N/A,#N/A,FALSE,"RACT2.XLS";#N/A,#N/A,FALSE,"ECCMP";#N/A,#N/A,FALSE,"WELDER.XLS"}</definedName>
    <definedName name="wertt" localSheetId="5" hidden="1">{#N/A,#N/A,FALSE,"COVER1.XLS ";#N/A,#N/A,FALSE,"RACT1.XLS";#N/A,#N/A,FALSE,"RACT2.XLS";#N/A,#N/A,FALSE,"ECCMP";#N/A,#N/A,FALSE,"WELDER.XLS"}</definedName>
    <definedName name="wertt" localSheetId="1" hidden="1">{#N/A,#N/A,FALSE,"COVER1.XLS ";#N/A,#N/A,FALSE,"RACT1.XLS";#N/A,#N/A,FALSE,"RACT2.XLS";#N/A,#N/A,FALSE,"ECCMP";#N/A,#N/A,FALSE,"WELDER.XLS"}</definedName>
    <definedName name="wertt" hidden="1">{#N/A,#N/A,FALSE,"COVER1.XLS ";#N/A,#N/A,FALSE,"RACT1.XLS";#N/A,#N/A,FALSE,"RACT2.XLS";#N/A,#N/A,FALSE,"ECCMP";#N/A,#N/A,FALSE,"WELDER.XLS"}</definedName>
    <definedName name="werw">#REF!</definedName>
    <definedName name="werwer">#REF!</definedName>
    <definedName name="werwere" hidden="1">#REF!</definedName>
    <definedName name="wewe">#REF!</definedName>
    <definedName name="WFR">#REF!</definedName>
    <definedName name="Wg" localSheetId="6">#REF!</definedName>
    <definedName name="Wg">#REF!</definedName>
    <definedName name="wid" localSheetId="6">#REF!</definedName>
    <definedName name="wid">#REF!</definedName>
    <definedName name="width_of_cover_slab">#REF!</definedName>
    <definedName name="Width_of_projection_of_cover_slab">#REF!</definedName>
    <definedName name="wind.m" localSheetId="6">#REF!</definedName>
    <definedName name="wind.m">#REF!</definedName>
    <definedName name="wind_pressure">#REF!</definedName>
    <definedName name="Winform">#REF!</definedName>
    <definedName name="wkarea">#REF!</definedName>
    <definedName name="WKS">#REF!</definedName>
    <definedName name="wktable">#REF!</definedName>
    <definedName name="WLP">#REF!</definedName>
    <definedName name="Wm_50_kg">#REF!</definedName>
    <definedName name="Wm_70_kg">#REF!</definedName>
    <definedName name="wndf">#REF!</definedName>
    <definedName name="WOL">#REF!</definedName>
    <definedName name="women">#REF!</definedName>
    <definedName name="word">#REF!</definedName>
    <definedName name="wordings">#REF!</definedName>
    <definedName name="work">#REF!</definedName>
    <definedName name="WORKCAPTAL_BGT2">#REF!</definedName>
    <definedName name="WORKING_BGT2">#REF!</definedName>
    <definedName name="wp">#REF!</definedName>
    <definedName name="WQEW">#REF!</definedName>
    <definedName name="wqewe">#REF!</definedName>
    <definedName name="wqwqe">#REF!</definedName>
    <definedName name="wqwrwrqwrqr">#REF!</definedName>
    <definedName name="wr" hidden="1">{#N/A,#N/A,FALSE,"COVER1.XLS ";#N/A,#N/A,FALSE,"RACT1.XLS";#N/A,#N/A,FALSE,"RACT2.XLS";#N/A,#N/A,FALSE,"ECCMP";#N/A,#N/A,FALSE,"WELDER.XLS"}</definedName>
    <definedName name="WRITE" localSheetId="5" hidden="1">{#N/A,#N/A,FALSE,"CCTV"}</definedName>
    <definedName name="WRITE" localSheetId="1" hidden="1">{#N/A,#N/A,FALSE,"CCTV"}</definedName>
    <definedName name="WRITE" hidden="1">{#N/A,#N/A,FALSE,"CCTV"}</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BM." localSheetId="5" hidden="1">{#N/A,#N/A,FALSE,"CCTV"}</definedName>
    <definedName name="wrn.BM." localSheetId="1" hidden="1">{#N/A,#N/A,FALSE,"CCTV"}</definedName>
    <definedName name="wrn.BM." hidden="1">{#N/A,#N/A,FALSE,"CCTV"}</definedName>
    <definedName name="wrn.budget." hidden="1">{"form-D1",#N/A,FALSE,"FORM-D1";"form-D1_amt",#N/A,FALSE,"FORM-D1"}</definedName>
    <definedName name="wrn.Co." localSheetId="6" hidden="1">{#N/A,#N/A,TRUE,"GW-Cond";#N/A,#N/A,TRUE,"HW"}</definedName>
    <definedName name="wrn.Co." localSheetId="5" hidden="1">{#N/A,#N/A,TRUE,"GW-Cond";#N/A,#N/A,TRUE,"HW"}</definedName>
    <definedName name="wrn.Co." localSheetId="1" hidden="1">{#N/A,#N/A,TRUE,"GW-Cond";#N/A,#N/A,TRUE,"HW"}</definedName>
    <definedName name="wrn.Co." hidden="1">{#N/A,#N/A,TRUE,"GW-Cond";#N/A,#N/A,TRUE,"HW"}</definedName>
    <definedName name="wrn.consumable." hidden="1">{#N/A,#N/A,FALSE,"consu_cover";#N/A,#N/A,FALSE,"consu_strategy";#N/A,#N/A,FALSE,"consu_flow";#N/A,#N/A,FALSE,"Summary_reqmt";#N/A,#N/A,FALSE,"field_ppg";#N/A,#N/A,FALSE,"ppg_shop";#N/A,#N/A,FALSE,"strl";#N/A,#N/A,FALSE,"tankages";#N/A,#N/A,FALSE,"gases"}</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_.Report." localSheetId="6" hidden="1">{#N/A,#N/A,TRUE,"Front";#N/A,#N/A,TRUE,"Simple Letter";#N/A,#N/A,TRUE,"Inside";#N/A,#N/A,TRUE,"Contents";#N/A,#N/A,TRUE,"Basis";#N/A,#N/A,TRUE,"Inclusions";#N/A,#N/A,TRUE,"Exclusions";#N/A,#N/A,TRUE,"Areas";#N/A,#N/A,TRUE,"Summary";#N/A,#N/A,TRUE,"Detail"}</definedName>
    <definedName name="wrn.Full._.Report." localSheetId="5" hidden="1">{#N/A,#N/A,TRUE,"Front";#N/A,#N/A,TRUE,"Simple Letter";#N/A,#N/A,TRUE,"Inside";#N/A,#N/A,TRUE,"Contents";#N/A,#N/A,TRUE,"Basis";#N/A,#N/A,TRUE,"Inclusions";#N/A,#N/A,TRUE,"Exclusions";#N/A,#N/A,TRUE,"Areas";#N/A,#N/A,TRUE,"Summary";#N/A,#N/A,TRUE,"Detail"}</definedName>
    <definedName name="wrn.Full._.Report." localSheetId="1"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Monthly._.Report." localSheetId="5" hidden="1">{#N/A,#N/A,TRUE,"STEEL";#N/A,#N/A,TRUE,"OUTSIDE FAB.";#N/A,#N/A,TRUE,"WIP";#N/A,#N/A,TRUE,"FINISHED GOODS";#N/A,#N/A,TRUE,"SCRAP"}</definedName>
    <definedName name="wrn.Monthly._.Report." localSheetId="1" hidden="1">{#N/A,#N/A,TRUE,"STEEL";#N/A,#N/A,TRUE,"OUTSIDE FAB.";#N/A,#N/A,TRUE,"WIP";#N/A,#N/A,TRUE,"FINISHED GOODS";#N/A,#N/A,TRUE,"SCRAP"}</definedName>
    <definedName name="wrn.Monthly._.Report." hidden="1">{#N/A,#N/A,TRUE,"STEEL";#N/A,#N/A,TRUE,"OUTSIDE FAB.";#N/A,#N/A,TRUE,"WIP";#N/A,#N/A,TRUE,"FINISHED GOODS";#N/A,#N/A,TRUE,"SCRAP"}</definedName>
    <definedName name="wrn.piping."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5"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RCC." localSheetId="6"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5"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localSheetId="6" hidden="1">{#N/A,#N/A,FALSE,"COVER.XLS";#N/A,#N/A,FALSE,"RACT1.XLS";#N/A,#N/A,FALSE,"RACT2.XLS";#N/A,#N/A,FALSE,"ECCMP";#N/A,#N/A,FALSE,"WELDER.XLS"}</definedName>
    <definedName name="wrn.report." localSheetId="5" hidden="1">{#N/A,#N/A,FALSE,"COVER.XLS";#N/A,#N/A,FALSE,"RACT1.XLS";#N/A,#N/A,FALSE,"RACT2.XLS";#N/A,#N/A,FALSE,"ECCMP";#N/A,#N/A,FALSE,"WELDER.XLS"}</definedName>
    <definedName name="wrn.report." localSheetId="1" hidden="1">{#N/A,#N/A,FALSE,"COVER.XLS";#N/A,#N/A,FALSE,"RACT1.XLS";#N/A,#N/A,FALSE,"RACT2.XLS";#N/A,#N/A,FALSE,"ECCMP";#N/A,#N/A,FALSE,"WELDER.XLS"}</definedName>
    <definedName name="wrn.report." hidden="1">{#N/A,#N/A,FALSE,"COVER.XLS";#N/A,#N/A,FALSE,"RACT1.XLS";#N/A,#N/A,FALSE,"RACT2.XLS";#N/A,#N/A,FALSE,"ECCMP";#N/A,#N/A,FALSE,"WELDER.XLS"}</definedName>
    <definedName name="wrn.RPLINS." localSheetId="6" hidden="1">{#N/A,#N/A,FALSE,"str_title";#N/A,#N/A,FALSE,"SUM";#N/A,#N/A,FALSE,"Scope";#N/A,#N/A,FALSE,"PIE-Jn";#N/A,#N/A,FALSE,"PIE-Jn_Hz";#N/A,#N/A,FALSE,"Liq_Plan";#N/A,#N/A,FALSE,"S_Curve";#N/A,#N/A,FALSE,"Liq_Prof";#N/A,#N/A,FALSE,"Man_Pwr";#N/A,#N/A,FALSE,"Man_Prof"}</definedName>
    <definedName name="wrn.RPLINS." localSheetId="5" hidden="1">{#N/A,#N/A,FALSE,"str_title";#N/A,#N/A,FALSE,"SUM";#N/A,#N/A,FALSE,"Scope";#N/A,#N/A,FALSE,"PIE-Jn";#N/A,#N/A,FALSE,"PIE-Jn_Hz";#N/A,#N/A,FALSE,"Liq_Plan";#N/A,#N/A,FALSE,"S_Curve";#N/A,#N/A,FALSE,"Liq_Prof";#N/A,#N/A,FALSE,"Man_Pwr";#N/A,#N/A,FALSE,"Man_Prof"}</definedName>
    <definedName name="wrn.RPLINS." localSheetId="1" hidden="1">{#N/A,#N/A,FALSE,"str_title";#N/A,#N/A,FALSE,"SUM";#N/A,#N/A,FALSE,"Scope";#N/A,#N/A,FALSE,"PIE-Jn";#N/A,#N/A,FALSE,"PIE-Jn_Hz";#N/A,#N/A,FALSE,"Liq_Plan";#N/A,#N/A,FALSE,"S_Curve";#N/A,#N/A,FALSE,"Liq_Prof";#N/A,#N/A,FALSE,"Man_Pwr";#N/A,#N/A,FALSE,"Man_Prof"}</definedName>
    <definedName name="wrn.RPLINS." hidden="1">{#N/A,#N/A,FALSE,"str_title";#N/A,#N/A,FALSE,"SUM";#N/A,#N/A,FALSE,"Scope";#N/A,#N/A,FALSE,"PIE-Jn";#N/A,#N/A,FALSE,"PIE-Jn_Hz";#N/A,#N/A,FALSE,"Liq_Plan";#N/A,#N/A,FALSE,"S_Curve";#N/A,#N/A,FALSE,"Liq_Prof";#N/A,#N/A,FALSE,"Man_Pwr";#N/A,#N/A,FALSE,"Man_Prof"}</definedName>
    <definedName name="wrn.summary." localSheetId="6" hidden="1">{#N/A,#N/A,FALSE,"COVER1.XLS ";#N/A,#N/A,FALSE,"RACT1.XLS";#N/A,#N/A,FALSE,"RACT2.XLS";#N/A,#N/A,FALSE,"ECCMP";#N/A,#N/A,FALSE,"WELDER.XLS"}</definedName>
    <definedName name="wrn.summary." localSheetId="5" hidden="1">{#N/A,#N/A,FALSE,"COVER1.XLS ";#N/A,#N/A,FALSE,"RACT1.XLS";#N/A,#N/A,FALSE,"RACT2.XLS";#N/A,#N/A,FALSE,"ECCMP";#N/A,#N/A,FALSE,"WELDER.XLS"}</definedName>
    <definedName name="wrn.summary." localSheetId="1" hidden="1">{#N/A,#N/A,FALSE,"COVER1.XLS ";#N/A,#N/A,FALSE,"RACT1.XLS";#N/A,#N/A,FALSE,"RACT2.XLS";#N/A,#N/A,FALSE,"ECCMP";#N/A,#N/A,FALSE,"WELDER.XLS"}</definedName>
    <definedName name="wrn.summary." hidden="1">{#N/A,#N/A,FALSE,"COVER1.XLS ";#N/A,#N/A,FALSE,"RACT1.XLS";#N/A,#N/A,FALSE,"RACT2.XLS";#N/A,#N/A,FALSE,"ECCMP";#N/A,#N/A,FALSE,"WELDER.XLS"}</definedName>
    <definedName name="wrn.test." hidden="1">{#N/A,#N/A,FALSE,"Motor List"}</definedName>
    <definedName name="WT" localSheetId="6">#REF!</definedName>
    <definedName name="WT">#REF!</definedName>
    <definedName name="wt.m" localSheetId="6">#REF!</definedName>
    <definedName name="wt.m">#REF!</definedName>
    <definedName name="wu" localSheetId="6">#REF!</definedName>
    <definedName name="wu">#REF!</definedName>
    <definedName name="ww">#REF!</definedName>
    <definedName name="www" localSheetId="6">#REF!</definedName>
    <definedName name="www">#REF!</definedName>
    <definedName name="wwww" hidden="1">#REF!</definedName>
    <definedName name="X">#REF!</definedName>
    <definedName name="X_1">"#REF!"</definedName>
    <definedName name="X_2">"#REF!"</definedName>
    <definedName name="X0G">#REF!</definedName>
    <definedName name="x1byr1">#REF!</definedName>
    <definedName name="x1x">#REF!</definedName>
    <definedName name="X2G">#REF!</definedName>
    <definedName name="x2x">#REF!</definedName>
    <definedName name="x3x">#REF!</definedName>
    <definedName name="xas">#REF!</definedName>
    <definedName name="xbyr">#REF!</definedName>
    <definedName name="xc" hidden="1">{"form-D1",#N/A,FALSE,"FORM-D1";"form-D1_amt",#N/A,FALSE,"FORM-D1"}</definedName>
    <definedName name="xd">#REF!</definedName>
    <definedName name="Xl">#REF!</definedName>
    <definedName name="Xl___0">#REF!</definedName>
    <definedName name="Xl___13">#REF!</definedName>
    <definedName name="Xm">#REF!</definedName>
    <definedName name="XREF_COLUMN_1" hidden="1">#REF!</definedName>
    <definedName name="XREF_COLUMN_10" hidden="1">#REF!</definedName>
    <definedName name="XREF_COLUMN_11" hidden="1">#REF!</definedName>
    <definedName name="XREF_COLUMN_12" hidden="1">#REF!</definedName>
    <definedName name="XREF_COLUMN_13" hidden="1">#REF!</definedName>
    <definedName name="XREF_COLUMN_14" hidden="1">#REF!</definedName>
    <definedName name="XREF_COLUMN_15" hidden="1">#REF!</definedName>
    <definedName name="XREF_COLUMN_16" hidden="1">#REF!</definedName>
    <definedName name="XREF_COLUMN_17" hidden="1">#REF!</definedName>
    <definedName name="XREF_COLUMN_18" hidden="1">#REF!</definedName>
    <definedName name="XREF_COLUMN_19" hidden="1">#REF!</definedName>
    <definedName name="XREF_COLUMN_1yyyyyyyy" hidden="1">#REF!</definedName>
    <definedName name="XREF_COLUMN_2" hidden="1">#REF!</definedName>
    <definedName name="XREF_COLUMN_20" hidden="1">#REF!</definedName>
    <definedName name="XREF_COLUMN_21" hidden="1">#REF!</definedName>
    <definedName name="XREF_COLUMN_22" hidden="1">#REF!</definedName>
    <definedName name="XREF_COLUMN_3" hidden="1">#REF!</definedName>
    <definedName name="XREF_COLUMN_4" hidden="1">#REF!</definedName>
    <definedName name="XREF_COLUMN_5" hidden="1">#REF!</definedName>
    <definedName name="XREF_COLUMN_6" hidden="1">#REF!</definedName>
    <definedName name="XREF_COLUMN_7" hidden="1">#REF!</definedName>
    <definedName name="XREF_COLUMN_8" hidden="1">#REF!</definedName>
    <definedName name="XREF_COLUMN_9" hidden="1">#REF!</definedName>
    <definedName name="XRefActiveRow" hidden="1">#REF!</definedName>
    <definedName name="XRefColumnsCount" hidden="1">20</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#REF!</definedName>
    <definedName name="XRefCopy13Row" hidden="1">#REF!</definedName>
    <definedName name="XRefCopy14" hidden="1">#REF!</definedName>
    <definedName name="XRefCopy14Row" hidden="1">#REF!</definedName>
    <definedName name="XRefCopy15" hidden="1">#REF!</definedName>
    <definedName name="XRefCopy15Row" hidden="1">#REF!</definedName>
    <definedName name="XRefCopy16" hidden="1">#REF!</definedName>
    <definedName name="XRefCopy16Row" hidden="1">#REF!</definedName>
    <definedName name="XRefCopy17" hidden="1">#REF!</definedName>
    <definedName name="XRefCopy17Row" hidden="1">#REF!</definedName>
    <definedName name="XRefCopy18" hidden="1">#REF!</definedName>
    <definedName name="XRefCopy18Row" hidden="1">#REF!</definedName>
    <definedName name="XRefCopy19" hidden="1">#REF!</definedName>
    <definedName name="XRefCopy19Row" hidden="1">#REF!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0Row" hidden="1">#REF!</definedName>
    <definedName name="XRefCopy31" hidden="1">#REF!</definedName>
    <definedName name="XRefCopy31Row" hidden="1">#REF!</definedName>
    <definedName name="XRefCopy32" hidden="1">#REF!</definedName>
    <definedName name="XRefCopy32Row" hidden="1">#REF!</definedName>
    <definedName name="XRefCopy33" hidden="1">#REF!</definedName>
    <definedName name="XRefCopy33Row" hidden="1">#REF!</definedName>
    <definedName name="XRefCopy34" hidden="1">#REF!</definedName>
    <definedName name="XRefCopy34Row" hidden="1">#REF!</definedName>
    <definedName name="XRefCopy35" hidden="1">#REF!</definedName>
    <definedName name="XRefCopy35Row" hidden="1">#REF!</definedName>
    <definedName name="XRefCopy36" hidden="1">#REF!</definedName>
    <definedName name="XRefCopy36Row" hidden="1">#REF!</definedName>
    <definedName name="XRefCopy37" hidden="1">#REF!</definedName>
    <definedName name="XRefCopy37Row" hidden="1">#REF!</definedName>
    <definedName name="XRefCopy38" hidden="1">#REF!</definedName>
    <definedName name="XRefCopy38Row" hidden="1">#REF!</definedName>
    <definedName name="XRefCopy39" hidden="1">#REF!</definedName>
    <definedName name="XRefCopy39Row" hidden="1">#REF!</definedName>
    <definedName name="XRefCopy3Row" hidden="1">#REF!</definedName>
    <definedName name="XRefCopy40" hidden="1">#REF!</definedName>
    <definedName name="XRefCopy40Row" hidden="1">#REF!</definedName>
    <definedName name="XRefCopy41" hidden="1">#REF!</definedName>
    <definedName name="XRefCopy41Row" hidden="1">#REF!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#REF!</definedName>
    <definedName name="XRefCopy45Row" hidden="1">#REF!</definedName>
    <definedName name="XRefCopy46" hidden="1">#REF!</definedName>
    <definedName name="XRefCopy46Row" hidden="1">#REF!</definedName>
    <definedName name="XRefCopy47" hidden="1">#REF!</definedName>
    <definedName name="XRefCopy47Row" hidden="1">#REF!</definedName>
    <definedName name="XRefCopy48" hidden="1">#REF!</definedName>
    <definedName name="XRefCopy48Row" hidden="1">#REF!</definedName>
    <definedName name="XRefCopy49Row" hidden="1">#REF!</definedName>
    <definedName name="XRefCopy4Row" hidden="1">#REF!</definedName>
    <definedName name="XRefCopy5" hidden="1">#REF!</definedName>
    <definedName name="XRefCopy50" hidden="1">#REF!</definedName>
    <definedName name="XRefCopy50Row" hidden="1">#REF!</definedName>
    <definedName name="XRefCopy51" hidden="1">#REF!</definedName>
    <definedName name="XRefCopy51Row" hidden="1">#REF!</definedName>
    <definedName name="XRefCopy52" hidden="1">#REF!</definedName>
    <definedName name="XRefCopy52Row" hidden="1">#REF!</definedName>
    <definedName name="XRefCopy53" hidden="1">#REF!</definedName>
    <definedName name="XRefCopy53Row" hidden="1">#REF!</definedName>
    <definedName name="XRefCopy54" hidden="1">#REF!</definedName>
    <definedName name="XRefCopy54Row" hidden="1">#REF!</definedName>
    <definedName name="XRefCopy55" hidden="1">#REF!</definedName>
    <definedName name="XRefCopy55Row" hidden="1">#REF!</definedName>
    <definedName name="XRefCopy56" hidden="1">#REF!</definedName>
    <definedName name="XRefCopy56Row" hidden="1">#REF!</definedName>
    <definedName name="XRefCopy57" hidden="1">#REF!</definedName>
    <definedName name="XRefCopy57Row" hidden="1">#REF!</definedName>
    <definedName name="XRefCopy58" hidden="1">#REF!</definedName>
    <definedName name="XRefCopy59" hidden="1">#REF!</definedName>
    <definedName name="XRefCopy59Row" hidden="1">#REF!</definedName>
    <definedName name="XRefCopy5Row" hidden="1">#REF!</definedName>
    <definedName name="XRefCopy6" hidden="1">#REF!</definedName>
    <definedName name="XRefCopy60" hidden="1">#REF!</definedName>
    <definedName name="XRefCopy60Row" hidden="1">#REF!</definedName>
    <definedName name="XRefCopy62" hidden="1">#REF!</definedName>
    <definedName name="XRefCopy62Row" hidden="1">#REF!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8" hidden="1">#REF!</definedName>
    <definedName name="XRefCopy68Row" hidden="1">#REF!</definedName>
    <definedName name="XRefCopy69" hidden="1">#REF!</definedName>
    <definedName name="XRefCopy69Row" hidden="1">#REF!</definedName>
    <definedName name="XRefCopy6Row" hidden="1">#REF!</definedName>
    <definedName name="XRefCopy7" hidden="1">#REF!</definedName>
    <definedName name="XRefCopy70" hidden="1">#REF!</definedName>
    <definedName name="XRefCopy70Row" hidden="1">#REF!</definedName>
    <definedName name="XRefCopy7Row" hidden="1">#REF!</definedName>
    <definedName name="XRefCopy8" hidden="1">#REF!</definedName>
    <definedName name="XRefCopy8Row" hidden="1">#REF!</definedName>
    <definedName name="XRefCopy9" hidden="1">#REF!</definedName>
    <definedName name="XRefCopy9Row" hidden="1">#REF!</definedName>
    <definedName name="XRefCopyRangeCount" hidden="1">56</definedName>
    <definedName name="XRefPaste10" hidden="1">#REF!</definedName>
    <definedName name="XRefPaste10Row" hidden="1">#REF!</definedName>
    <definedName name="XRefPaste11" hidden="1">#REF!</definedName>
    <definedName name="XRefPaste11Row" hidden="1">#REF!</definedName>
    <definedName name="XRefPaste12" hidden="1">#REF!</definedName>
    <definedName name="XRefPaste12Row" hidden="1">#REF!</definedName>
    <definedName name="XRefPaste13"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 hidden="1">#REF!</definedName>
    <definedName name="XRefPaste18Row" hidden="1">#REF!</definedName>
    <definedName name="XRefPaste19" hidden="1">#REF!</definedName>
    <definedName name="XRefPaste19Row" hidden="1">#REF!</definedName>
    <definedName name="XRefPaste1Row" hidden="1">#REF!</definedName>
    <definedName name="XRefPaste2" hidden="1">#REF!</definedName>
    <definedName name="XRefPaste20" hidden="1">#REF!</definedName>
    <definedName name="XRefPaste20Row" hidden="1">#REF!</definedName>
    <definedName name="XRefPaste21" hidden="1">#REF!</definedName>
    <definedName name="XRefPaste21Row" hidden="1">#REF!</definedName>
    <definedName name="XRefPaste22" hidden="1">#REF!</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#REF!</definedName>
    <definedName name="XRefPaste28" hidden="1">#REF!</definedName>
    <definedName name="XRefPaste28Row" hidden="1">#REF!</definedName>
    <definedName name="XRefPaste29" hidden="1">#REF!</definedName>
    <definedName name="XRefPaste29Row" hidden="1">#REF!</definedName>
    <definedName name="XRefPaste2Row" hidden="1">#REF!</definedName>
    <definedName name="XRefPaste3" hidden="1">#REF!</definedName>
    <definedName name="XRefPaste30" hidden="1">#REF!</definedName>
    <definedName name="XRefPaste30Row" hidden="1">#REF!</definedName>
    <definedName name="XRefPaste31" hidden="1">#REF!</definedName>
    <definedName name="XRefPaste31Row" hidden="1">#REF!</definedName>
    <definedName name="XRefPaste32" hidden="1">#REF!</definedName>
    <definedName name="XRefPaste32Row" hidden="1">#REF!</definedName>
    <definedName name="XRefPaste33" hidden="1">#REF!</definedName>
    <definedName name="XRefPaste33Row" hidden="1">#REF!</definedName>
    <definedName name="XRefPaste34" hidden="1">#REF!</definedName>
    <definedName name="XRefPaste34Row" hidden="1">#REF!</definedName>
    <definedName name="XRefPaste35" hidden="1">#REF!</definedName>
    <definedName name="XRefPaste35Row" hidden="1">#REF!</definedName>
    <definedName name="XRefPaste36" hidden="1">#REF!</definedName>
    <definedName name="XRefPaste36Row" hidden="1">#REF!</definedName>
    <definedName name="XRefPaste37" hidden="1">#REF!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 hidden="1">#REF!</definedName>
    <definedName name="XRefPaste42" hidden="1">#REF!</definedName>
    <definedName name="XRefPaste42Row" hidden="1">#REF!</definedName>
    <definedName name="XRefPaste43" hidden="1">#REF!</definedName>
    <definedName name="XRefPaste43Row" hidden="1">#REF!</definedName>
    <definedName name="XRefPaste44Row" hidden="1">#REF!</definedName>
    <definedName name="XRefPaste45Row" hidden="1">#REF!</definedName>
    <definedName name="XRefPaste4Row" hidden="1">#REF!</definedName>
    <definedName name="XRefPaste5" hidden="1">#REF!</definedName>
    <definedName name="XRefPaste50" hidden="1">#REF!</definedName>
    <definedName name="XRefPaste50Row" hidden="1">#REF!</definedName>
    <definedName name="XRefPaste51" hidden="1">#REF!</definedName>
    <definedName name="XRefPaste51Row"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45</definedName>
    <definedName name="xs">#REF!</definedName>
    <definedName name="Xso">#REF!</definedName>
    <definedName name="xt">#REF!</definedName>
    <definedName name="XX" localSheetId="6">#REF!</definedName>
    <definedName name="XX">#REF!</definedName>
    <definedName name="xxh02">#REF!</definedName>
    <definedName name="xxh03">#REF!</definedName>
    <definedName name="XXX">#REF!</definedName>
    <definedName name="XXXX">#REF!</definedName>
    <definedName name="XXXXX">#REF!</definedName>
    <definedName name="xyz">#REF!</definedName>
    <definedName name="xzq">#REF!</definedName>
    <definedName name="XZZ">#REF!</definedName>
    <definedName name="y">#REF!</definedName>
    <definedName name="y_strainer">#REF!</definedName>
    <definedName name="Y0">#REF!</definedName>
    <definedName name="yearcounter_E2">#REF!</definedName>
    <definedName name="Yen" localSheetId="6">#REF!</definedName>
    <definedName name="Yen">#REF!</definedName>
    <definedName name="YG">#REF!</definedName>
    <definedName name="yhh">#REF!</definedName>
    <definedName name="yit">#REF!</definedName>
    <definedName name="yry">#REF!</definedName>
    <definedName name="ys">#REF!</definedName>
    <definedName name="yy">#REF!</definedName>
    <definedName name="yyy" localSheetId="5" hidden="1">{"'PROFITABILITY'!$A$1:$F$45"}</definedName>
    <definedName name="yyy" localSheetId="1" hidden="1">{"'PROFITABILITY'!$A$1:$F$45"}</definedName>
    <definedName name="yyy" hidden="1">{"'PROFITABILITY'!$A$1:$F$45"}</definedName>
    <definedName name="yyy1" localSheetId="5" hidden="1">{"'PROFITABILITY'!$A$1:$F$45"}</definedName>
    <definedName name="yyy1" localSheetId="1" hidden="1">{"'PROFITABILITY'!$A$1:$F$45"}</definedName>
    <definedName name="yyy1" hidden="1">{"'PROFITABILITY'!$A$1:$F$45"}</definedName>
    <definedName name="yyyyyyyyyyy">#REF!</definedName>
    <definedName name="z" localSheetId="6" hidden="1">{"'PROFITABILITY'!$A$1:$F$45"}</definedName>
    <definedName name="z" localSheetId="5" hidden="1">{"'PROFITABILITY'!$A$1:$F$45"}</definedName>
    <definedName name="Z">#REF!</definedName>
    <definedName name="z0at">#REF!</definedName>
    <definedName name="Z0eq138">#REF!</definedName>
    <definedName name="Z0eq4.16">#REF!</definedName>
    <definedName name="Z0G">#REF!</definedName>
    <definedName name="Z0p">#REF!</definedName>
    <definedName name="Z0ps">#REF!</definedName>
    <definedName name="Z0s">#REF!</definedName>
    <definedName name="Z0So">#REF!</definedName>
    <definedName name="Z0t">#REF!</definedName>
    <definedName name="Z1A">#REF!</definedName>
    <definedName name="z1at">#REF!</definedName>
    <definedName name="Z1eq138">#REF!</definedName>
    <definedName name="Z1eq4.16">#REF!</definedName>
    <definedName name="Z1G">#REF!</definedName>
    <definedName name="Z1p">#REF!</definedName>
    <definedName name="Z1ps">#REF!</definedName>
    <definedName name="Z1s">#REF!</definedName>
    <definedName name="Z1so">#REF!</definedName>
    <definedName name="Z1t">#REF!</definedName>
    <definedName name="Z1x">#REF!</definedName>
    <definedName name="Z1y">#REF!</definedName>
    <definedName name="Z2A">#REF!</definedName>
    <definedName name="z2at">#REF!</definedName>
    <definedName name="Z2eq138">#REF!</definedName>
    <definedName name="Z2eq4.16">#REF!</definedName>
    <definedName name="Z2G">#REF!</definedName>
    <definedName name="Z2p">#REF!</definedName>
    <definedName name="Z2ps">#REF!</definedName>
    <definedName name="Z2s">#REF!</definedName>
    <definedName name="Z2So">#REF!</definedName>
    <definedName name="Z2t">#REF!</definedName>
    <definedName name="Z2x">#REF!</definedName>
    <definedName name="z2y">#REF!</definedName>
    <definedName name="za">#REF!</definedName>
    <definedName name="ZAA">#REF!</definedName>
    <definedName name="zae">#REF!</definedName>
    <definedName name="Zbat">#REF!</definedName>
    <definedName name="Zch">#REF!</definedName>
    <definedName name="Ze">#REF!</definedName>
    <definedName name="Zeq00.48">#REF!</definedName>
    <definedName name="zeq10.48">#REF!</definedName>
    <definedName name="Zeq20.48">#REF!</definedName>
    <definedName name="zes">#REF!</definedName>
    <definedName name="zet0">#REF!</definedName>
    <definedName name="zet75">#REF!</definedName>
    <definedName name="zeta">#REF!</definedName>
    <definedName name="ZG">#REF!</definedName>
    <definedName name="Zh">#REF!</definedName>
    <definedName name="Zl">#REF!</definedName>
    <definedName name="zl___0">#REF!</definedName>
    <definedName name="zl___13">#REF!</definedName>
    <definedName name="zlpu">#REF!</definedName>
    <definedName name="zlpu___0">#REF!</definedName>
    <definedName name="zlpu___13">#REF!</definedName>
    <definedName name="Zm">#REF!</definedName>
    <definedName name="znDonnéesRelais">#REF!</definedName>
    <definedName name="zngr">#REF!</definedName>
    <definedName name="znTypesRelais">#REF!</definedName>
    <definedName name="Zone_impres_MI">#REF!</definedName>
    <definedName name="zp">#REF!</definedName>
    <definedName name="Zps">#REF!</definedName>
    <definedName name="zpsb">#REF!</definedName>
    <definedName name="Zpt">#REF!</definedName>
    <definedName name="zptb">#REF!</definedName>
    <definedName name="ZR">#REF!</definedName>
    <definedName name="Zs">#REF!</definedName>
    <definedName name="zs___0">#REF!</definedName>
    <definedName name="zs___13">#REF!</definedName>
    <definedName name="ZS0">#REF!</definedName>
    <definedName name="ZSo">#REF!</definedName>
    <definedName name="Zspan">#REF!</definedName>
    <definedName name="zspu">#REF!</definedName>
    <definedName name="zspu___0">#REF!</definedName>
    <definedName name="zspu___13">#REF!</definedName>
    <definedName name="ZSS">#REF!</definedName>
    <definedName name="ZSS___0">#REF!</definedName>
    <definedName name="ZSS___13">#REF!</definedName>
    <definedName name="Zst">#REF!</definedName>
    <definedName name="zstb">#REF!</definedName>
    <definedName name="Zt">#REF!</definedName>
    <definedName name="ztpu">#REF!</definedName>
    <definedName name="ztpu___0">#REF!</definedName>
    <definedName name="ztpu___13">#REF!</definedName>
    <definedName name="zUI228">#REF!</definedName>
    <definedName name="Zusammenfassung">#REF!</definedName>
    <definedName name="ZY">#REF!</definedName>
    <definedName name="ZY___0">#REF!</definedName>
    <definedName name="ZY___13">#REF!</definedName>
    <definedName name="zz">#REF!</definedName>
    <definedName name="ZZZ" localSheetId="5" hidden="1">{"'PROFITABILITY'!$A$1:$F$45"}</definedName>
    <definedName name="ZZZ" localSheetId="1" hidden="1">{"'PROFITABILITY'!$A$1:$F$45"}</definedName>
    <definedName name="ZZZ" hidden="1">{"'PROFITABILITY'!$A$1:$F$45"}</definedName>
    <definedName name="ZZZZ">#REF!</definedName>
    <definedName name="zzzzzz">#REF!</definedName>
    <definedName name="π">PI()</definedName>
    <definedName name="ガス_灯油混焼">#REF!</definedName>
    <definedName name="간경1">#REF!</definedName>
    <definedName name="간경2">#REF!</definedName>
    <definedName name="간경3">#REF!</definedName>
    <definedName name="간경4">#REF!</definedName>
    <definedName name="간노1">#REF!</definedName>
    <definedName name="간노2">#REF!</definedName>
    <definedName name="간재">#REF!</definedName>
    <definedName name="감가">#REF!</definedName>
    <definedName name="건축">#REF!</definedName>
    <definedName name="견적비교">#REF!</definedName>
    <definedName name="결산정리">#REF!</definedName>
    <definedName name="결산조정계정">#REF!</definedName>
    <definedName name="계정">#REF!</definedName>
    <definedName name="공">#REF!</definedName>
    <definedName name="공장">#REF!</definedName>
    <definedName name="공종">#REF!</definedName>
    <definedName name="관급">#REF!,#REF!,#REF!</definedName>
    <definedName name="구분">#REF!</definedName>
    <definedName name="기계">#REF!</definedName>
    <definedName name="기타">#REF!</definedName>
    <definedName name="ㄷ1">#REF!</definedName>
    <definedName name="단가비교">#N/A</definedName>
    <definedName name="단가비교표">#REF!,#REF!</definedName>
    <definedName name="도면외주" hidden="1">#REF!</definedName>
    <definedName name="도면용역비" hidden="1">#REF!</definedName>
    <definedName name="리리리">#REF!,#REF!,#REF!</definedName>
    <definedName name="ㅁ1">#REF!</definedName>
    <definedName name="버티">#N/A</definedName>
    <definedName name="부대공사" hidden="1">#REF!</definedName>
    <definedName name="사외">#REF!</definedName>
    <definedName name="사진">#REF!</definedName>
    <definedName name="소모비">#REF!</definedName>
    <definedName name="ㅇ191">#REF!</definedName>
    <definedName name="약수">#N/A</definedName>
    <definedName name="원가">#REF!</definedName>
    <definedName name="월별영업">#REF!</definedName>
    <definedName name="인원">#REF!</definedName>
    <definedName name="일위">#REF!,#REF!</definedName>
    <definedName name="임용태">#N/A</definedName>
    <definedName name="작업계획">#REF!</definedName>
    <definedName name="전">#REF!</definedName>
    <definedName name="전계장금액" hidden="1">#REF!</definedName>
    <definedName name="전기계장">#REF!</definedName>
    <definedName name="전체">#REF!</definedName>
    <definedName name="조직">#REF!</definedName>
    <definedName name="조직1">#REF!</definedName>
    <definedName name="주택사업본부">#REF!</definedName>
    <definedName name="중기">#REF!</definedName>
    <definedName name="직노">#REF!</definedName>
    <definedName name="철구사업본부">#REF!</definedName>
    <definedName name="추가분" localSheetId="5" hidden="1">{"'장비'!$A$3:$M$12"}</definedName>
    <definedName name="추가분" localSheetId="1" hidden="1">{"'장비'!$A$3:$M$12"}</definedName>
    <definedName name="추가분" hidden="1">{"'장비'!$A$3:$M$12"}</definedName>
    <definedName name="토목">#REF!</definedName>
    <definedName name="토목1">#REF!</definedName>
    <definedName name="토목변경" localSheetId="5" hidden="1">{"'장비'!$A$3:$M$12"}</definedName>
    <definedName name="토목변경" localSheetId="1" hidden="1">{"'장비'!$A$3:$M$12"}</definedName>
    <definedName name="토목변경" hidden="1">{"'장비'!$A$3:$M$12"}</definedName>
    <definedName name="토목실행예산" localSheetId="5" hidden="1">{"'장비'!$A$3:$M$12"}</definedName>
    <definedName name="토목실행예산" localSheetId="1" hidden="1">{"'장비'!$A$3:$M$12"}</definedName>
    <definedName name="토목실행예산" hidden="1">{"'장비'!$A$3:$M$12"}</definedName>
    <definedName name="토목조정분" localSheetId="5" hidden="1">{"'장비'!$A$3:$M$12"}</definedName>
    <definedName name="토목조정분" localSheetId="1" hidden="1">{"'장비'!$A$3:$M$12"}</definedName>
    <definedName name="토목조정분" hidden="1">{"'장비'!$A$3:$M$12"}</definedName>
    <definedName name="표지1">#REF!</definedName>
    <definedName name="한강진">#N/A</definedName>
    <definedName name="후_담당간사에게_제출한다.">#REF!</definedName>
    <definedName name="ㅣ814">#REF!</definedName>
    <definedName name="ㅣ833">#REF!</definedName>
    <definedName name="中操ｹｰﾌﾞﾙ処理室">#REF!</definedName>
    <definedName name="合計">#REF!</definedName>
    <definedName name="小計">#REF!</definedName>
    <definedName name="材料費">#REF!</definedName>
    <definedName name="直接経費">#REF!</definedName>
    <definedName name="間接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4" i="63" l="1"/>
  <c r="A353" i="63"/>
  <c r="A352" i="63"/>
  <c r="D499" i="61"/>
  <c r="A351" i="63"/>
  <c r="A350" i="63"/>
  <c r="A349" i="63" l="1"/>
  <c r="A348" i="63"/>
  <c r="A347" i="63"/>
  <c r="A346" i="63"/>
  <c r="AF69" i="80"/>
  <c r="AF66" i="80"/>
  <c r="AF62" i="80"/>
  <c r="AF56" i="80"/>
  <c r="AF54" i="80"/>
  <c r="AG54" i="80" s="1"/>
  <c r="AF49" i="80"/>
  <c r="AF47" i="80"/>
  <c r="AG47" i="80" s="1"/>
  <c r="A477" i="61"/>
  <c r="D477" i="61"/>
  <c r="A345" i="63"/>
  <c r="A344" i="63"/>
  <c r="A343" i="63"/>
  <c r="A342" i="63"/>
  <c r="A341" i="63" l="1"/>
  <c r="D496" i="61" l="1"/>
  <c r="A340" i="63" l="1"/>
  <c r="A339" i="63"/>
  <c r="M13" i="90"/>
  <c r="L13" i="90"/>
  <c r="A338" i="63"/>
  <c r="A337" i="63"/>
  <c r="A476" i="61"/>
  <c r="D476" i="61"/>
  <c r="A336" i="63"/>
  <c r="A475" i="61" l="1"/>
  <c r="D475" i="61"/>
  <c r="A474" i="61"/>
  <c r="D474" i="61"/>
  <c r="A335" i="63"/>
  <c r="H336" i="74" l="1"/>
  <c r="H335" i="74"/>
  <c r="H334" i="74"/>
  <c r="H333" i="74"/>
  <c r="H332" i="74"/>
  <c r="H331" i="74"/>
  <c r="H330" i="74"/>
  <c r="H329" i="74"/>
  <c r="H328" i="74"/>
  <c r="H327" i="74"/>
  <c r="H326" i="74"/>
  <c r="H325" i="74"/>
  <c r="H324" i="74"/>
  <c r="H323" i="74"/>
  <c r="H322" i="74"/>
  <c r="BR101" i="88" l="1"/>
  <c r="BR100" i="88"/>
  <c r="BR99" i="88"/>
  <c r="BR98" i="88"/>
  <c r="BR97" i="88"/>
  <c r="BR96" i="88"/>
  <c r="BR95" i="88"/>
  <c r="BR94" i="88"/>
  <c r="BR93" i="88"/>
  <c r="BR92" i="88"/>
  <c r="BR91" i="88"/>
  <c r="BR90" i="88"/>
  <c r="BR89" i="88"/>
  <c r="BR88" i="88"/>
  <c r="BR87" i="88"/>
  <c r="BR86" i="88"/>
  <c r="BR85" i="88"/>
  <c r="BR84" i="88"/>
  <c r="BR83" i="88"/>
  <c r="BR82" i="88"/>
  <c r="BR81" i="88"/>
  <c r="BR80" i="88"/>
  <c r="BR79" i="88"/>
  <c r="BR78" i="88"/>
  <c r="BR77" i="88"/>
  <c r="BR76" i="88"/>
  <c r="BR75" i="88"/>
  <c r="BR74" i="88"/>
  <c r="BR73" i="88"/>
  <c r="BR72" i="88"/>
  <c r="BR71" i="88"/>
  <c r="BR70" i="88"/>
  <c r="BR69" i="88"/>
  <c r="BR68" i="88"/>
  <c r="BR67" i="88"/>
  <c r="BR66" i="88"/>
  <c r="BR65" i="88"/>
  <c r="BR64" i="88"/>
  <c r="BR63" i="88"/>
  <c r="BR62" i="88"/>
  <c r="BR61" i="88"/>
  <c r="BR60" i="88"/>
  <c r="BR59" i="88"/>
  <c r="BR58" i="88"/>
  <c r="BR57" i="88"/>
  <c r="BR56" i="88"/>
  <c r="BR55" i="88"/>
  <c r="BR54" i="88"/>
  <c r="BR53" i="88"/>
  <c r="BR52" i="88"/>
  <c r="BR51" i="88"/>
  <c r="BR50" i="88"/>
  <c r="BR49" i="88"/>
  <c r="BR48" i="88"/>
  <c r="BR47" i="88"/>
  <c r="BR46" i="88"/>
  <c r="BR45" i="88"/>
  <c r="BR44" i="88"/>
  <c r="BR43" i="88"/>
  <c r="BR42" i="88"/>
  <c r="BR41" i="88"/>
  <c r="BR40" i="88"/>
  <c r="BR39" i="88"/>
  <c r="BR38" i="88"/>
  <c r="BR37" i="88"/>
  <c r="BR36" i="88"/>
  <c r="BR35" i="88"/>
  <c r="BR34" i="88"/>
  <c r="BR33" i="88"/>
  <c r="BR32" i="88"/>
  <c r="BR31" i="88"/>
  <c r="BR30" i="88"/>
  <c r="BR29" i="88"/>
  <c r="BR28" i="88"/>
  <c r="BR27" i="88"/>
  <c r="BR26" i="88"/>
  <c r="BR25" i="88"/>
  <c r="BR24" i="88"/>
  <c r="BR23" i="88"/>
  <c r="BR22" i="88"/>
  <c r="BR21" i="88"/>
  <c r="BR20" i="88"/>
  <c r="BR19" i="88"/>
  <c r="BR18" i="88"/>
  <c r="BR17" i="88"/>
  <c r="BR16" i="88"/>
  <c r="BR15" i="88"/>
  <c r="BR14" i="88"/>
  <c r="BR13" i="88"/>
  <c r="BR12" i="88"/>
  <c r="BR11" i="88"/>
  <c r="BR10" i="88"/>
  <c r="BQ104" i="88"/>
  <c r="BP104" i="88"/>
  <c r="BO104" i="88"/>
  <c r="BN104" i="88"/>
  <c r="BM104" i="88"/>
  <c r="BL104" i="88"/>
  <c r="BK104" i="88"/>
  <c r="BJ104" i="88"/>
  <c r="BI104" i="88"/>
  <c r="BH104" i="88"/>
  <c r="BG104" i="88"/>
  <c r="BF104" i="88"/>
  <c r="BE104" i="88"/>
  <c r="BD104" i="88"/>
  <c r="BC104" i="88"/>
  <c r="BB104" i="88"/>
  <c r="BA104" i="88"/>
  <c r="AZ104" i="88"/>
  <c r="AY104" i="88"/>
  <c r="AX104" i="88"/>
  <c r="AW104" i="88"/>
  <c r="AV104" i="88"/>
  <c r="AU104" i="88"/>
  <c r="AT104" i="88"/>
  <c r="AS104" i="88"/>
  <c r="AR104" i="88"/>
  <c r="AQ104" i="88"/>
  <c r="AP104" i="88"/>
  <c r="AO104" i="88"/>
  <c r="AN104" i="88"/>
  <c r="AM104" i="88"/>
  <c r="G85" i="88"/>
  <c r="F85" i="88"/>
  <c r="G84" i="88"/>
  <c r="F84" i="88"/>
  <c r="G83" i="88"/>
  <c r="F83" i="88"/>
  <c r="G82" i="88"/>
  <c r="F82" i="88"/>
  <c r="G81" i="88"/>
  <c r="F81" i="88"/>
  <c r="G80" i="88"/>
  <c r="F80" i="88"/>
  <c r="G79" i="88"/>
  <c r="F79" i="88"/>
  <c r="G78" i="88"/>
  <c r="F78" i="88"/>
  <c r="G77" i="88"/>
  <c r="F77" i="88"/>
  <c r="G76" i="88"/>
  <c r="F76" i="88"/>
  <c r="G75" i="88"/>
  <c r="F75" i="88"/>
  <c r="G74" i="88"/>
  <c r="F74" i="88"/>
  <c r="G73" i="88"/>
  <c r="F73" i="88"/>
  <c r="G72" i="88"/>
  <c r="F72" i="88"/>
  <c r="F101" i="88"/>
  <c r="F100" i="88"/>
  <c r="F99" i="88"/>
  <c r="F98" i="88"/>
  <c r="F97" i="88"/>
  <c r="F96" i="88"/>
  <c r="F95" i="88"/>
  <c r="F94" i="88"/>
  <c r="F93" i="88"/>
  <c r="F92" i="88"/>
  <c r="F91" i="88"/>
  <c r="F90" i="88"/>
  <c r="F89" i="88"/>
  <c r="F88" i="88"/>
  <c r="F87" i="88"/>
  <c r="F86" i="88"/>
  <c r="G71" i="88"/>
  <c r="F71" i="88"/>
  <c r="G70" i="88"/>
  <c r="F70" i="88"/>
  <c r="G69" i="88"/>
  <c r="F69" i="88"/>
  <c r="G68" i="88"/>
  <c r="F68" i="88"/>
  <c r="B85" i="88"/>
  <c r="B84" i="88"/>
  <c r="B83" i="88"/>
  <c r="B82" i="88"/>
  <c r="B81" i="88"/>
  <c r="B80" i="88"/>
  <c r="B79" i="88"/>
  <c r="B78" i="88"/>
  <c r="B77" i="88"/>
  <c r="B76" i="88"/>
  <c r="B75" i="88"/>
  <c r="B74" i="88"/>
  <c r="B73" i="88"/>
  <c r="B72" i="88"/>
  <c r="B71" i="88"/>
  <c r="B70" i="88"/>
  <c r="B69" i="88"/>
  <c r="A334" i="63"/>
  <c r="A473" i="61"/>
  <c r="D473" i="61"/>
  <c r="BT71" i="88" l="1"/>
  <c r="BT75" i="88"/>
  <c r="BT79" i="88"/>
  <c r="BT76" i="88"/>
  <c r="BT80" i="88"/>
  <c r="BT72" i="88"/>
  <c r="BT68" i="88"/>
  <c r="BT70" i="88"/>
  <c r="BT78" i="88"/>
  <c r="BT83" i="88"/>
  <c r="BT82" i="88"/>
  <c r="BT74" i="88"/>
  <c r="BT84" i="88"/>
  <c r="BT69" i="88"/>
  <c r="BT73" i="88"/>
  <c r="BT77" i="88"/>
  <c r="BT81" i="88"/>
  <c r="BT85" i="88"/>
  <c r="BR104" i="88"/>
  <c r="F21" i="84"/>
  <c r="F20" i="84"/>
  <c r="F19" i="84"/>
  <c r="F18" i="84"/>
  <c r="F17" i="84"/>
  <c r="F16" i="84"/>
  <c r="F15" i="84"/>
  <c r="J21" i="84"/>
  <c r="J20" i="84"/>
  <c r="J19" i="84"/>
  <c r="J18" i="84"/>
  <c r="J17" i="84"/>
  <c r="J16" i="84"/>
  <c r="J15" i="84"/>
  <c r="F14" i="84"/>
  <c r="F13" i="84"/>
  <c r="A333" i="63"/>
  <c r="A332" i="63"/>
  <c r="A331" i="63"/>
  <c r="A330" i="63"/>
  <c r="A472" i="61"/>
  <c r="D472" i="61"/>
  <c r="A329" i="63"/>
  <c r="E185" i="64" l="1"/>
  <c r="A185" i="64"/>
  <c r="D186" i="64" l="1"/>
  <c r="E186" i="64" s="1"/>
  <c r="D187" i="64" s="1"/>
  <c r="E187" i="64" s="1"/>
  <c r="D188" i="64" s="1"/>
  <c r="E188" i="64" s="1"/>
  <c r="D189" i="64" s="1"/>
  <c r="E189" i="64" s="1"/>
  <c r="D190" i="64" s="1"/>
  <c r="E190" i="64" s="1"/>
  <c r="D191" i="64" s="1"/>
  <c r="E191" i="64" s="1"/>
  <c r="D192" i="64" s="1"/>
  <c r="E192" i="64" s="1"/>
  <c r="A328" i="63"/>
  <c r="A327" i="63"/>
  <c r="A326" i="63"/>
  <c r="A325" i="63"/>
  <c r="A324" i="63"/>
  <c r="A323" i="63"/>
  <c r="A322" i="63"/>
  <c r="A471" i="61"/>
  <c r="D471" i="61"/>
  <c r="A186" i="64" l="1"/>
  <c r="A187" i="64"/>
  <c r="A194" i="64"/>
  <c r="A193" i="64"/>
  <c r="A190" i="64"/>
  <c r="A189" i="64"/>
  <c r="A192" i="64"/>
  <c r="A188" i="64"/>
  <c r="A191" i="64"/>
  <c r="B68" i="88"/>
  <c r="A321" i="63"/>
  <c r="A320" i="63" l="1"/>
  <c r="A319" i="63"/>
  <c r="A318" i="63"/>
  <c r="A317" i="63"/>
  <c r="D470" i="61" l="1"/>
  <c r="A470" i="61"/>
  <c r="G67" i="88" l="1"/>
  <c r="F67" i="88"/>
  <c r="G66" i="88"/>
  <c r="F66" i="88"/>
  <c r="G65" i="88"/>
  <c r="F65" i="88"/>
  <c r="G64" i="88"/>
  <c r="F64" i="88"/>
  <c r="G63" i="88"/>
  <c r="F63" i="88"/>
  <c r="G62" i="88"/>
  <c r="F62" i="88"/>
  <c r="G61" i="88"/>
  <c r="F61" i="88"/>
  <c r="B67" i="88"/>
  <c r="B66" i="88"/>
  <c r="B65" i="88"/>
  <c r="B64" i="88"/>
  <c r="B63" i="88"/>
  <c r="B62" i="88"/>
  <c r="B61" i="88"/>
  <c r="B60" i="88"/>
  <c r="A316" i="63"/>
  <c r="BT67" i="88" l="1"/>
  <c r="A184" i="64"/>
  <c r="H321" i="74" l="1"/>
  <c r="H320" i="74"/>
  <c r="H319" i="74"/>
  <c r="A315" i="63"/>
  <c r="A314" i="63"/>
  <c r="A313" i="63"/>
  <c r="A312" i="63"/>
  <c r="A311" i="63"/>
  <c r="A183" i="64" l="1"/>
  <c r="A182" i="64"/>
  <c r="A181" i="64"/>
  <c r="H318" i="74" l="1"/>
  <c r="H317" i="74"/>
  <c r="H316" i="74"/>
  <c r="H315" i="74"/>
  <c r="H314" i="74"/>
  <c r="H313" i="74"/>
  <c r="H312" i="74"/>
  <c r="H311" i="74"/>
  <c r="H310" i="74"/>
  <c r="H309" i="74"/>
  <c r="H308" i="74"/>
  <c r="H307" i="74"/>
  <c r="H306" i="74"/>
  <c r="H305" i="74"/>
  <c r="H304" i="74"/>
  <c r="H303" i="74"/>
  <c r="H302" i="74"/>
  <c r="H301" i="74"/>
  <c r="H300" i="74"/>
  <c r="H299" i="74"/>
  <c r="H298" i="74"/>
  <c r="H297" i="74"/>
  <c r="H296" i="74"/>
  <c r="H295" i="74"/>
  <c r="H294" i="74"/>
  <c r="H293" i="74"/>
  <c r="H292" i="74"/>
  <c r="H291" i="74"/>
  <c r="H290" i="74"/>
  <c r="H289" i="74"/>
  <c r="H288" i="74"/>
  <c r="H287" i="74"/>
  <c r="H286" i="74"/>
  <c r="H285" i="74"/>
  <c r="H284" i="74"/>
  <c r="AL104" i="88"/>
  <c r="AK104" i="88"/>
  <c r="AJ104" i="88"/>
  <c r="AI104" i="88"/>
  <c r="AH104" i="88"/>
  <c r="AG104" i="88"/>
  <c r="AF104" i="88"/>
  <c r="AE104" i="88"/>
  <c r="AD104" i="88"/>
  <c r="AC104" i="88"/>
  <c r="AB104" i="88"/>
  <c r="AA104" i="88"/>
  <c r="Z104" i="88"/>
  <c r="Y104" i="88"/>
  <c r="X104" i="88"/>
  <c r="W104" i="88"/>
  <c r="V104" i="88"/>
  <c r="U104" i="88"/>
  <c r="T104" i="88"/>
  <c r="S104" i="88"/>
  <c r="R104" i="88"/>
  <c r="Q104" i="88"/>
  <c r="P104" i="88"/>
  <c r="O104" i="88"/>
  <c r="N104" i="88"/>
  <c r="M104" i="88"/>
  <c r="L104" i="88"/>
  <c r="K104" i="88"/>
  <c r="J104" i="88"/>
  <c r="I104" i="88"/>
  <c r="G60" i="88"/>
  <c r="G59" i="88"/>
  <c r="G58" i="88"/>
  <c r="G57" i="88"/>
  <c r="G56" i="88"/>
  <c r="G55" i="88"/>
  <c r="G54" i="88"/>
  <c r="G53" i="88"/>
  <c r="G52" i="88"/>
  <c r="G51" i="88"/>
  <c r="G50" i="88"/>
  <c r="G49" i="88"/>
  <c r="G48" i="88"/>
  <c r="G47" i="88"/>
  <c r="G46" i="88"/>
  <c r="G45" i="88"/>
  <c r="G44" i="88"/>
  <c r="G43" i="88"/>
  <c r="G42" i="88"/>
  <c r="G40" i="88"/>
  <c r="G39" i="88"/>
  <c r="G38" i="88"/>
  <c r="G41" i="88"/>
  <c r="F60" i="88"/>
  <c r="F59" i="88"/>
  <c r="F58" i="88"/>
  <c r="F57" i="88"/>
  <c r="F56" i="88"/>
  <c r="F55" i="88"/>
  <c r="F54" i="88"/>
  <c r="F53" i="88"/>
  <c r="F52" i="88"/>
  <c r="F51" i="88"/>
  <c r="F50" i="88"/>
  <c r="F49" i="88"/>
  <c r="F48" i="88"/>
  <c r="F47" i="88"/>
  <c r="F46" i="88"/>
  <c r="F45" i="88"/>
  <c r="F44" i="88"/>
  <c r="F43" i="88"/>
  <c r="F42" i="88"/>
  <c r="F41" i="88"/>
  <c r="B59" i="88"/>
  <c r="B58" i="88"/>
  <c r="B57" i="88"/>
  <c r="B56" i="88"/>
  <c r="B55" i="88"/>
  <c r="B54" i="88"/>
  <c r="B53" i="88"/>
  <c r="E1" i="29"/>
  <c r="A310" i="63"/>
  <c r="A309" i="63"/>
  <c r="A308" i="63"/>
  <c r="A307" i="63"/>
  <c r="A306" i="63"/>
  <c r="A305" i="63"/>
  <c r="A304" i="63"/>
  <c r="A303" i="63"/>
  <c r="H283" i="74" l="1"/>
  <c r="A302" i="63"/>
  <c r="A301" i="63"/>
  <c r="A180" i="64"/>
  <c r="D469" i="61" l="1"/>
  <c r="A469" i="61"/>
  <c r="D468" i="61" l="1"/>
  <c r="A468" i="61"/>
  <c r="A300" i="63" l="1"/>
  <c r="A299" i="63"/>
  <c r="A298" i="63"/>
  <c r="A297" i="63"/>
  <c r="A296" i="63"/>
  <c r="A295" i="63"/>
  <c r="A294" i="63" l="1"/>
  <c r="A293" i="63"/>
  <c r="A292" i="63"/>
  <c r="D498" i="61"/>
  <c r="D497" i="61"/>
  <c r="A291" i="63" l="1"/>
  <c r="A290" i="63" l="1"/>
  <c r="A289" i="63"/>
  <c r="A288" i="63"/>
  <c r="A287" i="63" l="1"/>
  <c r="M12" i="90"/>
  <c r="M11" i="90"/>
  <c r="M10" i="90"/>
  <c r="M9" i="90"/>
  <c r="M8" i="90"/>
  <c r="M7" i="90"/>
  <c r="L11" i="90" l="1"/>
  <c r="L10" i="90"/>
  <c r="A286" i="63" l="1"/>
  <c r="D467" i="61"/>
  <c r="A467" i="61"/>
  <c r="A285" i="63"/>
  <c r="A284" i="63"/>
  <c r="A283" i="63" l="1"/>
  <c r="A282" i="63"/>
  <c r="A281" i="63"/>
  <c r="A280" i="63"/>
  <c r="A279" i="63" l="1"/>
  <c r="A278" i="63"/>
  <c r="A277" i="63"/>
  <c r="A276" i="63"/>
  <c r="A275" i="63"/>
  <c r="A274" i="63"/>
  <c r="A273" i="63"/>
  <c r="A272" i="63"/>
  <c r="D466" i="61" l="1"/>
  <c r="A466" i="61"/>
  <c r="H104" i="88"/>
  <c r="A271" i="63"/>
  <c r="H282" i="74"/>
  <c r="H281" i="74"/>
  <c r="D87" i="88" l="1"/>
  <c r="D336" i="63"/>
  <c r="I336" i="63" s="1"/>
  <c r="D465" i="61"/>
  <c r="A465" i="61"/>
  <c r="AB59" i="80"/>
  <c r="A270" i="63" l="1"/>
  <c r="A269" i="63"/>
  <c r="A268" i="63" l="1"/>
  <c r="A267" i="63"/>
  <c r="D464" i="61" l="1"/>
  <c r="A464" i="61"/>
  <c r="A266" i="63" l="1"/>
  <c r="H280" i="74"/>
  <c r="A265" i="63"/>
  <c r="A463" i="61"/>
  <c r="D463" i="61"/>
  <c r="A264" i="63"/>
  <c r="A263" i="63" l="1"/>
  <c r="A262" i="63"/>
  <c r="A261" i="63"/>
  <c r="A260" i="63"/>
  <c r="A259" i="63" l="1"/>
  <c r="D462" i="61"/>
  <c r="A462" i="61"/>
  <c r="D311" i="63" l="1"/>
  <c r="I311" i="63" s="1"/>
  <c r="E62" i="88" s="1"/>
  <c r="D62" i="88"/>
  <c r="A179" i="64"/>
  <c r="A178" i="64"/>
  <c r="A177" i="64"/>
  <c r="A258" i="63" l="1"/>
  <c r="A257" i="63"/>
  <c r="A256" i="63"/>
  <c r="D461" i="61"/>
  <c r="A461" i="61"/>
  <c r="D460" i="61"/>
  <c r="A460" i="61"/>
  <c r="F13" i="90"/>
  <c r="A255" i="63"/>
  <c r="D459" i="61"/>
  <c r="A459" i="61"/>
  <c r="A254" i="63"/>
  <c r="A253" i="63"/>
  <c r="D458" i="61"/>
  <c r="A458" i="61"/>
  <c r="D324" i="63" l="1"/>
  <c r="I324" i="63" s="1"/>
  <c r="E75" i="88" s="1"/>
  <c r="BU75" i="88" s="1"/>
  <c r="D75" i="88"/>
  <c r="D316" i="63"/>
  <c r="I316" i="63" s="1"/>
  <c r="E67" i="88" s="1"/>
  <c r="BU67" i="88" s="1"/>
  <c r="D67" i="88"/>
  <c r="A252" i="63"/>
  <c r="A251" i="63"/>
  <c r="D457" i="61" l="1"/>
  <c r="A457" i="61"/>
  <c r="L12" i="90"/>
  <c r="A250" i="63"/>
  <c r="J14" i="84"/>
  <c r="D456" i="61"/>
  <c r="D72" i="88" s="1"/>
  <c r="A456" i="61"/>
  <c r="D455" i="61"/>
  <c r="D317" i="63" s="1"/>
  <c r="I317" i="63" s="1"/>
  <c r="E68" i="88" s="1"/>
  <c r="BU68" i="88" s="1"/>
  <c r="A455" i="61"/>
  <c r="A249" i="63"/>
  <c r="D321" i="63" l="1"/>
  <c r="I321" i="63" s="1"/>
  <c r="E72" i="88" s="1"/>
  <c r="BU72" i="88" s="1"/>
  <c r="D312" i="63"/>
  <c r="I312" i="63" s="1"/>
  <c r="E63" i="88" s="1"/>
  <c r="D63" i="88"/>
  <c r="H279" i="74"/>
  <c r="H278" i="74"/>
  <c r="A248" i="63"/>
  <c r="J13" i="84"/>
  <c r="D454" i="61"/>
  <c r="D453" i="61"/>
  <c r="D452" i="61"/>
  <c r="D451" i="61"/>
  <c r="D450" i="61"/>
  <c r="D449" i="61"/>
  <c r="D352" i="63" s="1"/>
  <c r="I352" i="63" s="1"/>
  <c r="D448" i="61"/>
  <c r="D447" i="61"/>
  <c r="D446" i="61"/>
  <c r="A454" i="61"/>
  <c r="A247" i="63"/>
  <c r="A246" i="63"/>
  <c r="A176" i="64"/>
  <c r="A245" i="63"/>
  <c r="A244" i="63"/>
  <c r="D101" i="88" l="1"/>
  <c r="D347" i="63"/>
  <c r="I347" i="63" s="1"/>
  <c r="D100" i="88"/>
  <c r="D340" i="63"/>
  <c r="I340" i="63" s="1"/>
  <c r="D323" i="63"/>
  <c r="I323" i="63" s="1"/>
  <c r="E74" i="88" s="1"/>
  <c r="BU74" i="88" s="1"/>
  <c r="D74" i="88"/>
  <c r="D314" i="63"/>
  <c r="I314" i="63" s="1"/>
  <c r="E65" i="88" s="1"/>
  <c r="D65" i="88"/>
  <c r="D307" i="63"/>
  <c r="I307" i="63" s="1"/>
  <c r="E58" i="88" s="1"/>
  <c r="D58" i="88"/>
  <c r="A453" i="61"/>
  <c r="A243" i="63"/>
  <c r="A452" i="61"/>
  <c r="L9" i="90"/>
  <c r="A242" i="63"/>
  <c r="A175" i="64"/>
  <c r="A241" i="63"/>
  <c r="A240" i="63"/>
  <c r="A451" i="61"/>
  <c r="A450" i="61"/>
  <c r="A449" i="61"/>
  <c r="A448" i="61"/>
  <c r="B9" i="85"/>
  <c r="B10" i="85"/>
  <c r="B11" i="85"/>
  <c r="B12" i="85"/>
  <c r="B13" i="85"/>
  <c r="B14" i="85"/>
  <c r="B15" i="85"/>
  <c r="B16" i="85"/>
  <c r="B17" i="85"/>
  <c r="B18" i="85"/>
  <c r="B19" i="85"/>
  <c r="B20" i="85"/>
  <c r="B21" i="85"/>
  <c r="B22" i="85"/>
  <c r="B23" i="85"/>
  <c r="B24" i="85"/>
  <c r="B25" i="85"/>
  <c r="B26" i="85"/>
  <c r="B27" i="85"/>
  <c r="B28" i="85"/>
  <c r="B29" i="85"/>
  <c r="B30" i="85"/>
  <c r="B31" i="85"/>
  <c r="B32" i="85"/>
  <c r="B33" i="85"/>
  <c r="B34" i="85"/>
  <c r="B35" i="85"/>
  <c r="B36" i="85"/>
  <c r="B37" i="85"/>
  <c r="B38" i="85"/>
  <c r="B39" i="85"/>
  <c r="B40" i="85"/>
  <c r="B41" i="85"/>
  <c r="B42" i="85"/>
  <c r="B43" i="85"/>
  <c r="B44" i="85"/>
  <c r="B45" i="85"/>
  <c r="B46" i="85"/>
  <c r="B47" i="85"/>
  <c r="B48" i="85"/>
  <c r="B49" i="85"/>
  <c r="B50" i="85"/>
  <c r="B51" i="85"/>
  <c r="B52" i="85"/>
  <c r="B53" i="85"/>
  <c r="B54" i="85"/>
  <c r="B55" i="85"/>
  <c r="B56" i="85"/>
  <c r="B57" i="85"/>
  <c r="B58" i="85"/>
  <c r="B59" i="85"/>
  <c r="B60" i="85"/>
  <c r="B61" i="85"/>
  <c r="B62" i="85"/>
  <c r="B63" i="85"/>
  <c r="B64" i="85"/>
  <c r="B65" i="85"/>
  <c r="B66" i="85"/>
  <c r="B67" i="85"/>
  <c r="B68" i="85"/>
  <c r="B69" i="85"/>
  <c r="B70" i="85"/>
  <c r="B71" i="85"/>
  <c r="B72" i="85"/>
  <c r="B73" i="85"/>
  <c r="B74" i="85"/>
  <c r="B75" i="85"/>
  <c r="B76" i="85"/>
  <c r="B77" i="85"/>
  <c r="B78" i="85"/>
  <c r="B79" i="85"/>
  <c r="B80" i="85"/>
  <c r="B81" i="85"/>
  <c r="B82" i="85"/>
  <c r="B83" i="85"/>
  <c r="B84" i="85"/>
  <c r="B85" i="85"/>
  <c r="B86" i="85"/>
  <c r="B87" i="85"/>
  <c r="B88" i="85"/>
  <c r="B89" i="85"/>
  <c r="B90" i="85"/>
  <c r="B91" i="85"/>
  <c r="B92" i="85"/>
  <c r="B93" i="85"/>
  <c r="B94" i="85"/>
  <c r="B7" i="85"/>
  <c r="B6" i="85"/>
  <c r="B8" i="85"/>
  <c r="F11" i="90"/>
  <c r="A239" i="63"/>
  <c r="A447" i="61"/>
  <c r="A446" i="61"/>
  <c r="A238" i="63" l="1"/>
  <c r="D445" i="61"/>
  <c r="A445" i="61"/>
  <c r="D21" i="88" l="1"/>
  <c r="D270" i="63"/>
  <c r="I270" i="63" s="1"/>
  <c r="E21" i="88" s="1"/>
  <c r="F10" i="90"/>
  <c r="H347" i="74" l="1"/>
  <c r="D444" i="61"/>
  <c r="A444" i="61"/>
  <c r="A237" i="63"/>
  <c r="A236" i="63"/>
  <c r="A443" i="61"/>
  <c r="D443" i="61"/>
  <c r="A442" i="61"/>
  <c r="A441" i="61"/>
  <c r="D442" i="61"/>
  <c r="D441" i="61"/>
  <c r="D289" i="63" s="1"/>
  <c r="I289" i="63" s="1"/>
  <c r="E39" i="88" s="1"/>
  <c r="D440" i="61"/>
  <c r="A440" i="61"/>
  <c r="D99" i="88" l="1"/>
  <c r="D51" i="88"/>
  <c r="D297" i="63"/>
  <c r="I297" i="63" s="1"/>
  <c r="E51" i="88" s="1"/>
  <c r="F9" i="29"/>
  <c r="A235" i="63"/>
  <c r="D439" i="61"/>
  <c r="A439" i="61"/>
  <c r="A234" i="63"/>
  <c r="D330" i="63" l="1"/>
  <c r="I330" i="63" s="1"/>
  <c r="E81" i="88" s="1"/>
  <c r="BU81" i="88" s="1"/>
  <c r="D81" i="88"/>
  <c r="L8" i="90"/>
  <c r="A233" i="63"/>
  <c r="D438" i="61"/>
  <c r="D351" i="63" s="1"/>
  <c r="I351" i="63" s="1"/>
  <c r="A438" i="61"/>
  <c r="A437" i="61" l="1"/>
  <c r="D437" i="61"/>
  <c r="D246" i="63" s="1"/>
  <c r="I246" i="63" s="1"/>
  <c r="A436" i="61"/>
  <c r="D436" i="61"/>
  <c r="D42" i="88" l="1"/>
  <c r="D288" i="63"/>
  <c r="I288" i="63" s="1"/>
  <c r="E42" i="88" s="1"/>
  <c r="A435" i="61"/>
  <c r="D435" i="61"/>
  <c r="A232" i="63"/>
  <c r="A231" i="63"/>
  <c r="D91" i="88" l="1"/>
  <c r="D338" i="63"/>
  <c r="I338" i="63" s="1"/>
  <c r="I17" i="48"/>
  <c r="D434" i="61"/>
  <c r="D343" i="63" s="1"/>
  <c r="I343" i="63" s="1"/>
  <c r="A434" i="61"/>
  <c r="M6" i="90" l="1"/>
  <c r="L7" i="90"/>
  <c r="L6" i="90"/>
  <c r="F9" i="90" l="1"/>
  <c r="F8" i="90"/>
  <c r="F7" i="90"/>
  <c r="F6" i="90"/>
  <c r="L16" i="90" l="1"/>
  <c r="M16" i="90"/>
  <c r="G16" i="90"/>
  <c r="F16" i="90"/>
  <c r="G17" i="90" l="1"/>
  <c r="M17" i="90"/>
  <c r="D433" i="61" l="1"/>
  <c r="D269" i="63" s="1"/>
  <c r="I269" i="63" s="1"/>
  <c r="E18" i="88" s="1"/>
  <c r="A433" i="61"/>
  <c r="D432" i="61"/>
  <c r="A432" i="61"/>
  <c r="A174" i="64" l="1"/>
  <c r="F973" i="83" l="1"/>
  <c r="D431" i="61"/>
  <c r="D69" i="88" s="1"/>
  <c r="A431" i="61"/>
  <c r="A430" i="61"/>
  <c r="D430" i="61"/>
  <c r="A429" i="61"/>
  <c r="D429" i="61"/>
  <c r="A428" i="61"/>
  <c r="D428" i="61"/>
  <c r="D255" i="63" s="1"/>
  <c r="I255" i="63" s="1"/>
  <c r="D427" i="61"/>
  <c r="A427" i="61"/>
  <c r="A173" i="64"/>
  <c r="D495" i="61"/>
  <c r="D318" i="63" l="1"/>
  <c r="I318" i="63" s="1"/>
  <c r="E69" i="88" s="1"/>
  <c r="BU69" i="88" s="1"/>
  <c r="D68" i="88"/>
  <c r="D305" i="63"/>
  <c r="I305" i="63" s="1"/>
  <c r="E57" i="88" s="1"/>
  <c r="D57" i="88"/>
  <c r="D29" i="88"/>
  <c r="D280" i="63"/>
  <c r="I280" i="63" s="1"/>
  <c r="E29" i="88" s="1"/>
  <c r="A172" i="64"/>
  <c r="A426" i="61" l="1"/>
  <c r="D426" i="61"/>
  <c r="A230" i="63"/>
  <c r="D425" i="61"/>
  <c r="D424" i="61"/>
  <c r="D264" i="63" s="1"/>
  <c r="I264" i="63" s="1"/>
  <c r="E15" i="88" s="1"/>
  <c r="D423" i="61"/>
  <c r="A425" i="61"/>
  <c r="A424" i="61"/>
  <c r="A423" i="61"/>
  <c r="A171" i="64"/>
  <c r="A422" i="61"/>
  <c r="D422" i="61"/>
  <c r="E6" i="89"/>
  <c r="A421" i="61"/>
  <c r="D421" i="61"/>
  <c r="D420" i="61"/>
  <c r="D47" i="88" l="1"/>
  <c r="D291" i="63"/>
  <c r="I291" i="63" s="1"/>
  <c r="E47" i="88" s="1"/>
  <c r="D38" i="88"/>
  <c r="D287" i="63"/>
  <c r="I287" i="63" s="1"/>
  <c r="E38" i="88" s="1"/>
  <c r="A420" i="61"/>
  <c r="A419" i="61"/>
  <c r="D419" i="61"/>
  <c r="D243" i="63" s="1"/>
  <c r="I243" i="63" s="1"/>
  <c r="A229" i="63" l="1"/>
  <c r="A170" i="64" l="1"/>
  <c r="A418" i="61" l="1"/>
  <c r="D418" i="61"/>
  <c r="D309" i="63" l="1"/>
  <c r="I309" i="63" s="1"/>
  <c r="E60" i="88" s="1"/>
  <c r="D60" i="88"/>
  <c r="A169" i="64"/>
  <c r="A417" i="61"/>
  <c r="D417" i="61"/>
  <c r="A168" i="64" l="1"/>
  <c r="H346" i="74"/>
  <c r="A416" i="61"/>
  <c r="D416" i="61"/>
  <c r="H4" i="88" l="1"/>
  <c r="E585" i="50"/>
  <c r="F585" i="50" s="1"/>
  <c r="D585" i="50"/>
  <c r="C585" i="50"/>
  <c r="B585" i="50"/>
  <c r="E584" i="50"/>
  <c r="F584" i="50" s="1"/>
  <c r="D584" i="50"/>
  <c r="C584" i="50"/>
  <c r="B584" i="50"/>
  <c r="E583" i="50"/>
  <c r="F583" i="50" s="1"/>
  <c r="D583" i="50"/>
  <c r="C583" i="50"/>
  <c r="B583" i="50"/>
  <c r="E582" i="50"/>
  <c r="F582" i="50" s="1"/>
  <c r="D582" i="50"/>
  <c r="C582" i="50"/>
  <c r="B582" i="50"/>
  <c r="E581" i="50"/>
  <c r="F581" i="50" s="1"/>
  <c r="D581" i="50"/>
  <c r="C581" i="50"/>
  <c r="B581" i="50"/>
  <c r="E580" i="50"/>
  <c r="F580" i="50" s="1"/>
  <c r="D580" i="50"/>
  <c r="C580" i="50"/>
  <c r="B580" i="50"/>
  <c r="E579" i="50"/>
  <c r="F579" i="50" s="1"/>
  <c r="D579" i="50"/>
  <c r="C579" i="50"/>
  <c r="B579" i="50"/>
  <c r="E578" i="50"/>
  <c r="F578" i="50" s="1"/>
  <c r="D578" i="50"/>
  <c r="C578" i="50"/>
  <c r="B578" i="50"/>
  <c r="E577" i="50"/>
  <c r="F577" i="50" s="1"/>
  <c r="D577" i="50"/>
  <c r="C577" i="50"/>
  <c r="B577" i="50"/>
  <c r="E576" i="50"/>
  <c r="F576" i="50" s="1"/>
  <c r="D576" i="50"/>
  <c r="C576" i="50"/>
  <c r="B576" i="50"/>
  <c r="E575" i="50"/>
  <c r="F575" i="50" s="1"/>
  <c r="D575" i="50"/>
  <c r="C575" i="50"/>
  <c r="B575" i="50"/>
  <c r="E574" i="50"/>
  <c r="F574" i="50" s="1"/>
  <c r="D574" i="50"/>
  <c r="C574" i="50"/>
  <c r="B574" i="50"/>
  <c r="E573" i="50"/>
  <c r="F573" i="50" s="1"/>
  <c r="D573" i="50"/>
  <c r="C573" i="50"/>
  <c r="B573" i="50"/>
  <c r="E572" i="50"/>
  <c r="F572" i="50" s="1"/>
  <c r="D572" i="50"/>
  <c r="C572" i="50"/>
  <c r="B572" i="50"/>
  <c r="E571" i="50"/>
  <c r="F571" i="50" s="1"/>
  <c r="D571" i="50"/>
  <c r="C571" i="50"/>
  <c r="B571" i="50"/>
  <c r="E570" i="50"/>
  <c r="F570" i="50" s="1"/>
  <c r="D570" i="50"/>
  <c r="C570" i="50"/>
  <c r="B570" i="50"/>
  <c r="E569" i="50"/>
  <c r="F569" i="50" s="1"/>
  <c r="D569" i="50"/>
  <c r="C569" i="50"/>
  <c r="B569" i="50"/>
  <c r="E568" i="50"/>
  <c r="F568" i="50" s="1"/>
  <c r="D568" i="50"/>
  <c r="C568" i="50"/>
  <c r="B568" i="50"/>
  <c r="E567" i="50"/>
  <c r="F567" i="50" s="1"/>
  <c r="D567" i="50"/>
  <c r="C567" i="50"/>
  <c r="B567" i="50"/>
  <c r="E566" i="50"/>
  <c r="F566" i="50" s="1"/>
  <c r="D566" i="50"/>
  <c r="C566" i="50"/>
  <c r="B566" i="50"/>
  <c r="E565" i="50"/>
  <c r="F565" i="50" s="1"/>
  <c r="D565" i="50"/>
  <c r="C565" i="50"/>
  <c r="B565" i="50"/>
  <c r="E564" i="50"/>
  <c r="F564" i="50" s="1"/>
  <c r="D564" i="50"/>
  <c r="C564" i="50"/>
  <c r="B564" i="50"/>
  <c r="E563" i="50"/>
  <c r="F563" i="50" s="1"/>
  <c r="D563" i="50"/>
  <c r="C563" i="50"/>
  <c r="B563" i="50"/>
  <c r="E562" i="50"/>
  <c r="F562" i="50" s="1"/>
  <c r="D562" i="50"/>
  <c r="C562" i="50"/>
  <c r="B562" i="50"/>
  <c r="E561" i="50"/>
  <c r="F561" i="50" s="1"/>
  <c r="D561" i="50"/>
  <c r="C561" i="50"/>
  <c r="B561" i="50"/>
  <c r="E560" i="50"/>
  <c r="F560" i="50" s="1"/>
  <c r="D560" i="50"/>
  <c r="C560" i="50"/>
  <c r="B560" i="50"/>
  <c r="E559" i="50"/>
  <c r="F559" i="50" s="1"/>
  <c r="D559" i="50"/>
  <c r="C559" i="50"/>
  <c r="B559" i="50"/>
  <c r="E558" i="50"/>
  <c r="F558" i="50" s="1"/>
  <c r="D558" i="50"/>
  <c r="C558" i="50"/>
  <c r="B558" i="50"/>
  <c r="E557" i="50"/>
  <c r="F557" i="50" s="1"/>
  <c r="D557" i="50"/>
  <c r="C557" i="50"/>
  <c r="B557" i="50"/>
  <c r="E556" i="50"/>
  <c r="F556" i="50" s="1"/>
  <c r="D556" i="50"/>
  <c r="C556" i="50"/>
  <c r="B556" i="50"/>
  <c r="E555" i="50"/>
  <c r="F555" i="50" s="1"/>
  <c r="D555" i="50"/>
  <c r="C555" i="50"/>
  <c r="B555" i="50"/>
  <c r="E554" i="50"/>
  <c r="F554" i="50" s="1"/>
  <c r="D554" i="50"/>
  <c r="C554" i="50"/>
  <c r="B554" i="50"/>
  <c r="E553" i="50"/>
  <c r="F553" i="50" s="1"/>
  <c r="D553" i="50"/>
  <c r="C553" i="50"/>
  <c r="B553" i="50"/>
  <c r="E552" i="50"/>
  <c r="F552" i="50" s="1"/>
  <c r="D552" i="50"/>
  <c r="C552" i="50"/>
  <c r="B552" i="50"/>
  <c r="E551" i="50"/>
  <c r="F551" i="50" s="1"/>
  <c r="D551" i="50"/>
  <c r="C551" i="50"/>
  <c r="B551" i="50"/>
  <c r="E550" i="50"/>
  <c r="F550" i="50" s="1"/>
  <c r="D550" i="50"/>
  <c r="C550" i="50"/>
  <c r="B550" i="50"/>
  <c r="E549" i="50"/>
  <c r="F549" i="50" s="1"/>
  <c r="D549" i="50"/>
  <c r="C549" i="50"/>
  <c r="B549" i="50"/>
  <c r="E548" i="50"/>
  <c r="F548" i="50" s="1"/>
  <c r="D548" i="50"/>
  <c r="C548" i="50"/>
  <c r="B548" i="50"/>
  <c r="E547" i="50"/>
  <c r="F547" i="50" s="1"/>
  <c r="D547" i="50"/>
  <c r="C547" i="50"/>
  <c r="B547" i="50"/>
  <c r="E546" i="50"/>
  <c r="F546" i="50" s="1"/>
  <c r="D546" i="50"/>
  <c r="C546" i="50"/>
  <c r="B546" i="50"/>
  <c r="E545" i="50"/>
  <c r="F545" i="50" s="1"/>
  <c r="D545" i="50"/>
  <c r="C545" i="50"/>
  <c r="B545" i="50"/>
  <c r="E544" i="50"/>
  <c r="F544" i="50" s="1"/>
  <c r="D544" i="50"/>
  <c r="C544" i="50"/>
  <c r="B544" i="50"/>
  <c r="E543" i="50"/>
  <c r="F543" i="50" s="1"/>
  <c r="D543" i="50"/>
  <c r="C543" i="50"/>
  <c r="B543" i="50"/>
  <c r="E542" i="50"/>
  <c r="F542" i="50" s="1"/>
  <c r="D542" i="50"/>
  <c r="C542" i="50"/>
  <c r="B542" i="50"/>
  <c r="E541" i="50"/>
  <c r="F541" i="50" s="1"/>
  <c r="D541" i="50"/>
  <c r="C541" i="50"/>
  <c r="B541" i="50"/>
  <c r="E540" i="50"/>
  <c r="F540" i="50" s="1"/>
  <c r="D540" i="50"/>
  <c r="C540" i="50"/>
  <c r="B540" i="50"/>
  <c r="E539" i="50"/>
  <c r="F539" i="50" s="1"/>
  <c r="D539" i="50"/>
  <c r="C539" i="50"/>
  <c r="B539" i="50"/>
  <c r="E538" i="50"/>
  <c r="F538" i="50" s="1"/>
  <c r="D538" i="50"/>
  <c r="C538" i="50"/>
  <c r="B538" i="50"/>
  <c r="E537" i="50"/>
  <c r="F537" i="50" s="1"/>
  <c r="D537" i="50"/>
  <c r="C537" i="50"/>
  <c r="B537" i="50"/>
  <c r="E536" i="50"/>
  <c r="F536" i="50" s="1"/>
  <c r="D536" i="50"/>
  <c r="C536" i="50"/>
  <c r="B536" i="50"/>
  <c r="E535" i="50"/>
  <c r="F535" i="50" s="1"/>
  <c r="D535" i="50"/>
  <c r="C535" i="50"/>
  <c r="B535" i="50"/>
  <c r="E534" i="50"/>
  <c r="F534" i="50" s="1"/>
  <c r="D534" i="50"/>
  <c r="C534" i="50"/>
  <c r="B534" i="50"/>
  <c r="E533" i="50"/>
  <c r="F533" i="50" s="1"/>
  <c r="D533" i="50"/>
  <c r="C533" i="50"/>
  <c r="B533" i="50"/>
  <c r="E532" i="50"/>
  <c r="F532" i="50" s="1"/>
  <c r="D532" i="50"/>
  <c r="C532" i="50"/>
  <c r="B532" i="50"/>
  <c r="E531" i="50"/>
  <c r="F531" i="50" s="1"/>
  <c r="D531" i="50"/>
  <c r="C531" i="50"/>
  <c r="B531" i="50"/>
  <c r="E530" i="50"/>
  <c r="F530" i="50" s="1"/>
  <c r="D530" i="50"/>
  <c r="C530" i="50"/>
  <c r="B530" i="50"/>
  <c r="E529" i="50"/>
  <c r="F529" i="50" s="1"/>
  <c r="D529" i="50"/>
  <c r="C529" i="50"/>
  <c r="B529" i="50"/>
  <c r="E528" i="50"/>
  <c r="F528" i="50" s="1"/>
  <c r="D528" i="50"/>
  <c r="C528" i="50"/>
  <c r="B528" i="50"/>
  <c r="E527" i="50"/>
  <c r="F527" i="50" s="1"/>
  <c r="D527" i="50"/>
  <c r="C527" i="50"/>
  <c r="B527" i="50"/>
  <c r="E526" i="50"/>
  <c r="F526" i="50" s="1"/>
  <c r="D526" i="50"/>
  <c r="C526" i="50"/>
  <c r="B526" i="50"/>
  <c r="E525" i="50"/>
  <c r="F525" i="50" s="1"/>
  <c r="D525" i="50"/>
  <c r="C525" i="50"/>
  <c r="B525" i="50"/>
  <c r="E524" i="50"/>
  <c r="F524" i="50" s="1"/>
  <c r="D524" i="50"/>
  <c r="C524" i="50"/>
  <c r="B524" i="50"/>
  <c r="E523" i="50"/>
  <c r="F523" i="50" s="1"/>
  <c r="D523" i="50"/>
  <c r="C523" i="50"/>
  <c r="B523" i="50"/>
  <c r="E522" i="50"/>
  <c r="F522" i="50" s="1"/>
  <c r="D522" i="50"/>
  <c r="C522" i="50"/>
  <c r="B522" i="50"/>
  <c r="E521" i="50"/>
  <c r="F521" i="50" s="1"/>
  <c r="D521" i="50"/>
  <c r="C521" i="50"/>
  <c r="B521" i="50"/>
  <c r="E520" i="50"/>
  <c r="F520" i="50" s="1"/>
  <c r="D520" i="50"/>
  <c r="C520" i="50"/>
  <c r="B520" i="50"/>
  <c r="E519" i="50"/>
  <c r="F519" i="50" s="1"/>
  <c r="D519" i="50"/>
  <c r="C519" i="50"/>
  <c r="B519" i="50"/>
  <c r="E518" i="50"/>
  <c r="F518" i="50" s="1"/>
  <c r="D518" i="50"/>
  <c r="C518" i="50"/>
  <c r="B518" i="50"/>
  <c r="E517" i="50"/>
  <c r="F517" i="50" s="1"/>
  <c r="D517" i="50"/>
  <c r="C517" i="50"/>
  <c r="B517" i="50"/>
  <c r="E516" i="50"/>
  <c r="F516" i="50" s="1"/>
  <c r="D516" i="50"/>
  <c r="C516" i="50"/>
  <c r="B516" i="50"/>
  <c r="E515" i="50"/>
  <c r="F515" i="50" s="1"/>
  <c r="D515" i="50"/>
  <c r="C515" i="50"/>
  <c r="B515" i="50"/>
  <c r="E514" i="50"/>
  <c r="F514" i="50" s="1"/>
  <c r="D514" i="50"/>
  <c r="C514" i="50"/>
  <c r="B514" i="50"/>
  <c r="E513" i="50"/>
  <c r="F513" i="50" s="1"/>
  <c r="D513" i="50"/>
  <c r="C513" i="50"/>
  <c r="B513" i="50"/>
  <c r="E512" i="50"/>
  <c r="F512" i="50" s="1"/>
  <c r="D512" i="50"/>
  <c r="C512" i="50"/>
  <c r="B512" i="50"/>
  <c r="E511" i="50"/>
  <c r="F511" i="50" s="1"/>
  <c r="D511" i="50"/>
  <c r="C511" i="50"/>
  <c r="B511" i="50"/>
  <c r="E510" i="50"/>
  <c r="F510" i="50" s="1"/>
  <c r="D510" i="50"/>
  <c r="C510" i="50"/>
  <c r="B510" i="50"/>
  <c r="E509" i="50"/>
  <c r="F509" i="50" s="1"/>
  <c r="D509" i="50"/>
  <c r="C509" i="50"/>
  <c r="B509" i="50"/>
  <c r="E508" i="50"/>
  <c r="F508" i="50" s="1"/>
  <c r="C508" i="50"/>
  <c r="B508" i="50"/>
  <c r="E507" i="50"/>
  <c r="F507" i="50" s="1"/>
  <c r="D507" i="50"/>
  <c r="C507" i="50"/>
  <c r="B507" i="50"/>
  <c r="E506" i="50"/>
  <c r="F506" i="50" s="1"/>
  <c r="C506" i="50"/>
  <c r="B506" i="50"/>
  <c r="E505" i="50"/>
  <c r="F505" i="50" s="1"/>
  <c r="C505" i="50"/>
  <c r="B505" i="50"/>
  <c r="E504" i="50"/>
  <c r="F504" i="50" s="1"/>
  <c r="C504" i="50"/>
  <c r="B504" i="50"/>
  <c r="E503" i="50"/>
  <c r="F503" i="50" s="1"/>
  <c r="C503" i="50"/>
  <c r="B503" i="50"/>
  <c r="E502" i="50"/>
  <c r="F502" i="50" s="1"/>
  <c r="C502" i="50"/>
  <c r="B502" i="50"/>
  <c r="E501" i="50"/>
  <c r="F501" i="50" s="1"/>
  <c r="C501" i="50"/>
  <c r="B501" i="50"/>
  <c r="E500" i="50"/>
  <c r="F500" i="50" s="1"/>
  <c r="C500" i="50"/>
  <c r="B500" i="50"/>
  <c r="E499" i="50"/>
  <c r="F499" i="50" s="1"/>
  <c r="C499" i="50"/>
  <c r="B499" i="50"/>
  <c r="E498" i="50"/>
  <c r="F498" i="50" s="1"/>
  <c r="C498" i="50"/>
  <c r="B498" i="50"/>
  <c r="E497" i="50"/>
  <c r="F497" i="50" s="1"/>
  <c r="C497" i="50"/>
  <c r="B497" i="50"/>
  <c r="E496" i="50"/>
  <c r="F496" i="50" s="1"/>
  <c r="C496" i="50"/>
  <c r="B496" i="50"/>
  <c r="E495" i="50"/>
  <c r="F495" i="50" s="1"/>
  <c r="C495" i="50"/>
  <c r="B495" i="50"/>
  <c r="E494" i="50"/>
  <c r="F494" i="50" s="1"/>
  <c r="C494" i="50"/>
  <c r="B494" i="50"/>
  <c r="E493" i="50"/>
  <c r="F493" i="50" s="1"/>
  <c r="D493" i="50"/>
  <c r="C493" i="50"/>
  <c r="B493" i="50"/>
  <c r="E492" i="50"/>
  <c r="F492" i="50" s="1"/>
  <c r="D492" i="50"/>
  <c r="C492" i="50"/>
  <c r="B492" i="50"/>
  <c r="E491" i="50"/>
  <c r="F491" i="50" s="1"/>
  <c r="D491" i="50"/>
  <c r="C491" i="50"/>
  <c r="B491" i="50"/>
  <c r="E490" i="50"/>
  <c r="F490" i="50" s="1"/>
  <c r="D490" i="50"/>
  <c r="C490" i="50"/>
  <c r="B490" i="50"/>
  <c r="E489" i="50"/>
  <c r="F489" i="50" s="1"/>
  <c r="D489" i="50"/>
  <c r="C489" i="50"/>
  <c r="B489" i="50"/>
  <c r="E488" i="50"/>
  <c r="F488" i="50" s="1"/>
  <c r="D488" i="50"/>
  <c r="C488" i="50"/>
  <c r="B488" i="50"/>
  <c r="E487" i="50"/>
  <c r="F487" i="50" s="1"/>
  <c r="D487" i="50"/>
  <c r="C487" i="50"/>
  <c r="B487" i="50"/>
  <c r="E486" i="50"/>
  <c r="F486" i="50" s="1"/>
  <c r="D486" i="50"/>
  <c r="C486" i="50"/>
  <c r="B486" i="50"/>
  <c r="E485" i="50"/>
  <c r="F485" i="50" s="1"/>
  <c r="D485" i="50"/>
  <c r="C485" i="50"/>
  <c r="B485" i="50"/>
  <c r="E484" i="50"/>
  <c r="F484" i="50" s="1"/>
  <c r="D484" i="50"/>
  <c r="C484" i="50"/>
  <c r="B484" i="50"/>
  <c r="E483" i="50"/>
  <c r="F483" i="50" s="1"/>
  <c r="D483" i="50"/>
  <c r="C483" i="50"/>
  <c r="B483" i="50"/>
  <c r="E482" i="50"/>
  <c r="F482" i="50" s="1"/>
  <c r="D482" i="50"/>
  <c r="C482" i="50"/>
  <c r="B482" i="50"/>
  <c r="E481" i="50"/>
  <c r="F481" i="50" s="1"/>
  <c r="D481" i="50"/>
  <c r="C481" i="50"/>
  <c r="B481" i="50"/>
  <c r="E480" i="50"/>
  <c r="F480" i="50" s="1"/>
  <c r="D480" i="50"/>
  <c r="C480" i="50"/>
  <c r="B480" i="50"/>
  <c r="E479" i="50"/>
  <c r="F479" i="50" s="1"/>
  <c r="D479" i="50"/>
  <c r="C479" i="50"/>
  <c r="B479" i="50"/>
  <c r="E478" i="50"/>
  <c r="F478" i="50" s="1"/>
  <c r="D478" i="50"/>
  <c r="C478" i="50"/>
  <c r="B478" i="50"/>
  <c r="E477" i="50"/>
  <c r="F477" i="50" s="1"/>
  <c r="D477" i="50"/>
  <c r="C477" i="50"/>
  <c r="B477" i="50"/>
  <c r="E476" i="50"/>
  <c r="F476" i="50" s="1"/>
  <c r="D476" i="50"/>
  <c r="C476" i="50"/>
  <c r="B476" i="50"/>
  <c r="E475" i="50"/>
  <c r="F475" i="50" s="1"/>
  <c r="D475" i="50"/>
  <c r="C475" i="50"/>
  <c r="B475" i="50"/>
  <c r="E474" i="50"/>
  <c r="F474" i="50" s="1"/>
  <c r="D474" i="50"/>
  <c r="C474" i="50"/>
  <c r="B474" i="50"/>
  <c r="E473" i="50"/>
  <c r="F473" i="50" s="1"/>
  <c r="D473" i="50"/>
  <c r="C473" i="50"/>
  <c r="B473" i="50"/>
  <c r="E472" i="50"/>
  <c r="F472" i="50" s="1"/>
  <c r="D472" i="50"/>
  <c r="C472" i="50"/>
  <c r="B472" i="50"/>
  <c r="E471" i="50"/>
  <c r="F471" i="50" s="1"/>
  <c r="D471" i="50"/>
  <c r="C471" i="50"/>
  <c r="B471" i="50"/>
  <c r="E470" i="50"/>
  <c r="F470" i="50" s="1"/>
  <c r="D470" i="50"/>
  <c r="C470" i="50"/>
  <c r="B470" i="50"/>
  <c r="E469" i="50"/>
  <c r="F469" i="50" s="1"/>
  <c r="D469" i="50"/>
  <c r="C469" i="50"/>
  <c r="B469" i="50"/>
  <c r="E468" i="50"/>
  <c r="F468" i="50" s="1"/>
  <c r="D468" i="50"/>
  <c r="C468" i="50"/>
  <c r="B468" i="50"/>
  <c r="E467" i="50"/>
  <c r="F467" i="50" s="1"/>
  <c r="D467" i="50"/>
  <c r="C467" i="50"/>
  <c r="B467" i="50"/>
  <c r="E466" i="50"/>
  <c r="F466" i="50" s="1"/>
  <c r="D466" i="50"/>
  <c r="C466" i="50"/>
  <c r="B466" i="50"/>
  <c r="E465" i="50"/>
  <c r="F465" i="50" s="1"/>
  <c r="D465" i="50"/>
  <c r="C465" i="50"/>
  <c r="B465" i="50"/>
  <c r="E464" i="50"/>
  <c r="F464" i="50" s="1"/>
  <c r="D464" i="50"/>
  <c r="C464" i="50"/>
  <c r="B464" i="50"/>
  <c r="E463" i="50"/>
  <c r="F463" i="50" s="1"/>
  <c r="D463" i="50"/>
  <c r="C463" i="50"/>
  <c r="B463" i="50"/>
  <c r="E462" i="50"/>
  <c r="F462" i="50" s="1"/>
  <c r="D462" i="50"/>
  <c r="C462" i="50"/>
  <c r="B462" i="50"/>
  <c r="E461" i="50"/>
  <c r="F461" i="50" s="1"/>
  <c r="D461" i="50"/>
  <c r="C461" i="50"/>
  <c r="B461" i="50"/>
  <c r="E460" i="50"/>
  <c r="F460" i="50" s="1"/>
  <c r="D460" i="50"/>
  <c r="C460" i="50"/>
  <c r="B460" i="50"/>
  <c r="E459" i="50"/>
  <c r="F459" i="50" s="1"/>
  <c r="D459" i="50"/>
  <c r="C459" i="50"/>
  <c r="B459" i="50"/>
  <c r="E458" i="50"/>
  <c r="F458" i="50" s="1"/>
  <c r="D458" i="50"/>
  <c r="C458" i="50"/>
  <c r="B458" i="50"/>
  <c r="E457" i="50"/>
  <c r="F457" i="50" s="1"/>
  <c r="D457" i="50"/>
  <c r="C457" i="50"/>
  <c r="B457" i="50"/>
  <c r="E456" i="50"/>
  <c r="F456" i="50" s="1"/>
  <c r="D456" i="50"/>
  <c r="C456" i="50"/>
  <c r="B456" i="50"/>
  <c r="E455" i="50"/>
  <c r="F455" i="50" s="1"/>
  <c r="D455" i="50"/>
  <c r="C455" i="50"/>
  <c r="B455" i="50"/>
  <c r="E454" i="50"/>
  <c r="F454" i="50" s="1"/>
  <c r="D454" i="50"/>
  <c r="C454" i="50"/>
  <c r="B454" i="50"/>
  <c r="E453" i="50"/>
  <c r="F453" i="50" s="1"/>
  <c r="D453" i="50"/>
  <c r="C453" i="50"/>
  <c r="B453" i="50"/>
  <c r="E452" i="50"/>
  <c r="F452" i="50" s="1"/>
  <c r="D452" i="50"/>
  <c r="C452" i="50"/>
  <c r="B452" i="50"/>
  <c r="E451" i="50"/>
  <c r="F451" i="50" s="1"/>
  <c r="D451" i="50"/>
  <c r="C451" i="50"/>
  <c r="B451" i="50"/>
  <c r="E450" i="50"/>
  <c r="F450" i="50" s="1"/>
  <c r="D450" i="50"/>
  <c r="C450" i="50"/>
  <c r="B450" i="50"/>
  <c r="E449" i="50"/>
  <c r="F449" i="50" s="1"/>
  <c r="D449" i="50"/>
  <c r="C449" i="50"/>
  <c r="B449" i="50"/>
  <c r="E448" i="50"/>
  <c r="F448" i="50" s="1"/>
  <c r="D448" i="50"/>
  <c r="C448" i="50"/>
  <c r="B448" i="50"/>
  <c r="E447" i="50"/>
  <c r="F447" i="50" s="1"/>
  <c r="D447" i="50"/>
  <c r="C447" i="50"/>
  <c r="B447" i="50"/>
  <c r="E446" i="50"/>
  <c r="F446" i="50" s="1"/>
  <c r="D446" i="50"/>
  <c r="C446" i="50"/>
  <c r="B446" i="50"/>
  <c r="E445" i="50"/>
  <c r="F445" i="50" s="1"/>
  <c r="D445" i="50"/>
  <c r="C445" i="50"/>
  <c r="B445" i="50"/>
  <c r="E444" i="50"/>
  <c r="F444" i="50" s="1"/>
  <c r="D444" i="50"/>
  <c r="C444" i="50"/>
  <c r="B444" i="50"/>
  <c r="E443" i="50"/>
  <c r="F443" i="50" s="1"/>
  <c r="D443" i="50"/>
  <c r="C443" i="50"/>
  <c r="B443" i="50"/>
  <c r="E442" i="50"/>
  <c r="F442" i="50" s="1"/>
  <c r="D442" i="50"/>
  <c r="C442" i="50"/>
  <c r="B442" i="50"/>
  <c r="E441" i="50"/>
  <c r="F441" i="50" s="1"/>
  <c r="D441" i="50"/>
  <c r="C441" i="50"/>
  <c r="B441" i="50"/>
  <c r="E440" i="50"/>
  <c r="F440" i="50" s="1"/>
  <c r="D440" i="50"/>
  <c r="C440" i="50"/>
  <c r="B440" i="50"/>
  <c r="E439" i="50"/>
  <c r="F439" i="50" s="1"/>
  <c r="D439" i="50"/>
  <c r="C439" i="50"/>
  <c r="B439" i="50"/>
  <c r="E438" i="50"/>
  <c r="F438" i="50" s="1"/>
  <c r="D438" i="50"/>
  <c r="C438" i="50"/>
  <c r="B438" i="50"/>
  <c r="E437" i="50"/>
  <c r="F437" i="50" s="1"/>
  <c r="D437" i="50"/>
  <c r="C437" i="50"/>
  <c r="B437" i="50"/>
  <c r="E436" i="50"/>
  <c r="F436" i="50" s="1"/>
  <c r="D436" i="50"/>
  <c r="C436" i="50"/>
  <c r="B436" i="50"/>
  <c r="E435" i="50"/>
  <c r="F435" i="50" s="1"/>
  <c r="D435" i="50"/>
  <c r="C435" i="50"/>
  <c r="B435" i="50"/>
  <c r="E434" i="50"/>
  <c r="F434" i="50" s="1"/>
  <c r="D434" i="50"/>
  <c r="C434" i="50"/>
  <c r="B434" i="50"/>
  <c r="E433" i="50"/>
  <c r="F433" i="50" s="1"/>
  <c r="D433" i="50"/>
  <c r="C433" i="50"/>
  <c r="B433" i="50"/>
  <c r="E432" i="50"/>
  <c r="F432" i="50" s="1"/>
  <c r="D432" i="50"/>
  <c r="C432" i="50"/>
  <c r="B432" i="50"/>
  <c r="E431" i="50"/>
  <c r="F431" i="50" s="1"/>
  <c r="D431" i="50"/>
  <c r="C431" i="50"/>
  <c r="B431" i="50"/>
  <c r="E430" i="50"/>
  <c r="F430" i="50" s="1"/>
  <c r="D430" i="50"/>
  <c r="C430" i="50"/>
  <c r="B430" i="50"/>
  <c r="E429" i="50"/>
  <c r="F429" i="50" s="1"/>
  <c r="D429" i="50"/>
  <c r="C429" i="50"/>
  <c r="B429" i="50"/>
  <c r="E428" i="50"/>
  <c r="F428" i="50" s="1"/>
  <c r="D428" i="50"/>
  <c r="C428" i="50"/>
  <c r="B428" i="50"/>
  <c r="E427" i="50"/>
  <c r="F427" i="50" s="1"/>
  <c r="D427" i="50"/>
  <c r="C427" i="50"/>
  <c r="B427" i="50"/>
  <c r="E426" i="50"/>
  <c r="F426" i="50" s="1"/>
  <c r="D426" i="50"/>
  <c r="C426" i="50"/>
  <c r="B426" i="50"/>
  <c r="E425" i="50"/>
  <c r="F425" i="50" s="1"/>
  <c r="D425" i="50"/>
  <c r="C425" i="50"/>
  <c r="B425" i="50"/>
  <c r="E424" i="50"/>
  <c r="F424" i="50" s="1"/>
  <c r="D424" i="50"/>
  <c r="C424" i="50"/>
  <c r="B424" i="50"/>
  <c r="E423" i="50"/>
  <c r="F423" i="50" s="1"/>
  <c r="D423" i="50"/>
  <c r="C423" i="50"/>
  <c r="B423" i="50"/>
  <c r="E422" i="50"/>
  <c r="F422" i="50" s="1"/>
  <c r="D422" i="50"/>
  <c r="C422" i="50"/>
  <c r="B422" i="50"/>
  <c r="E421" i="50"/>
  <c r="F421" i="50" s="1"/>
  <c r="D421" i="50"/>
  <c r="C421" i="50"/>
  <c r="B421" i="50"/>
  <c r="E420" i="50"/>
  <c r="F420" i="50" s="1"/>
  <c r="D420" i="50"/>
  <c r="C420" i="50"/>
  <c r="B420" i="50"/>
  <c r="E419" i="50"/>
  <c r="F419" i="50" s="1"/>
  <c r="D419" i="50"/>
  <c r="C419" i="50"/>
  <c r="B419" i="50"/>
  <c r="E418" i="50"/>
  <c r="F418" i="50" s="1"/>
  <c r="D418" i="50"/>
  <c r="C418" i="50"/>
  <c r="B418" i="50"/>
  <c r="E417" i="50"/>
  <c r="F417" i="50" s="1"/>
  <c r="D417" i="50"/>
  <c r="C417" i="50"/>
  <c r="B417" i="50"/>
  <c r="E416" i="50"/>
  <c r="F416" i="50" s="1"/>
  <c r="D416" i="50"/>
  <c r="C416" i="50"/>
  <c r="B416" i="50"/>
  <c r="E415" i="50"/>
  <c r="F415" i="50" s="1"/>
  <c r="D415" i="50"/>
  <c r="C415" i="50"/>
  <c r="B415" i="50"/>
  <c r="E414" i="50"/>
  <c r="F414" i="50" s="1"/>
  <c r="C414" i="50"/>
  <c r="B414" i="50"/>
  <c r="E413" i="50"/>
  <c r="F413" i="50" s="1"/>
  <c r="C413" i="50"/>
  <c r="B413" i="50"/>
  <c r="E412" i="50"/>
  <c r="F412" i="50" s="1"/>
  <c r="C412" i="50"/>
  <c r="B412" i="50"/>
  <c r="E411" i="50"/>
  <c r="F411" i="50" s="1"/>
  <c r="C411" i="50"/>
  <c r="B411" i="50"/>
  <c r="E410" i="50"/>
  <c r="F410" i="50" s="1"/>
  <c r="C410" i="50"/>
  <c r="B410" i="50"/>
  <c r="E409" i="50"/>
  <c r="F409" i="50" s="1"/>
  <c r="C409" i="50"/>
  <c r="B409" i="50"/>
  <c r="E408" i="50"/>
  <c r="F408" i="50" s="1"/>
  <c r="C408" i="50"/>
  <c r="B408" i="50"/>
  <c r="E407" i="50"/>
  <c r="F407" i="50" s="1"/>
  <c r="C407" i="50"/>
  <c r="B407" i="50"/>
  <c r="E406" i="50"/>
  <c r="F406" i="50" s="1"/>
  <c r="C406" i="50"/>
  <c r="B406" i="50"/>
  <c r="E405" i="50"/>
  <c r="F405" i="50" s="1"/>
  <c r="C405" i="50"/>
  <c r="B405" i="50"/>
  <c r="E404" i="50"/>
  <c r="F404" i="50" s="1"/>
  <c r="C404" i="50"/>
  <c r="B404" i="50"/>
  <c r="E403" i="50"/>
  <c r="F403" i="50" s="1"/>
  <c r="C403" i="50"/>
  <c r="B403" i="50"/>
  <c r="E402" i="50"/>
  <c r="F402" i="50" s="1"/>
  <c r="C402" i="50"/>
  <c r="B402" i="50"/>
  <c r="E401" i="50"/>
  <c r="F401" i="50" s="1"/>
  <c r="C401" i="50"/>
  <c r="B401" i="50"/>
  <c r="E400" i="50"/>
  <c r="F400" i="50" s="1"/>
  <c r="C400" i="50"/>
  <c r="B400" i="50"/>
  <c r="E399" i="50"/>
  <c r="F399" i="50" s="1"/>
  <c r="C399" i="50"/>
  <c r="B399" i="50"/>
  <c r="E398" i="50"/>
  <c r="F398" i="50" s="1"/>
  <c r="C398" i="50"/>
  <c r="B398" i="50"/>
  <c r="E397" i="50"/>
  <c r="F397" i="50" s="1"/>
  <c r="C397" i="50"/>
  <c r="B397" i="50"/>
  <c r="E396" i="50"/>
  <c r="F396" i="50" s="1"/>
  <c r="C396" i="50"/>
  <c r="B396" i="50"/>
  <c r="E395" i="50"/>
  <c r="F395" i="50" s="1"/>
  <c r="C395" i="50"/>
  <c r="B395" i="50"/>
  <c r="B586" i="50"/>
  <c r="B587" i="50"/>
  <c r="B588" i="50"/>
  <c r="B589" i="50"/>
  <c r="B590" i="50"/>
  <c r="B591" i="50"/>
  <c r="B592" i="50"/>
  <c r="B593" i="50"/>
  <c r="B594" i="50"/>
  <c r="B595" i="50"/>
  <c r="B596" i="50"/>
  <c r="B597" i="50"/>
  <c r="B598" i="50"/>
  <c r="B599" i="50"/>
  <c r="B600" i="50"/>
  <c r="B601" i="50"/>
  <c r="B602" i="50"/>
  <c r="B603" i="50"/>
  <c r="A167" i="64"/>
  <c r="A415" i="61"/>
  <c r="D415" i="61"/>
  <c r="D276" i="63" s="1"/>
  <c r="I276" i="63" s="1"/>
  <c r="E31" i="88" s="1"/>
  <c r="D414" i="50" l="1"/>
  <c r="D31" i="88"/>
  <c r="H603" i="50"/>
  <c r="E603" i="50"/>
  <c r="F603" i="50" s="1"/>
  <c r="D603" i="50"/>
  <c r="C603" i="50"/>
  <c r="H602" i="50"/>
  <c r="E602" i="50"/>
  <c r="F602" i="50" s="1"/>
  <c r="D602" i="50"/>
  <c r="C602" i="50"/>
  <c r="H601" i="50"/>
  <c r="E601" i="50"/>
  <c r="F601" i="50" s="1"/>
  <c r="D601" i="50"/>
  <c r="C601" i="50"/>
  <c r="H600" i="50"/>
  <c r="E600" i="50"/>
  <c r="F600" i="50" s="1"/>
  <c r="D600" i="50"/>
  <c r="C600" i="50"/>
  <c r="H599" i="50"/>
  <c r="E599" i="50"/>
  <c r="F599" i="50" s="1"/>
  <c r="D599" i="50"/>
  <c r="C599" i="50"/>
  <c r="H598" i="50"/>
  <c r="E598" i="50"/>
  <c r="F598" i="50" s="1"/>
  <c r="D598" i="50"/>
  <c r="C598" i="50"/>
  <c r="H597" i="50"/>
  <c r="E597" i="50"/>
  <c r="F597" i="50" s="1"/>
  <c r="D597" i="50"/>
  <c r="C597" i="50"/>
  <c r="H596" i="50"/>
  <c r="E596" i="50"/>
  <c r="F596" i="50" s="1"/>
  <c r="D596" i="50"/>
  <c r="C596" i="50"/>
  <c r="H595" i="50"/>
  <c r="E595" i="50"/>
  <c r="F595" i="50" s="1"/>
  <c r="D595" i="50"/>
  <c r="C595" i="50"/>
  <c r="H594" i="50"/>
  <c r="E594" i="50"/>
  <c r="F594" i="50" s="1"/>
  <c r="D594" i="50"/>
  <c r="C594" i="50"/>
  <c r="H593" i="50"/>
  <c r="E593" i="50"/>
  <c r="F593" i="50" s="1"/>
  <c r="D593" i="50"/>
  <c r="C593" i="50"/>
  <c r="H592" i="50"/>
  <c r="E592" i="50"/>
  <c r="F592" i="50" s="1"/>
  <c r="D592" i="50"/>
  <c r="C592" i="50"/>
  <c r="H591" i="50"/>
  <c r="E591" i="50"/>
  <c r="F591" i="50" s="1"/>
  <c r="D591" i="50"/>
  <c r="C591" i="50"/>
  <c r="H590" i="50"/>
  <c r="E590" i="50"/>
  <c r="F590" i="50" s="1"/>
  <c r="D590" i="50"/>
  <c r="C590" i="50"/>
  <c r="H589" i="50"/>
  <c r="E589" i="50"/>
  <c r="F589" i="50" s="1"/>
  <c r="D589" i="50"/>
  <c r="C589" i="50"/>
  <c r="H588" i="50"/>
  <c r="E588" i="50"/>
  <c r="F588" i="50" s="1"/>
  <c r="D588" i="50"/>
  <c r="C588" i="50"/>
  <c r="H587" i="50"/>
  <c r="E587" i="50"/>
  <c r="F587" i="50" s="1"/>
  <c r="D587" i="50"/>
  <c r="C587" i="50"/>
  <c r="H586" i="50"/>
  <c r="E586" i="50"/>
  <c r="F586" i="50" s="1"/>
  <c r="D586" i="50"/>
  <c r="C586" i="50"/>
  <c r="H585" i="50"/>
  <c r="H584" i="50"/>
  <c r="H583" i="50"/>
  <c r="H582" i="50"/>
  <c r="H581" i="50"/>
  <c r="H580" i="50"/>
  <c r="H579" i="50"/>
  <c r="H578" i="50"/>
  <c r="H577" i="50"/>
  <c r="H576" i="50"/>
  <c r="H575" i="50"/>
  <c r="H574" i="50"/>
  <c r="H573" i="50"/>
  <c r="H572" i="50"/>
  <c r="H571" i="50"/>
  <c r="H570" i="50"/>
  <c r="H569" i="50"/>
  <c r="H568" i="50"/>
  <c r="H567" i="50"/>
  <c r="H566" i="50"/>
  <c r="H565" i="50"/>
  <c r="H564" i="50"/>
  <c r="H563" i="50"/>
  <c r="H562" i="50"/>
  <c r="H561" i="50"/>
  <c r="H560" i="50"/>
  <c r="H559" i="50"/>
  <c r="H558" i="50"/>
  <c r="H557" i="50"/>
  <c r="H556" i="50"/>
  <c r="H555" i="50"/>
  <c r="H554" i="50"/>
  <c r="H553" i="50"/>
  <c r="H552" i="50"/>
  <c r="H551" i="50"/>
  <c r="H550" i="50"/>
  <c r="H549" i="50"/>
  <c r="H548" i="50"/>
  <c r="H547" i="50"/>
  <c r="H546" i="50"/>
  <c r="H545" i="50"/>
  <c r="H544" i="50"/>
  <c r="H543" i="50"/>
  <c r="H542" i="50"/>
  <c r="H541" i="50"/>
  <c r="H540" i="50"/>
  <c r="H539" i="50"/>
  <c r="H538" i="50"/>
  <c r="H537" i="50"/>
  <c r="H536" i="50"/>
  <c r="H535" i="50"/>
  <c r="H534" i="50"/>
  <c r="H533" i="50"/>
  <c r="H532" i="50"/>
  <c r="H531" i="50"/>
  <c r="H530" i="50"/>
  <c r="H529" i="50"/>
  <c r="H528" i="50"/>
  <c r="H527" i="50"/>
  <c r="H526" i="50"/>
  <c r="H525" i="50"/>
  <c r="H524" i="50"/>
  <c r="H523" i="50"/>
  <c r="H522" i="50"/>
  <c r="H521" i="50"/>
  <c r="H520" i="50"/>
  <c r="H519" i="50"/>
  <c r="H518" i="50"/>
  <c r="H517" i="50"/>
  <c r="H516" i="50"/>
  <c r="H515" i="50"/>
  <c r="H514" i="50"/>
  <c r="H513" i="50"/>
  <c r="H512" i="50"/>
  <c r="H511" i="50"/>
  <c r="H510" i="50"/>
  <c r="H509" i="50"/>
  <c r="H508" i="50"/>
  <c r="H507" i="50"/>
  <c r="H506" i="50"/>
  <c r="H505" i="50"/>
  <c r="H504" i="50"/>
  <c r="H503" i="50"/>
  <c r="H502" i="50"/>
  <c r="H501" i="50"/>
  <c r="H500" i="50"/>
  <c r="H499" i="50"/>
  <c r="H498" i="50"/>
  <c r="H497" i="50"/>
  <c r="H496" i="50"/>
  <c r="H495" i="50"/>
  <c r="H494" i="50"/>
  <c r="H493" i="50"/>
  <c r="H492" i="50"/>
  <c r="H491" i="50"/>
  <c r="H490" i="50"/>
  <c r="H489" i="50"/>
  <c r="H488" i="50"/>
  <c r="H487" i="50"/>
  <c r="H486" i="50"/>
  <c r="H485" i="50"/>
  <c r="H484" i="50"/>
  <c r="H483" i="50"/>
  <c r="H482" i="50"/>
  <c r="H481" i="50"/>
  <c r="H480" i="50"/>
  <c r="H479" i="50"/>
  <c r="H478" i="50"/>
  <c r="H477" i="50"/>
  <c r="H476" i="50"/>
  <c r="H475" i="50"/>
  <c r="H474" i="50"/>
  <c r="H473" i="50"/>
  <c r="H472" i="50"/>
  <c r="H471" i="50"/>
  <c r="H470" i="50"/>
  <c r="H469" i="50"/>
  <c r="H468" i="50"/>
  <c r="H467" i="50"/>
  <c r="H466" i="50"/>
  <c r="H465" i="50"/>
  <c r="H464" i="50"/>
  <c r="H463" i="50"/>
  <c r="H462" i="50"/>
  <c r="H461" i="50"/>
  <c r="H460" i="50"/>
  <c r="H459" i="50"/>
  <c r="H458" i="50"/>
  <c r="H457" i="50"/>
  <c r="H456" i="50"/>
  <c r="H455" i="50"/>
  <c r="H454" i="50"/>
  <c r="H453" i="50"/>
  <c r="H452" i="50"/>
  <c r="H451" i="50"/>
  <c r="H450" i="50"/>
  <c r="H449" i="50"/>
  <c r="H448" i="50"/>
  <c r="H447" i="50"/>
  <c r="H446" i="50"/>
  <c r="H445" i="50"/>
  <c r="H444" i="50"/>
  <c r="H443" i="50"/>
  <c r="H442" i="50"/>
  <c r="H441" i="50"/>
  <c r="H440" i="50"/>
  <c r="H439" i="50"/>
  <c r="H438" i="50"/>
  <c r="H437" i="50"/>
  <c r="H436" i="50"/>
  <c r="H435" i="50"/>
  <c r="H434" i="50"/>
  <c r="H433" i="50"/>
  <c r="H432" i="50"/>
  <c r="H431" i="50"/>
  <c r="H430" i="50"/>
  <c r="H429" i="50"/>
  <c r="H428" i="50"/>
  <c r="H427" i="50"/>
  <c r="H426" i="50"/>
  <c r="H425" i="50"/>
  <c r="H424" i="50"/>
  <c r="H423" i="50"/>
  <c r="H422" i="50"/>
  <c r="H421" i="50"/>
  <c r="H420" i="50"/>
  <c r="H419" i="50"/>
  <c r="H418" i="50"/>
  <c r="H417" i="50"/>
  <c r="H416" i="50"/>
  <c r="H415" i="50"/>
  <c r="D508" i="50" l="1"/>
  <c r="D502" i="50"/>
  <c r="D414" i="61" l="1"/>
  <c r="D413" i="50" s="1"/>
  <c r="A414" i="61"/>
  <c r="D413" i="61"/>
  <c r="D412" i="50" s="1"/>
  <c r="A413" i="61"/>
  <c r="A166" i="64" l="1"/>
  <c r="A165" i="64"/>
  <c r="D501" i="50"/>
  <c r="A412" i="61" l="1"/>
  <c r="D412" i="61"/>
  <c r="D281" i="63" s="1"/>
  <c r="I281" i="63" s="1"/>
  <c r="E30" i="88" s="1"/>
  <c r="A164" i="64"/>
  <c r="D411" i="50" l="1"/>
  <c r="D30" i="88"/>
  <c r="AD63" i="80"/>
  <c r="AC63" i="80"/>
  <c r="AB63" i="80"/>
  <c r="AA63" i="80"/>
  <c r="Z63" i="80"/>
  <c r="Y63" i="80"/>
  <c r="A163" i="64"/>
  <c r="A411" i="61"/>
  <c r="D411" i="61"/>
  <c r="D506" i="50"/>
  <c r="H414" i="50"/>
  <c r="H413" i="50"/>
  <c r="H412" i="50"/>
  <c r="H411" i="50"/>
  <c r="D410" i="50" l="1"/>
  <c r="D242" i="63"/>
  <c r="D505" i="50"/>
  <c r="I242" i="63" l="1"/>
  <c r="C191" i="64"/>
  <c r="M491" i="77"/>
  <c r="M490" i="77"/>
  <c r="M489" i="77"/>
  <c r="M488" i="77"/>
  <c r="M487" i="77"/>
  <c r="M486" i="77"/>
  <c r="M485" i="77"/>
  <c r="M484" i="77"/>
  <c r="M483" i="77"/>
  <c r="M482" i="77"/>
  <c r="M481" i="77"/>
  <c r="M480" i="77"/>
  <c r="M479" i="77"/>
  <c r="M478" i="77"/>
  <c r="M477" i="77"/>
  <c r="M476" i="77"/>
  <c r="M475" i="77"/>
  <c r="M474" i="77"/>
  <c r="M473" i="77"/>
  <c r="M472" i="77"/>
  <c r="M471" i="77"/>
  <c r="M470" i="77"/>
  <c r="M469" i="77"/>
  <c r="M468" i="77"/>
  <c r="M467" i="77"/>
  <c r="M466" i="77"/>
  <c r="M465" i="77"/>
  <c r="M464" i="77"/>
  <c r="M463" i="77"/>
  <c r="M462" i="77"/>
  <c r="M461" i="77"/>
  <c r="M460" i="77"/>
  <c r="M459" i="77"/>
  <c r="M458" i="77"/>
  <c r="M457" i="77"/>
  <c r="M456" i="77"/>
  <c r="M455" i="77"/>
  <c r="M454" i="77"/>
  <c r="M453" i="77"/>
  <c r="M452" i="77"/>
  <c r="M451" i="77"/>
  <c r="M450" i="77"/>
  <c r="M449" i="77"/>
  <c r="M448" i="77"/>
  <c r="M447" i="77"/>
  <c r="M446" i="77"/>
  <c r="M445" i="77"/>
  <c r="M444" i="77"/>
  <c r="M443" i="77"/>
  <c r="M442" i="77"/>
  <c r="M441" i="77"/>
  <c r="M440" i="77"/>
  <c r="M439" i="77"/>
  <c r="M438" i="77"/>
  <c r="M437" i="77"/>
  <c r="M436" i="77"/>
  <c r="M435" i="77"/>
  <c r="M434" i="77"/>
  <c r="M433" i="77"/>
  <c r="M432" i="77"/>
  <c r="M431" i="77"/>
  <c r="M430" i="77"/>
  <c r="M429" i="77"/>
  <c r="M428" i="77"/>
  <c r="M427" i="77"/>
  <c r="M426" i="77"/>
  <c r="M425" i="77"/>
  <c r="M424" i="77"/>
  <c r="M423" i="77"/>
  <c r="M422" i="77"/>
  <c r="M421" i="77"/>
  <c r="M420" i="77"/>
  <c r="M419" i="77"/>
  <c r="M418" i="77"/>
  <c r="M417" i="77"/>
  <c r="M416" i="77"/>
  <c r="M415" i="77"/>
  <c r="M414" i="77"/>
  <c r="M413" i="77"/>
  <c r="M412" i="77"/>
  <c r="M411" i="77"/>
  <c r="M410" i="77"/>
  <c r="M409" i="77"/>
  <c r="M408" i="77"/>
  <c r="M407" i="77"/>
  <c r="M406" i="77"/>
  <c r="M405" i="77"/>
  <c r="M404" i="77"/>
  <c r="M403" i="77"/>
  <c r="M402" i="77"/>
  <c r="M401" i="77"/>
  <c r="M400" i="77"/>
  <c r="M399" i="77"/>
  <c r="M398" i="77"/>
  <c r="M397" i="77"/>
  <c r="M396" i="77"/>
  <c r="M395" i="77"/>
  <c r="M394" i="77"/>
  <c r="M393" i="77"/>
  <c r="M392" i="77"/>
  <c r="M391" i="77"/>
  <c r="M390" i="77"/>
  <c r="M389" i="77"/>
  <c r="M388" i="77"/>
  <c r="M387" i="77"/>
  <c r="M386" i="77"/>
  <c r="M385" i="77"/>
  <c r="M384" i="77"/>
  <c r="M383" i="77"/>
  <c r="M382" i="77"/>
  <c r="M381" i="77"/>
  <c r="M380" i="77"/>
  <c r="M379" i="77"/>
  <c r="M378" i="77"/>
  <c r="M377" i="77"/>
  <c r="M376" i="77"/>
  <c r="M375" i="77"/>
  <c r="M374" i="77"/>
  <c r="M373" i="77"/>
  <c r="M372" i="77"/>
  <c r="M371" i="77"/>
  <c r="M370" i="77"/>
  <c r="M369" i="77"/>
  <c r="M368" i="77"/>
  <c r="M367" i="77"/>
  <c r="M366" i="77"/>
  <c r="M365" i="77"/>
  <c r="M364" i="77"/>
  <c r="M363" i="77"/>
  <c r="M362" i="77"/>
  <c r="M361" i="77"/>
  <c r="M360" i="77"/>
  <c r="M359" i="77"/>
  <c r="M358" i="77"/>
  <c r="M357" i="77"/>
  <c r="M356" i="77"/>
  <c r="M355" i="77"/>
  <c r="M354" i="77"/>
  <c r="M353" i="77"/>
  <c r="M352" i="77"/>
  <c r="M351" i="77"/>
  <c r="M350" i="77"/>
  <c r="M349" i="77"/>
  <c r="M348" i="77"/>
  <c r="M347" i="77"/>
  <c r="M346" i="77"/>
  <c r="M345" i="77"/>
  <c r="M344" i="77"/>
  <c r="M343" i="77"/>
  <c r="M342" i="77"/>
  <c r="M341" i="77"/>
  <c r="M340" i="77"/>
  <c r="M339" i="77"/>
  <c r="M338" i="77"/>
  <c r="M337" i="77"/>
  <c r="M336" i="77"/>
  <c r="M335" i="77"/>
  <c r="M334" i="77"/>
  <c r="M333" i="77"/>
  <c r="M332" i="77"/>
  <c r="M331" i="77"/>
  <c r="M330" i="77"/>
  <c r="M329" i="77"/>
  <c r="M328" i="77"/>
  <c r="M327" i="77"/>
  <c r="M326" i="77"/>
  <c r="M325" i="77"/>
  <c r="M324" i="77"/>
  <c r="M323" i="77"/>
  <c r="M322" i="77"/>
  <c r="M321" i="77"/>
  <c r="M320" i="77"/>
  <c r="M319" i="77"/>
  <c r="M318" i="77"/>
  <c r="M317" i="77"/>
  <c r="M316" i="77"/>
  <c r="M315" i="77"/>
  <c r="M314" i="77"/>
  <c r="M313" i="77"/>
  <c r="M312" i="77"/>
  <c r="M311" i="77"/>
  <c r="M310" i="77"/>
  <c r="M309" i="77"/>
  <c r="M308" i="77"/>
  <c r="M307" i="77"/>
  <c r="M306" i="77"/>
  <c r="M305" i="77"/>
  <c r="M304" i="77"/>
  <c r="M303" i="77"/>
  <c r="M302" i="77"/>
  <c r="M301" i="77"/>
  <c r="M300" i="77"/>
  <c r="M299" i="77"/>
  <c r="M298" i="77"/>
  <c r="M297" i="77"/>
  <c r="M296" i="77"/>
  <c r="M295" i="77"/>
  <c r="M294" i="77"/>
  <c r="M293" i="77"/>
  <c r="M292" i="77"/>
  <c r="M291" i="77"/>
  <c r="M290" i="77"/>
  <c r="M289" i="77"/>
  <c r="M288" i="77"/>
  <c r="M287" i="77"/>
  <c r="M286" i="77"/>
  <c r="M285" i="77"/>
  <c r="M284" i="77"/>
  <c r="M283" i="77"/>
  <c r="M282" i="77"/>
  <c r="M281" i="77"/>
  <c r="M280" i="77"/>
  <c r="M279" i="77"/>
  <c r="M278" i="77"/>
  <c r="M277" i="77"/>
  <c r="M276" i="77"/>
  <c r="M275" i="77"/>
  <c r="M274" i="77"/>
  <c r="M273" i="77"/>
  <c r="M272" i="77"/>
  <c r="M271" i="77"/>
  <c r="M270" i="77"/>
  <c r="M269" i="77"/>
  <c r="M268" i="77"/>
  <c r="M267" i="77"/>
  <c r="M266" i="77"/>
  <c r="M265" i="77"/>
  <c r="M264" i="77"/>
  <c r="M263" i="77"/>
  <c r="M262" i="77"/>
  <c r="M261" i="77"/>
  <c r="M260" i="77"/>
  <c r="M259" i="77"/>
  <c r="M258" i="77"/>
  <c r="M257" i="77"/>
  <c r="M256" i="77"/>
  <c r="M255" i="77"/>
  <c r="M254" i="77"/>
  <c r="M253" i="77"/>
  <c r="M252" i="77"/>
  <c r="M251" i="77"/>
  <c r="M250" i="77"/>
  <c r="M249" i="77"/>
  <c r="M248" i="77"/>
  <c r="M247" i="77"/>
  <c r="M246" i="77"/>
  <c r="M245" i="77"/>
  <c r="M244" i="77"/>
  <c r="M243" i="77"/>
  <c r="M242" i="77"/>
  <c r="M241" i="77"/>
  <c r="M240" i="77"/>
  <c r="M239" i="77"/>
  <c r="M238" i="77"/>
  <c r="M237" i="77"/>
  <c r="M236" i="77"/>
  <c r="M235" i="77"/>
  <c r="M234" i="77"/>
  <c r="M233" i="77"/>
  <c r="M232" i="77"/>
  <c r="M231" i="77"/>
  <c r="M230" i="77"/>
  <c r="M229" i="77"/>
  <c r="M228" i="77"/>
  <c r="M227" i="77"/>
  <c r="M226" i="77"/>
  <c r="M225" i="77"/>
  <c r="M224" i="77"/>
  <c r="M223" i="77"/>
  <c r="M222" i="77"/>
  <c r="M221" i="77"/>
  <c r="M220" i="77"/>
  <c r="M219" i="77"/>
  <c r="M218" i="77"/>
  <c r="M217" i="77"/>
  <c r="M216" i="77"/>
  <c r="M215" i="77"/>
  <c r="M214" i="77"/>
  <c r="M213" i="77"/>
  <c r="M212" i="77"/>
  <c r="M211" i="77"/>
  <c r="M210" i="77"/>
  <c r="M209" i="77"/>
  <c r="M208" i="77"/>
  <c r="M207" i="77"/>
  <c r="M206" i="77"/>
  <c r="M205" i="77"/>
  <c r="M204" i="77"/>
  <c r="M203" i="77"/>
  <c r="M202" i="77"/>
  <c r="M201" i="77"/>
  <c r="M200" i="77"/>
  <c r="M199" i="77"/>
  <c r="M198" i="77"/>
  <c r="M197" i="77"/>
  <c r="M196" i="77"/>
  <c r="M195" i="77"/>
  <c r="M194" i="77"/>
  <c r="M193" i="77"/>
  <c r="M192" i="77"/>
  <c r="M191" i="77"/>
  <c r="M190" i="77"/>
  <c r="M189" i="77"/>
  <c r="M188" i="77"/>
  <c r="M187" i="77"/>
  <c r="M186" i="77"/>
  <c r="M185" i="77"/>
  <c r="M184" i="77"/>
  <c r="M183" i="77"/>
  <c r="M182" i="77"/>
  <c r="M181" i="77"/>
  <c r="M180" i="77"/>
  <c r="M179" i="77"/>
  <c r="M178" i="77"/>
  <c r="M177" i="77"/>
  <c r="M176" i="77"/>
  <c r="M175" i="77"/>
  <c r="M174" i="77"/>
  <c r="M173" i="77"/>
  <c r="M172" i="77"/>
  <c r="M171" i="77"/>
  <c r="M170" i="77"/>
  <c r="M169" i="77"/>
  <c r="M168" i="77"/>
  <c r="M167" i="77"/>
  <c r="M166" i="77"/>
  <c r="M165" i="77"/>
  <c r="M164" i="77"/>
  <c r="M163" i="77"/>
  <c r="M162" i="77"/>
  <c r="M161" i="77"/>
  <c r="M160" i="77"/>
  <c r="M159" i="77"/>
  <c r="M158" i="77"/>
  <c r="M157" i="77"/>
  <c r="M156" i="77"/>
  <c r="M155" i="77"/>
  <c r="M154" i="77"/>
  <c r="M153" i="77"/>
  <c r="M152" i="77"/>
  <c r="M151" i="77"/>
  <c r="M150" i="77"/>
  <c r="M149" i="77"/>
  <c r="M148" i="77"/>
  <c r="M147" i="77"/>
  <c r="M146" i="77"/>
  <c r="M145" i="77"/>
  <c r="M144" i="77"/>
  <c r="M143" i="77"/>
  <c r="M142" i="77"/>
  <c r="M141" i="77"/>
  <c r="M140" i="77"/>
  <c r="M139" i="77"/>
  <c r="M138" i="77"/>
  <c r="M137" i="77"/>
  <c r="M136" i="77"/>
  <c r="M135" i="77"/>
  <c r="M134" i="77"/>
  <c r="M133" i="77"/>
  <c r="M132" i="77"/>
  <c r="M131" i="77"/>
  <c r="M130" i="77"/>
  <c r="M129" i="77"/>
  <c r="M128" i="77"/>
  <c r="M127" i="77"/>
  <c r="M126" i="77"/>
  <c r="M125" i="77"/>
  <c r="M124" i="77"/>
  <c r="M123" i="77"/>
  <c r="M122" i="77"/>
  <c r="M121" i="77"/>
  <c r="M120" i="77"/>
  <c r="M119" i="77"/>
  <c r="M118" i="77"/>
  <c r="M117" i="77"/>
  <c r="M116" i="77"/>
  <c r="M115" i="77"/>
  <c r="M114" i="77"/>
  <c r="M113" i="77"/>
  <c r="M112" i="77"/>
  <c r="M111" i="77"/>
  <c r="M110" i="77"/>
  <c r="M109" i="77"/>
  <c r="M108" i="77"/>
  <c r="M107" i="77"/>
  <c r="M106" i="77"/>
  <c r="M105" i="77"/>
  <c r="M104" i="77"/>
  <c r="M103" i="77"/>
  <c r="M102" i="77"/>
  <c r="M101" i="77"/>
  <c r="M100" i="77"/>
  <c r="M99" i="77"/>
  <c r="M98" i="77"/>
  <c r="M97" i="77"/>
  <c r="M96" i="77"/>
  <c r="M95" i="77"/>
  <c r="M94" i="77"/>
  <c r="M93" i="77"/>
  <c r="M92" i="77"/>
  <c r="M91" i="77"/>
  <c r="M90" i="77"/>
  <c r="M89" i="77"/>
  <c r="M88" i="77"/>
  <c r="M87" i="77"/>
  <c r="M86" i="77"/>
  <c r="M85" i="77"/>
  <c r="M84" i="77"/>
  <c r="M83" i="77"/>
  <c r="M82" i="77"/>
  <c r="M81" i="77"/>
  <c r="M80" i="77"/>
  <c r="M79" i="77"/>
  <c r="M78" i="77"/>
  <c r="M77" i="77"/>
  <c r="M76" i="77"/>
  <c r="M75" i="77"/>
  <c r="M74" i="77"/>
  <c r="M73" i="77"/>
  <c r="M72" i="77"/>
  <c r="M71" i="77"/>
  <c r="M70" i="77"/>
  <c r="M69" i="77"/>
  <c r="M68" i="77"/>
  <c r="M67" i="77"/>
  <c r="M66" i="77"/>
  <c r="M65" i="77"/>
  <c r="M64" i="77"/>
  <c r="M63" i="77"/>
  <c r="M62" i="77"/>
  <c r="M61" i="77"/>
  <c r="M60" i="77"/>
  <c r="M59" i="77"/>
  <c r="M58" i="77"/>
  <c r="M57" i="77"/>
  <c r="M56" i="77"/>
  <c r="M55" i="77"/>
  <c r="M54" i="77"/>
  <c r="M53" i="77"/>
  <c r="M52" i="77"/>
  <c r="M51" i="77"/>
  <c r="M50" i="77"/>
  <c r="M49" i="77"/>
  <c r="M48" i="77"/>
  <c r="M47" i="77"/>
  <c r="M46" i="77"/>
  <c r="M45" i="77"/>
  <c r="M44" i="77"/>
  <c r="M43" i="77"/>
  <c r="M42" i="77"/>
  <c r="M41" i="77"/>
  <c r="M40" i="77"/>
  <c r="M39" i="77"/>
  <c r="M38" i="77"/>
  <c r="M37" i="77"/>
  <c r="M36" i="77"/>
  <c r="M35" i="77"/>
  <c r="M34" i="77"/>
  <c r="M33" i="77"/>
  <c r="M32" i="77"/>
  <c r="M31" i="77"/>
  <c r="M30" i="77"/>
  <c r="M29" i="77"/>
  <c r="M28" i="77"/>
  <c r="M27" i="77"/>
  <c r="M26" i="77"/>
  <c r="M25" i="77"/>
  <c r="M24" i="77"/>
  <c r="M23" i="77"/>
  <c r="M22" i="77"/>
  <c r="M21" i="77"/>
  <c r="M20" i="77"/>
  <c r="M19" i="77"/>
  <c r="M18" i="77"/>
  <c r="M17" i="77"/>
  <c r="M16" i="77"/>
  <c r="M15" i="77"/>
  <c r="M14" i="77"/>
  <c r="M13" i="77"/>
  <c r="M12" i="77"/>
  <c r="M11" i="77"/>
  <c r="M10" i="77"/>
  <c r="M9" i="77"/>
  <c r="M8" i="77"/>
  <c r="M7" i="77"/>
  <c r="D504" i="50"/>
  <c r="D503" i="50"/>
  <c r="A162" i="64" l="1"/>
  <c r="A161" i="64"/>
  <c r="H410" i="50"/>
  <c r="H409" i="50"/>
  <c r="H408" i="50"/>
  <c r="D410" i="61"/>
  <c r="D409" i="50" s="1"/>
  <c r="D409" i="61"/>
  <c r="D408" i="50" s="1"/>
  <c r="A410" i="61"/>
  <c r="A409" i="61"/>
  <c r="D497" i="50"/>
  <c r="D496" i="50"/>
  <c r="AP1" i="89" l="1"/>
  <c r="F4" i="88"/>
  <c r="F3" i="88"/>
  <c r="D500" i="50"/>
  <c r="A160" i="64" l="1"/>
  <c r="D498" i="50"/>
  <c r="A159" i="64" l="1"/>
  <c r="H407" i="50"/>
  <c r="D408" i="61"/>
  <c r="D407" i="50" s="1"/>
  <c r="A408" i="61"/>
  <c r="A158" i="64" l="1"/>
  <c r="A157" i="64" l="1"/>
  <c r="A156" i="64"/>
  <c r="A228" i="63"/>
  <c r="A155" i="64"/>
  <c r="A154" i="64"/>
  <c r="H406" i="50"/>
  <c r="H405" i="50"/>
  <c r="D499" i="50" l="1"/>
  <c r="A153" i="64"/>
  <c r="D407" i="61"/>
  <c r="D406" i="50" s="1"/>
  <c r="A407" i="61"/>
  <c r="A152" i="64"/>
  <c r="A227" i="63" l="1"/>
  <c r="D406" i="61"/>
  <c r="D405" i="50" s="1"/>
  <c r="A406" i="61"/>
  <c r="D495" i="50"/>
  <c r="A149" i="64"/>
  <c r="H402" i="50"/>
  <c r="H403" i="50"/>
  <c r="H404" i="50"/>
  <c r="A405" i="61"/>
  <c r="D405" i="61" l="1"/>
  <c r="D404" i="50" s="1"/>
  <c r="A404" i="61"/>
  <c r="D404" i="61"/>
  <c r="D403" i="50" l="1"/>
  <c r="D257" i="63"/>
  <c r="I257" i="63" s="1"/>
  <c r="D403" i="61"/>
  <c r="D402" i="50" s="1"/>
  <c r="A403" i="61"/>
  <c r="A151" i="64"/>
  <c r="A402" i="61" l="1"/>
  <c r="D402" i="61"/>
  <c r="D401" i="50" s="1"/>
  <c r="H401" i="50"/>
  <c r="H400" i="50"/>
  <c r="H399" i="50"/>
  <c r="D401" i="61"/>
  <c r="D348" i="63" s="1"/>
  <c r="I348" i="63" s="1"/>
  <c r="A401" i="61"/>
  <c r="D494" i="50"/>
  <c r="D400" i="61"/>
  <c r="D399" i="61"/>
  <c r="D398" i="50" s="1"/>
  <c r="A400" i="61"/>
  <c r="X63" i="80"/>
  <c r="W63" i="80"/>
  <c r="V63" i="80"/>
  <c r="U63" i="80"/>
  <c r="T63" i="80"/>
  <c r="S63" i="80"/>
  <c r="R63" i="80"/>
  <c r="Q63" i="80"/>
  <c r="P63" i="80"/>
  <c r="O63" i="80"/>
  <c r="N63" i="80"/>
  <c r="M63" i="80"/>
  <c r="L63" i="80"/>
  <c r="K63" i="80"/>
  <c r="J63" i="80"/>
  <c r="G59" i="80"/>
  <c r="G57" i="80"/>
  <c r="A150" i="64"/>
  <c r="A148" i="64"/>
  <c r="A399" i="61"/>
  <c r="G60" i="80" l="1"/>
  <c r="J64" i="80"/>
  <c r="K64" i="80" s="1"/>
  <c r="L64" i="80" s="1"/>
  <c r="M64" i="80" s="1"/>
  <c r="N64" i="80" s="1"/>
  <c r="O64" i="80" s="1"/>
  <c r="P64" i="80" s="1"/>
  <c r="Q64" i="80" s="1"/>
  <c r="R64" i="80" s="1"/>
  <c r="S64" i="80" s="1"/>
  <c r="T64" i="80" s="1"/>
  <c r="U64" i="80" s="1"/>
  <c r="V64" i="80" s="1"/>
  <c r="W64" i="80" s="1"/>
  <c r="X64" i="80" s="1"/>
  <c r="Y64" i="80" s="1"/>
  <c r="Z64" i="80" s="1"/>
  <c r="AA64" i="80" s="1"/>
  <c r="AB64" i="80" s="1"/>
  <c r="AC64" i="80" s="1"/>
  <c r="AD64" i="80" s="1"/>
  <c r="AF63" i="80"/>
  <c r="G58" i="80"/>
  <c r="D400" i="50"/>
  <c r="D90" i="88"/>
  <c r="D399" i="50"/>
  <c r="D258" i="63"/>
  <c r="I258" i="63" s="1"/>
  <c r="C26" i="29"/>
  <c r="B26" i="29"/>
  <c r="E488" i="82"/>
  <c r="E487" i="82"/>
  <c r="E486" i="82"/>
  <c r="E485" i="82"/>
  <c r="E484" i="82"/>
  <c r="E483" i="82"/>
  <c r="E482" i="82"/>
  <c r="E481" i="82"/>
  <c r="E480" i="82"/>
  <c r="E479" i="82"/>
  <c r="E478" i="82"/>
  <c r="E477" i="82"/>
  <c r="E476" i="82"/>
  <c r="E475" i="82"/>
  <c r="E474" i="82"/>
  <c r="E473" i="82"/>
  <c r="E472" i="82"/>
  <c r="E471" i="82"/>
  <c r="E470" i="82"/>
  <c r="E469" i="82"/>
  <c r="E468" i="82"/>
  <c r="E467" i="82"/>
  <c r="E466" i="82"/>
  <c r="E465" i="82"/>
  <c r="E464" i="82"/>
  <c r="E463" i="82"/>
  <c r="E462" i="82"/>
  <c r="E461" i="82"/>
  <c r="E460" i="82"/>
  <c r="E459" i="82"/>
  <c r="E458" i="82"/>
  <c r="E457" i="82"/>
  <c r="E456" i="82"/>
  <c r="E455" i="82"/>
  <c r="E454" i="82"/>
  <c r="E453" i="82"/>
  <c r="E452" i="82"/>
  <c r="E451" i="82"/>
  <c r="E450" i="82"/>
  <c r="E449" i="82"/>
  <c r="E448" i="82"/>
  <c r="E447" i="82"/>
  <c r="E446" i="82"/>
  <c r="E445" i="82"/>
  <c r="E444" i="82"/>
  <c r="E443" i="82"/>
  <c r="E442" i="82"/>
  <c r="E441" i="82"/>
  <c r="E440" i="82"/>
  <c r="E439" i="82"/>
  <c r="E438" i="82"/>
  <c r="E437" i="82"/>
  <c r="E436" i="82"/>
  <c r="E435" i="82"/>
  <c r="E434" i="82"/>
  <c r="E433" i="82"/>
  <c r="E432" i="82"/>
  <c r="E431" i="82"/>
  <c r="E430" i="82"/>
  <c r="E429" i="82"/>
  <c r="E428" i="82"/>
  <c r="E427" i="82"/>
  <c r="E426" i="82"/>
  <c r="E425" i="82"/>
  <c r="E424" i="82"/>
  <c r="E423" i="82"/>
  <c r="E422" i="82"/>
  <c r="E421" i="82"/>
  <c r="E420" i="82"/>
  <c r="E419" i="82"/>
  <c r="E418" i="82"/>
  <c r="E417" i="82"/>
  <c r="E416" i="82"/>
  <c r="E415" i="82"/>
  <c r="E414" i="82"/>
  <c r="E413" i="82"/>
  <c r="E412" i="82"/>
  <c r="E411" i="82"/>
  <c r="E410" i="82"/>
  <c r="E409" i="82"/>
  <c r="E408" i="82"/>
  <c r="E407" i="82"/>
  <c r="E406" i="82"/>
  <c r="E405" i="82"/>
  <c r="E404" i="82"/>
  <c r="E403" i="82"/>
  <c r="E402" i="82"/>
  <c r="E401" i="82"/>
  <c r="E400" i="82"/>
  <c r="E399" i="82"/>
  <c r="E398" i="82"/>
  <c r="E397" i="82"/>
  <c r="E396" i="82"/>
  <c r="E395" i="82"/>
  <c r="E394" i="82"/>
  <c r="E393" i="82"/>
  <c r="E392" i="82"/>
  <c r="E391" i="82"/>
  <c r="E390" i="82"/>
  <c r="E389" i="82"/>
  <c r="E388" i="82"/>
  <c r="E387" i="82"/>
  <c r="E386" i="82"/>
  <c r="E385" i="82"/>
  <c r="E384" i="82"/>
  <c r="E383" i="82"/>
  <c r="E382" i="82"/>
  <c r="E381" i="82"/>
  <c r="E380" i="82"/>
  <c r="E379" i="82"/>
  <c r="E378" i="82"/>
  <c r="E377" i="82"/>
  <c r="E376" i="82"/>
  <c r="E375" i="82"/>
  <c r="E374" i="82"/>
  <c r="E373" i="82"/>
  <c r="E372" i="82"/>
  <c r="E371" i="82"/>
  <c r="E370" i="82"/>
  <c r="E369" i="82"/>
  <c r="E368" i="82"/>
  <c r="E367" i="82"/>
  <c r="E366" i="82"/>
  <c r="E365" i="82"/>
  <c r="E364" i="82"/>
  <c r="E363" i="82"/>
  <c r="E362" i="82"/>
  <c r="E361" i="82"/>
  <c r="E360" i="82"/>
  <c r="E359" i="82"/>
  <c r="E358" i="82"/>
  <c r="E357" i="82"/>
  <c r="E356" i="82"/>
  <c r="E355" i="82"/>
  <c r="E354" i="82"/>
  <c r="E353" i="82"/>
  <c r="E352" i="82"/>
  <c r="E351" i="82"/>
  <c r="E350" i="82"/>
  <c r="E349" i="82"/>
  <c r="E348" i="82"/>
  <c r="E347" i="82"/>
  <c r="E346" i="82"/>
  <c r="E345" i="82"/>
  <c r="E344" i="82"/>
  <c r="E343" i="82"/>
  <c r="E342" i="82"/>
  <c r="E341" i="82"/>
  <c r="E340" i="82"/>
  <c r="E339" i="82"/>
  <c r="E338" i="82"/>
  <c r="E337" i="82"/>
  <c r="E336" i="82"/>
  <c r="E335" i="82"/>
  <c r="E334" i="82"/>
  <c r="E333" i="82"/>
  <c r="E332" i="82"/>
  <c r="E331" i="82"/>
  <c r="E330" i="82"/>
  <c r="E329" i="82"/>
  <c r="E328" i="82"/>
  <c r="E327" i="82"/>
  <c r="E326" i="82"/>
  <c r="E325" i="82"/>
  <c r="E324" i="82"/>
  <c r="E323" i="82"/>
  <c r="E322" i="82"/>
  <c r="E321" i="82"/>
  <c r="E320" i="82"/>
  <c r="E319" i="82"/>
  <c r="E318" i="82"/>
  <c r="E317" i="82"/>
  <c r="E316" i="82"/>
  <c r="E315" i="82"/>
  <c r="E314" i="82"/>
  <c r="E313" i="82"/>
  <c r="E312" i="82"/>
  <c r="E311" i="82"/>
  <c r="E310" i="82"/>
  <c r="E309" i="82"/>
  <c r="E308" i="82"/>
  <c r="E307" i="82"/>
  <c r="E306" i="82"/>
  <c r="E305" i="82"/>
  <c r="E304" i="82"/>
  <c r="E303" i="82"/>
  <c r="E302" i="82"/>
  <c r="E301" i="82"/>
  <c r="E300" i="82"/>
  <c r="E299" i="82"/>
  <c r="E298" i="82"/>
  <c r="E297" i="82"/>
  <c r="E296" i="82"/>
  <c r="E295" i="82"/>
  <c r="E294" i="82"/>
  <c r="E293" i="82"/>
  <c r="E292" i="82"/>
  <c r="E291" i="82"/>
  <c r="E290" i="82"/>
  <c r="E289" i="82"/>
  <c r="E288" i="82"/>
  <c r="E287" i="82"/>
  <c r="E286" i="82"/>
  <c r="E285" i="82"/>
  <c r="E284" i="82"/>
  <c r="E283" i="82"/>
  <c r="E282" i="82"/>
  <c r="E281" i="82"/>
  <c r="E280" i="82"/>
  <c r="E279" i="82"/>
  <c r="E278" i="82"/>
  <c r="E277" i="82"/>
  <c r="E276" i="82"/>
  <c r="E275" i="82"/>
  <c r="E274" i="82"/>
  <c r="E273" i="82"/>
  <c r="E272" i="82"/>
  <c r="E271" i="82"/>
  <c r="E270" i="82"/>
  <c r="E269" i="82"/>
  <c r="E268" i="82"/>
  <c r="E267" i="82"/>
  <c r="E266" i="82"/>
  <c r="E265" i="82"/>
  <c r="E264" i="82"/>
  <c r="E263" i="82"/>
  <c r="E262" i="82"/>
  <c r="E261" i="82"/>
  <c r="E260" i="82"/>
  <c r="E259" i="82"/>
  <c r="E258" i="82"/>
  <c r="E257" i="82"/>
  <c r="E256" i="82"/>
  <c r="E255" i="82"/>
  <c r="E254" i="82"/>
  <c r="E253" i="82"/>
  <c r="E252" i="82"/>
  <c r="E251" i="82"/>
  <c r="E250" i="82"/>
  <c r="E249" i="82"/>
  <c r="E248" i="82"/>
  <c r="E247" i="82"/>
  <c r="E246" i="82"/>
  <c r="E245" i="82"/>
  <c r="E244" i="82"/>
  <c r="E243" i="82"/>
  <c r="E242" i="82"/>
  <c r="E241" i="82"/>
  <c r="E240" i="82"/>
  <c r="E239" i="82"/>
  <c r="E238" i="82"/>
  <c r="E237" i="82"/>
  <c r="E236" i="82"/>
  <c r="E235" i="82"/>
  <c r="E234" i="82"/>
  <c r="E233" i="82"/>
  <c r="E232" i="82"/>
  <c r="E231" i="82"/>
  <c r="E230" i="82"/>
  <c r="E229" i="82"/>
  <c r="E228" i="82"/>
  <c r="E227" i="82"/>
  <c r="E226" i="82"/>
  <c r="E225" i="82"/>
  <c r="E224" i="82"/>
  <c r="E223" i="82"/>
  <c r="E222" i="82"/>
  <c r="E221" i="82"/>
  <c r="E220" i="82"/>
  <c r="E219" i="82"/>
  <c r="E218" i="82"/>
  <c r="E217" i="82"/>
  <c r="E216" i="82"/>
  <c r="E215" i="82"/>
  <c r="E214" i="82"/>
  <c r="E213" i="82"/>
  <c r="E212" i="82"/>
  <c r="E211" i="82"/>
  <c r="E210" i="82"/>
  <c r="E209" i="82"/>
  <c r="E208" i="82"/>
  <c r="E207" i="82"/>
  <c r="E206" i="82"/>
  <c r="E205" i="82"/>
  <c r="E204" i="82"/>
  <c r="E203" i="82"/>
  <c r="E202" i="82"/>
  <c r="E201" i="82"/>
  <c r="E200" i="82"/>
  <c r="E199" i="82"/>
  <c r="E198" i="82"/>
  <c r="E197" i="82"/>
  <c r="E196" i="82"/>
  <c r="E195" i="82"/>
  <c r="E194" i="82"/>
  <c r="E193" i="82"/>
  <c r="E192" i="82"/>
  <c r="E191" i="82"/>
  <c r="E190" i="82"/>
  <c r="E189" i="82"/>
  <c r="E188" i="82"/>
  <c r="E187" i="82"/>
  <c r="E186" i="82"/>
  <c r="E185" i="82"/>
  <c r="E184" i="82"/>
  <c r="E183" i="82"/>
  <c r="E182" i="82"/>
  <c r="E181" i="82"/>
  <c r="E180" i="82"/>
  <c r="E179" i="82"/>
  <c r="E178" i="82"/>
  <c r="E177" i="82"/>
  <c r="E176" i="82"/>
  <c r="E175" i="82"/>
  <c r="E174" i="82"/>
  <c r="E173" i="82"/>
  <c r="E172" i="82"/>
  <c r="E171" i="82"/>
  <c r="E170" i="82"/>
  <c r="E169" i="82"/>
  <c r="E168" i="82"/>
  <c r="E167" i="82"/>
  <c r="E166" i="82"/>
  <c r="E165" i="82"/>
  <c r="E164" i="82"/>
  <c r="E163" i="82"/>
  <c r="E162" i="82"/>
  <c r="E161" i="82"/>
  <c r="E160" i="82"/>
  <c r="E159" i="82"/>
  <c r="E158" i="82"/>
  <c r="E157" i="82"/>
  <c r="E156" i="82"/>
  <c r="E155" i="82"/>
  <c r="E154" i="82"/>
  <c r="E153" i="82"/>
  <c r="E152" i="82"/>
  <c r="E151" i="82"/>
  <c r="E150" i="82"/>
  <c r="E149" i="82"/>
  <c r="E148" i="82"/>
  <c r="E147" i="82"/>
  <c r="E146" i="82"/>
  <c r="E145" i="82"/>
  <c r="E144" i="82"/>
  <c r="E143" i="82"/>
  <c r="E142" i="82"/>
  <c r="E141" i="82"/>
  <c r="E140" i="82"/>
  <c r="E139" i="82"/>
  <c r="E138" i="82"/>
  <c r="E137" i="82"/>
  <c r="E136" i="82"/>
  <c r="E135" i="82"/>
  <c r="E134" i="82"/>
  <c r="E133" i="82"/>
  <c r="E132" i="82"/>
  <c r="E131" i="82"/>
  <c r="E130" i="82"/>
  <c r="E129" i="82"/>
  <c r="E128" i="82"/>
  <c r="E127" i="82"/>
  <c r="E126" i="82"/>
  <c r="E125" i="82"/>
  <c r="E124" i="82"/>
  <c r="E123" i="82"/>
  <c r="E122" i="82"/>
  <c r="E121" i="82"/>
  <c r="E120" i="82"/>
  <c r="E119" i="82"/>
  <c r="E118" i="82"/>
  <c r="E117" i="82"/>
  <c r="E116" i="82"/>
  <c r="E115" i="82"/>
  <c r="E114" i="82"/>
  <c r="E113" i="82"/>
  <c r="E112" i="82"/>
  <c r="E111" i="82"/>
  <c r="E110" i="82"/>
  <c r="E109" i="82"/>
  <c r="E108" i="82"/>
  <c r="E107" i="82"/>
  <c r="E106" i="82"/>
  <c r="E105" i="82"/>
  <c r="E104" i="82"/>
  <c r="E103" i="82"/>
  <c r="E102" i="82"/>
  <c r="E101" i="82"/>
  <c r="E100" i="82"/>
  <c r="E99" i="82"/>
  <c r="E98" i="82"/>
  <c r="E97" i="82"/>
  <c r="E96" i="82"/>
  <c r="E95" i="82"/>
  <c r="E94" i="82"/>
  <c r="E93" i="82"/>
  <c r="E92" i="82"/>
  <c r="E91" i="82"/>
  <c r="E90" i="82"/>
  <c r="E89" i="82"/>
  <c r="E88" i="82"/>
  <c r="E87" i="82"/>
  <c r="E86" i="82"/>
  <c r="E85" i="82"/>
  <c r="E84" i="82"/>
  <c r="E83" i="82"/>
  <c r="E82" i="82"/>
  <c r="E81" i="82"/>
  <c r="E80" i="82"/>
  <c r="E79" i="82"/>
  <c r="E78" i="82"/>
  <c r="E77" i="82"/>
  <c r="E76" i="82"/>
  <c r="E75" i="82"/>
  <c r="E74" i="82"/>
  <c r="E73" i="82"/>
  <c r="E72" i="82"/>
  <c r="E71" i="82"/>
  <c r="E70" i="82"/>
  <c r="E69" i="82"/>
  <c r="E68" i="82"/>
  <c r="E67" i="82"/>
  <c r="E66" i="82"/>
  <c r="E65" i="82"/>
  <c r="E64" i="82"/>
  <c r="E63" i="82"/>
  <c r="E62" i="82"/>
  <c r="E61" i="82"/>
  <c r="E60" i="82"/>
  <c r="E59" i="82"/>
  <c r="E58" i="82"/>
  <c r="E57" i="82"/>
  <c r="E56" i="82"/>
  <c r="E55" i="82"/>
  <c r="E54" i="82"/>
  <c r="E53" i="82"/>
  <c r="E52" i="82"/>
  <c r="E51" i="82"/>
  <c r="E50" i="82"/>
  <c r="E49" i="82"/>
  <c r="E48" i="82"/>
  <c r="E47" i="82"/>
  <c r="E46" i="82"/>
  <c r="E45" i="82"/>
  <c r="E44" i="82"/>
  <c r="E43" i="82"/>
  <c r="E42" i="82"/>
  <c r="E41" i="82"/>
  <c r="E40" i="82"/>
  <c r="E39" i="82"/>
  <c r="E38" i="82"/>
  <c r="E37" i="82"/>
  <c r="E36" i="82"/>
  <c r="E35" i="82"/>
  <c r="E34" i="82"/>
  <c r="E33" i="82"/>
  <c r="E32" i="82"/>
  <c r="E31" i="82"/>
  <c r="E30" i="82"/>
  <c r="E29" i="82"/>
  <c r="E28" i="82"/>
  <c r="E27" i="82"/>
  <c r="E26" i="82"/>
  <c r="E25" i="82"/>
  <c r="E24" i="82"/>
  <c r="E23" i="82"/>
  <c r="E22" i="82"/>
  <c r="E21" i="82"/>
  <c r="E20" i="82"/>
  <c r="E19" i="82"/>
  <c r="E18" i="82"/>
  <c r="E17" i="82"/>
  <c r="E16" i="82"/>
  <c r="E15" i="82"/>
  <c r="E14" i="82"/>
  <c r="E13" i="82"/>
  <c r="E12" i="82"/>
  <c r="E11" i="82"/>
  <c r="E10" i="82"/>
  <c r="E9" i="82"/>
  <c r="E8" i="82"/>
  <c r="E7" i="82"/>
  <c r="E6" i="82"/>
  <c r="E5" i="82"/>
  <c r="E4" i="82"/>
  <c r="H398" i="50"/>
  <c r="H397" i="50"/>
  <c r="A398" i="50"/>
  <c r="A399" i="50"/>
  <c r="A400" i="50"/>
  <c r="A401" i="50"/>
  <c r="A402" i="50"/>
  <c r="A403" i="50"/>
  <c r="A404" i="50"/>
  <c r="A405" i="50"/>
  <c r="A406" i="50"/>
  <c r="A407" i="50"/>
  <c r="A408" i="50"/>
  <c r="A409" i="50"/>
  <c r="A410" i="50"/>
  <c r="A411" i="50"/>
  <c r="A412" i="50"/>
  <c r="A413" i="50"/>
  <c r="A414" i="50"/>
  <c r="A415" i="50"/>
  <c r="A416" i="50"/>
  <c r="A417" i="50"/>
  <c r="A418" i="50"/>
  <c r="A419" i="50"/>
  <c r="A420" i="50"/>
  <c r="A421" i="50"/>
  <c r="A422" i="50"/>
  <c r="A423" i="50"/>
  <c r="A424" i="50"/>
  <c r="A425" i="50"/>
  <c r="A426" i="50"/>
  <c r="A427" i="50"/>
  <c r="A428" i="50"/>
  <c r="A429" i="50"/>
  <c r="A430" i="50"/>
  <c r="A431" i="50"/>
  <c r="A432" i="50"/>
  <c r="A433" i="50"/>
  <c r="A434" i="50"/>
  <c r="A435" i="50"/>
  <c r="A436" i="50"/>
  <c r="A437" i="50"/>
  <c r="A438" i="50"/>
  <c r="A439" i="50"/>
  <c r="A440" i="50"/>
  <c r="A441" i="50"/>
  <c r="A442" i="50"/>
  <c r="A443" i="50"/>
  <c r="A444" i="50"/>
  <c r="A445" i="50"/>
  <c r="A446" i="50"/>
  <c r="A447" i="50"/>
  <c r="A448" i="50"/>
  <c r="A449" i="50"/>
  <c r="A450" i="50"/>
  <c r="A451" i="50"/>
  <c r="A452" i="50"/>
  <c r="A453" i="50"/>
  <c r="A454" i="50"/>
  <c r="A455" i="50"/>
  <c r="A456" i="50"/>
  <c r="A457" i="50"/>
  <c r="A458" i="50"/>
  <c r="A459" i="50"/>
  <c r="A460" i="50"/>
  <c r="A461" i="50"/>
  <c r="A462" i="50"/>
  <c r="A463" i="50"/>
  <c r="A464" i="50"/>
  <c r="A465" i="50"/>
  <c r="A466" i="50"/>
  <c r="A467" i="50"/>
  <c r="A468" i="50"/>
  <c r="A469" i="50"/>
  <c r="A470" i="50"/>
  <c r="A471" i="50"/>
  <c r="A472" i="50"/>
  <c r="A473" i="50"/>
  <c r="A474" i="50"/>
  <c r="A475" i="50"/>
  <c r="A476" i="50"/>
  <c r="A477" i="50"/>
  <c r="A478" i="50"/>
  <c r="A479" i="50"/>
  <c r="A480" i="50"/>
  <c r="A481" i="50"/>
  <c r="A482" i="50"/>
  <c r="A483" i="50"/>
  <c r="A484" i="50"/>
  <c r="A485" i="50"/>
  <c r="A486" i="50"/>
  <c r="A487" i="50"/>
  <c r="A488" i="50"/>
  <c r="A489" i="50"/>
  <c r="A490" i="50"/>
  <c r="A491" i="50"/>
  <c r="A492" i="50"/>
  <c r="A493" i="50"/>
  <c r="A494" i="50"/>
  <c r="A495" i="50"/>
  <c r="A496" i="50"/>
  <c r="A497" i="50"/>
  <c r="A498" i="50"/>
  <c r="A499" i="50"/>
  <c r="A500" i="50"/>
  <c r="A501" i="50"/>
  <c r="A502" i="50"/>
  <c r="A503" i="50"/>
  <c r="A504" i="50"/>
  <c r="A505" i="50"/>
  <c r="A506" i="50"/>
  <c r="A507" i="50"/>
  <c r="A508" i="50"/>
  <c r="A509" i="50"/>
  <c r="A510" i="50"/>
  <c r="A511" i="50"/>
  <c r="A512" i="50"/>
  <c r="A513" i="50"/>
  <c r="A514" i="50"/>
  <c r="A515" i="50"/>
  <c r="A516" i="50"/>
  <c r="A517" i="50"/>
  <c r="A518" i="50"/>
  <c r="A519" i="50"/>
  <c r="A520" i="50"/>
  <c r="A521" i="50"/>
  <c r="A522" i="50"/>
  <c r="A523" i="50"/>
  <c r="A524" i="50"/>
  <c r="A525" i="50"/>
  <c r="A526" i="50"/>
  <c r="A527" i="50"/>
  <c r="A528" i="50"/>
  <c r="A529" i="50"/>
  <c r="A530" i="50"/>
  <c r="A531" i="50"/>
  <c r="A532" i="50"/>
  <c r="A533" i="50"/>
  <c r="A534" i="50"/>
  <c r="A535" i="50"/>
  <c r="A536" i="50"/>
  <c r="A537" i="50"/>
  <c r="A538" i="50"/>
  <c r="A539" i="50"/>
  <c r="A540" i="50"/>
  <c r="A541" i="50"/>
  <c r="A542" i="50"/>
  <c r="A543" i="50"/>
  <c r="A544" i="50"/>
  <c r="A545" i="50"/>
  <c r="A546" i="50"/>
  <c r="A547" i="50"/>
  <c r="A548" i="50"/>
  <c r="A549" i="50"/>
  <c r="A550" i="50"/>
  <c r="A551" i="50"/>
  <c r="A552" i="50"/>
  <c r="A553" i="50"/>
  <c r="A554" i="50"/>
  <c r="A555" i="50"/>
  <c r="A556" i="50"/>
  <c r="A557" i="50"/>
  <c r="A558" i="50"/>
  <c r="A559" i="50"/>
  <c r="A560" i="50"/>
  <c r="A561" i="50"/>
  <c r="A562" i="50"/>
  <c r="A563" i="50"/>
  <c r="A564" i="50"/>
  <c r="A565" i="50"/>
  <c r="A566" i="50"/>
  <c r="A567" i="50"/>
  <c r="A568" i="50"/>
  <c r="A569" i="50"/>
  <c r="A570" i="50"/>
  <c r="A571" i="50"/>
  <c r="A572" i="50"/>
  <c r="A573" i="50"/>
  <c r="A574" i="50"/>
  <c r="A575" i="50"/>
  <c r="A576" i="50"/>
  <c r="A577" i="50"/>
  <c r="A578" i="50"/>
  <c r="A579" i="50"/>
  <c r="A580" i="50"/>
  <c r="A581" i="50"/>
  <c r="A582" i="50"/>
  <c r="A583" i="50"/>
  <c r="A584" i="50"/>
  <c r="A585" i="50"/>
  <c r="A586" i="50"/>
  <c r="A587" i="50"/>
  <c r="A588" i="50"/>
  <c r="A589" i="50"/>
  <c r="A590" i="50"/>
  <c r="A591" i="50"/>
  <c r="A592" i="50"/>
  <c r="A593" i="50"/>
  <c r="A594" i="50"/>
  <c r="A595" i="50"/>
  <c r="A596" i="50"/>
  <c r="A597" i="50"/>
  <c r="A598" i="50"/>
  <c r="A599" i="50"/>
  <c r="A600" i="50"/>
  <c r="A601" i="50"/>
  <c r="A602" i="50"/>
  <c r="A603" i="50"/>
  <c r="AD59" i="80" l="1"/>
  <c r="AC59" i="80"/>
  <c r="AA59" i="80"/>
  <c r="Z59" i="80"/>
  <c r="Y59" i="80"/>
  <c r="X59" i="80"/>
  <c r="W59" i="80"/>
  <c r="V59" i="80"/>
  <c r="U59" i="80"/>
  <c r="T59" i="80"/>
  <c r="S59" i="80"/>
  <c r="R59" i="80"/>
  <c r="Q59" i="80"/>
  <c r="P59" i="80"/>
  <c r="O59" i="80"/>
  <c r="N59" i="80"/>
  <c r="M59" i="80"/>
  <c r="L59" i="80"/>
  <c r="K59" i="80"/>
  <c r="J59" i="80"/>
  <c r="I59" i="80"/>
  <c r="H59" i="80"/>
  <c r="A398" i="61"/>
  <c r="D398" i="61"/>
  <c r="N1" i="86"/>
  <c r="L1" i="86"/>
  <c r="J1" i="86"/>
  <c r="H60" i="80" l="1"/>
  <c r="I60" i="80" s="1"/>
  <c r="J60" i="80" s="1"/>
  <c r="K60" i="80" s="1"/>
  <c r="L60" i="80" s="1"/>
  <c r="M60" i="80" s="1"/>
  <c r="N60" i="80" s="1"/>
  <c r="O60" i="80" s="1"/>
  <c r="P60" i="80" s="1"/>
  <c r="Q60" i="80" s="1"/>
  <c r="R60" i="80" s="1"/>
  <c r="S60" i="80" s="1"/>
  <c r="T60" i="80" s="1"/>
  <c r="U60" i="80" s="1"/>
  <c r="V60" i="80" s="1"/>
  <c r="W60" i="80" s="1"/>
  <c r="X60" i="80" s="1"/>
  <c r="Y60" i="80" s="1"/>
  <c r="Z60" i="80" s="1"/>
  <c r="AA60" i="80" s="1"/>
  <c r="AB60" i="80" s="1"/>
  <c r="AC60" i="80" s="1"/>
  <c r="AD60" i="80" s="1"/>
  <c r="AF59" i="80"/>
  <c r="D86" i="88"/>
  <c r="D335" i="63"/>
  <c r="I335" i="63" s="1"/>
  <c r="D397" i="50"/>
  <c r="D397" i="61"/>
  <c r="D396" i="50" s="1"/>
  <c r="D396" i="61"/>
  <c r="D395" i="50" s="1"/>
  <c r="D395" i="61"/>
  <c r="D394" i="61"/>
  <c r="D354" i="63" s="1"/>
  <c r="I354" i="63" s="1"/>
  <c r="D393" i="61"/>
  <c r="D392" i="61"/>
  <c r="D391" i="61"/>
  <c r="D390" i="61"/>
  <c r="D389" i="61"/>
  <c r="D388" i="61"/>
  <c r="D387" i="61"/>
  <c r="D386" i="61"/>
  <c r="D346" i="63" s="1"/>
  <c r="I346" i="63" s="1"/>
  <c r="D385" i="61"/>
  <c r="D234" i="63" s="1"/>
  <c r="I234" i="63" s="1"/>
  <c r="D384" i="61"/>
  <c r="D383" i="61"/>
  <c r="D382" i="61"/>
  <c r="D286" i="63" s="1"/>
  <c r="I286" i="63" s="1"/>
  <c r="E37" i="88" s="1"/>
  <c r="D381" i="61"/>
  <c r="D380" i="61"/>
  <c r="D265" i="63" s="1"/>
  <c r="I265" i="63" s="1"/>
  <c r="E17" i="88" s="1"/>
  <c r="D379" i="61"/>
  <c r="D378" i="61"/>
  <c r="D377" i="61"/>
  <c r="D376" i="61"/>
  <c r="D261" i="63" s="1"/>
  <c r="I261" i="63" s="1"/>
  <c r="E13" i="88" s="1"/>
  <c r="D375" i="61"/>
  <c r="D374" i="61"/>
  <c r="D373" i="61"/>
  <c r="D372" i="61"/>
  <c r="D254" i="63" s="1"/>
  <c r="D371" i="61"/>
  <c r="D370" i="61"/>
  <c r="D369" i="61"/>
  <c r="D259" i="63" s="1"/>
  <c r="I259" i="63" s="1"/>
  <c r="E12" i="88" s="1"/>
  <c r="D368" i="61"/>
  <c r="D367" i="61"/>
  <c r="D366" i="61"/>
  <c r="D365" i="61"/>
  <c r="D364" i="61"/>
  <c r="D363" i="61"/>
  <c r="D362" i="61"/>
  <c r="D361" i="61"/>
  <c r="D360" i="61"/>
  <c r="D359" i="61"/>
  <c r="D358" i="61"/>
  <c r="D231" i="63" s="1"/>
  <c r="D357" i="61"/>
  <c r="D356" i="61"/>
  <c r="D355" i="61"/>
  <c r="D354" i="61"/>
  <c r="D249" i="63" s="1"/>
  <c r="D353" i="61"/>
  <c r="D352" i="61"/>
  <c r="D351" i="61"/>
  <c r="D350" i="61"/>
  <c r="D349" i="61"/>
  <c r="D348" i="61"/>
  <c r="D347" i="61"/>
  <c r="D346" i="61"/>
  <c r="D245" i="63" s="1"/>
  <c r="I245" i="63" s="1"/>
  <c r="D345" i="61"/>
  <c r="D344" i="61"/>
  <c r="D343" i="61"/>
  <c r="D342" i="61"/>
  <c r="D341" i="61"/>
  <c r="D340" i="61"/>
  <c r="D262" i="63" s="1"/>
  <c r="I262" i="63" s="1"/>
  <c r="E11" i="88" s="1"/>
  <c r="D339" i="61"/>
  <c r="D240" i="63" s="1"/>
  <c r="I240" i="63" s="1"/>
  <c r="D338" i="61"/>
  <c r="D96" i="88" s="1"/>
  <c r="D337" i="61"/>
  <c r="D230" i="63" s="1"/>
  <c r="D336" i="61"/>
  <c r="D335" i="61"/>
  <c r="D334" i="61"/>
  <c r="D333" i="61"/>
  <c r="D332" i="61"/>
  <c r="D235" i="63" s="1"/>
  <c r="I235" i="63" s="1"/>
  <c r="D331" i="61"/>
  <c r="D238" i="63" s="1"/>
  <c r="I238" i="63" s="1"/>
  <c r="D330" i="61"/>
  <c r="D329" i="61"/>
  <c r="D273" i="63" s="1"/>
  <c r="D328" i="61"/>
  <c r="D327" i="61"/>
  <c r="D326" i="61"/>
  <c r="D325" i="61"/>
  <c r="D324" i="61"/>
  <c r="D226" i="63" s="1"/>
  <c r="D323" i="61"/>
  <c r="D322" i="61"/>
  <c r="D321" i="61"/>
  <c r="D320" i="61"/>
  <c r="D319" i="61"/>
  <c r="D228" i="63" s="1"/>
  <c r="D318" i="61"/>
  <c r="D252" i="63" s="1"/>
  <c r="I252" i="63" s="1"/>
  <c r="D317" i="61"/>
  <c r="D266" i="63" s="1"/>
  <c r="I266" i="63" s="1"/>
  <c r="E16" i="88" s="1"/>
  <c r="D316" i="61"/>
  <c r="D227" i="63" s="1"/>
  <c r="I227" i="63" s="1"/>
  <c r="D315" i="61"/>
  <c r="D314" i="61"/>
  <c r="D313" i="61"/>
  <c r="D71" i="88" s="1"/>
  <c r="D312" i="61"/>
  <c r="D311" i="61"/>
  <c r="D225" i="63" s="1"/>
  <c r="I225" i="63" s="1"/>
  <c r="D310" i="61"/>
  <c r="D236" i="63" s="1"/>
  <c r="I236" i="63" s="1"/>
  <c r="D309" i="61"/>
  <c r="D250" i="63" s="1"/>
  <c r="I250" i="63" s="1"/>
  <c r="D308" i="61"/>
  <c r="D253" i="63" s="1"/>
  <c r="I253" i="63" s="1"/>
  <c r="D307" i="61"/>
  <c r="D306" i="61"/>
  <c r="D305" i="61"/>
  <c r="D304" i="61"/>
  <c r="D303" i="61"/>
  <c r="D302" i="61"/>
  <c r="D301" i="61"/>
  <c r="D300" i="61"/>
  <c r="D299" i="61"/>
  <c r="D298" i="61"/>
  <c r="D350" i="63" s="1"/>
  <c r="I350" i="63" s="1"/>
  <c r="D297" i="61"/>
  <c r="D296" i="61"/>
  <c r="D295" i="61"/>
  <c r="D294" i="61"/>
  <c r="D293" i="61"/>
  <c r="D292" i="61"/>
  <c r="D291" i="61"/>
  <c r="D290" i="61"/>
  <c r="D289" i="61"/>
  <c r="D233" i="63" s="1"/>
  <c r="D288" i="61"/>
  <c r="D287" i="61"/>
  <c r="D286" i="61"/>
  <c r="D285" i="61"/>
  <c r="D284" i="61"/>
  <c r="D283" i="61"/>
  <c r="D232" i="63" s="1"/>
  <c r="I232" i="63" s="1"/>
  <c r="D282" i="61"/>
  <c r="D281" i="61"/>
  <c r="D241" i="63" s="1"/>
  <c r="I241" i="63" s="1"/>
  <c r="D280" i="61"/>
  <c r="D279" i="61"/>
  <c r="D278" i="61"/>
  <c r="D277" i="61"/>
  <c r="D276" i="61"/>
  <c r="D260" i="63" s="1"/>
  <c r="I260" i="63" s="1"/>
  <c r="E10" i="88" s="1"/>
  <c r="D275" i="61"/>
  <c r="D274" i="61"/>
  <c r="D273" i="61"/>
  <c r="D272" i="61"/>
  <c r="D271" i="61"/>
  <c r="D270" i="61"/>
  <c r="D269" i="61"/>
  <c r="D268" i="61"/>
  <c r="D267" i="61"/>
  <c r="D266" i="61"/>
  <c r="D265" i="61"/>
  <c r="D264" i="61"/>
  <c r="D263" i="61"/>
  <c r="D262" i="61"/>
  <c r="D261" i="61"/>
  <c r="D260" i="61"/>
  <c r="D259" i="61"/>
  <c r="D258" i="61"/>
  <c r="D257" i="61"/>
  <c r="D256" i="61"/>
  <c r="D255" i="61"/>
  <c r="D254" i="61"/>
  <c r="D253" i="61"/>
  <c r="D252" i="61"/>
  <c r="D251" i="61"/>
  <c r="D250" i="61"/>
  <c r="D249" i="61"/>
  <c r="D248" i="61"/>
  <c r="D247" i="61"/>
  <c r="D246" i="61"/>
  <c r="D245" i="61"/>
  <c r="D244" i="61"/>
  <c r="D244" i="63" s="1"/>
  <c r="I244" i="63" s="1"/>
  <c r="D243" i="61"/>
  <c r="D267" i="63" s="1"/>
  <c r="I267" i="63" s="1"/>
  <c r="E19" i="88" s="1"/>
  <c r="D242" i="61"/>
  <c r="D241" i="61"/>
  <c r="D240" i="61"/>
  <c r="D229" i="63" s="1"/>
  <c r="D239" i="61"/>
  <c r="D238" i="61"/>
  <c r="D237" i="61"/>
  <c r="D236" i="61"/>
  <c r="D235" i="61"/>
  <c r="D234" i="61"/>
  <c r="D233" i="61"/>
  <c r="D232" i="61"/>
  <c r="D231" i="61"/>
  <c r="D230" i="61"/>
  <c r="D229" i="61"/>
  <c r="D228" i="61"/>
  <c r="D227" i="61"/>
  <c r="D226" i="61"/>
  <c r="D225" i="61"/>
  <c r="D224" i="61"/>
  <c r="D223" i="61"/>
  <c r="D256" i="63" s="1"/>
  <c r="I256" i="63" s="1"/>
  <c r="D222" i="61"/>
  <c r="D237" i="63" s="1"/>
  <c r="I237" i="63" s="1"/>
  <c r="D221" i="61"/>
  <c r="D220" i="61"/>
  <c r="D219" i="61"/>
  <c r="D218" i="61"/>
  <c r="D217" i="61"/>
  <c r="D216" i="61"/>
  <c r="D215" i="61"/>
  <c r="D214" i="61"/>
  <c r="D344" i="63" s="1"/>
  <c r="I344" i="63" s="1"/>
  <c r="D213" i="61"/>
  <c r="D212" i="61"/>
  <c r="D211" i="61"/>
  <c r="D210" i="61"/>
  <c r="D209" i="61"/>
  <c r="D208" i="61"/>
  <c r="D207" i="61"/>
  <c r="D206" i="61"/>
  <c r="D205" i="61"/>
  <c r="D204" i="61"/>
  <c r="D203" i="61"/>
  <c r="D202" i="61"/>
  <c r="D201" i="61"/>
  <c r="D200" i="61"/>
  <c r="D199" i="61"/>
  <c r="D198" i="61"/>
  <c r="D197" i="61"/>
  <c r="D196" i="61"/>
  <c r="D195" i="61"/>
  <c r="D194" i="61"/>
  <c r="D193" i="61"/>
  <c r="D192" i="61"/>
  <c r="D191" i="61"/>
  <c r="D190" i="61"/>
  <c r="D189" i="61"/>
  <c r="D188" i="61"/>
  <c r="D187" i="61"/>
  <c r="D186" i="61"/>
  <c r="D185" i="61"/>
  <c r="D184" i="61"/>
  <c r="D247" i="63" s="1"/>
  <c r="I247" i="63" s="1"/>
  <c r="D183" i="61"/>
  <c r="D182" i="61"/>
  <c r="D181" i="61"/>
  <c r="D180" i="61"/>
  <c r="D179" i="61"/>
  <c r="D178" i="61"/>
  <c r="D177" i="61"/>
  <c r="D176" i="61"/>
  <c r="D175" i="61"/>
  <c r="D174" i="61"/>
  <c r="D173" i="61"/>
  <c r="D172" i="61"/>
  <c r="D171" i="61"/>
  <c r="D170" i="61"/>
  <c r="D169" i="61"/>
  <c r="D168" i="61"/>
  <c r="D167" i="61"/>
  <c r="D166" i="61"/>
  <c r="D165" i="61"/>
  <c r="D164" i="61"/>
  <c r="D163" i="61"/>
  <c r="D162" i="61"/>
  <c r="D161" i="61"/>
  <c r="D160" i="61"/>
  <c r="D159" i="61"/>
  <c r="D158" i="61"/>
  <c r="D157" i="61"/>
  <c r="D156" i="61"/>
  <c r="D155" i="61"/>
  <c r="D154" i="61"/>
  <c r="D153" i="61"/>
  <c r="D152" i="61"/>
  <c r="D151" i="61"/>
  <c r="D150" i="61"/>
  <c r="D149" i="61"/>
  <c r="D148" i="61"/>
  <c r="D147" i="61"/>
  <c r="D146" i="61"/>
  <c r="D145" i="61"/>
  <c r="D144" i="61"/>
  <c r="D143" i="61"/>
  <c r="D142" i="61"/>
  <c r="D70" i="88" s="1"/>
  <c r="D141" i="61"/>
  <c r="D140" i="61"/>
  <c r="D239" i="63" s="1"/>
  <c r="I239" i="63" s="1"/>
  <c r="D139" i="61"/>
  <c r="D138" i="61"/>
  <c r="D137" i="61"/>
  <c r="D136" i="61"/>
  <c r="D135" i="61"/>
  <c r="D134" i="61"/>
  <c r="D133" i="61"/>
  <c r="D132" i="61"/>
  <c r="D131" i="61"/>
  <c r="D130" i="61"/>
  <c r="D129" i="61"/>
  <c r="D128" i="61"/>
  <c r="D263" i="63" s="1"/>
  <c r="I263" i="63" s="1"/>
  <c r="E14" i="88" s="1"/>
  <c r="D127" i="61"/>
  <c r="D126" i="61"/>
  <c r="D125" i="61"/>
  <c r="D124" i="61"/>
  <c r="D123" i="61"/>
  <c r="D122" i="61"/>
  <c r="D121" i="61"/>
  <c r="D120" i="61"/>
  <c r="D119" i="61"/>
  <c r="D118" i="61"/>
  <c r="D117" i="61"/>
  <c r="D116" i="61"/>
  <c r="D115" i="61"/>
  <c r="D114" i="61"/>
  <c r="D113" i="61"/>
  <c r="D112" i="61"/>
  <c r="D111" i="61"/>
  <c r="D110" i="61"/>
  <c r="D109" i="61"/>
  <c r="D108" i="61"/>
  <c r="D107" i="61"/>
  <c r="D106" i="61"/>
  <c r="D105" i="61"/>
  <c r="D104" i="61"/>
  <c r="D103" i="61"/>
  <c r="D102" i="61"/>
  <c r="D101" i="61"/>
  <c r="D100" i="61"/>
  <c r="D99" i="61"/>
  <c r="D98" i="61"/>
  <c r="D97" i="61"/>
  <c r="D96" i="61"/>
  <c r="D95" i="61"/>
  <c r="D94" i="61"/>
  <c r="D93" i="61"/>
  <c r="D92" i="61"/>
  <c r="D91" i="61"/>
  <c r="D90" i="61"/>
  <c r="D89" i="61"/>
  <c r="D88" i="61"/>
  <c r="D87" i="61"/>
  <c r="D86" i="61"/>
  <c r="D85" i="61"/>
  <c r="D84" i="61"/>
  <c r="D83" i="61"/>
  <c r="D82" i="61"/>
  <c r="D81" i="61"/>
  <c r="D80" i="61"/>
  <c r="D79" i="61"/>
  <c r="D78" i="61"/>
  <c r="D77" i="61"/>
  <c r="D76" i="61"/>
  <c r="D75" i="61"/>
  <c r="D74" i="61"/>
  <c r="D73" i="61"/>
  <c r="D72" i="61"/>
  <c r="D71" i="61"/>
  <c r="D70" i="61"/>
  <c r="D69" i="61"/>
  <c r="D68" i="61"/>
  <c r="D67" i="61"/>
  <c r="D66" i="61"/>
  <c r="D65" i="61"/>
  <c r="D64" i="61"/>
  <c r="D63" i="61"/>
  <c r="D62" i="61"/>
  <c r="D61" i="61"/>
  <c r="D60" i="61"/>
  <c r="D59" i="61"/>
  <c r="D58" i="61"/>
  <c r="D57" i="61"/>
  <c r="D56" i="61"/>
  <c r="D55" i="61"/>
  <c r="D54" i="61"/>
  <c r="D53" i="61"/>
  <c r="D251" i="63" s="1"/>
  <c r="I251" i="63" s="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48" i="63" s="1"/>
  <c r="I248" i="63" s="1"/>
  <c r="D22" i="61"/>
  <c r="D21" i="61"/>
  <c r="D20" i="61"/>
  <c r="D19" i="61"/>
  <c r="D18" i="61"/>
  <c r="D17" i="61"/>
  <c r="D16" i="61"/>
  <c r="D15" i="61"/>
  <c r="D14" i="61"/>
  <c r="D13" i="61"/>
  <c r="D12" i="61"/>
  <c r="D11" i="61"/>
  <c r="D10" i="61"/>
  <c r="D9" i="61"/>
  <c r="D8" i="61"/>
  <c r="A397" i="61"/>
  <c r="D92" i="88" l="1"/>
  <c r="D353" i="63"/>
  <c r="I353" i="63" s="1"/>
  <c r="D94" i="88"/>
  <c r="D349" i="63"/>
  <c r="I349" i="63" s="1"/>
  <c r="D98" i="88"/>
  <c r="D345" i="63"/>
  <c r="I345" i="63" s="1"/>
  <c r="D97" i="88"/>
  <c r="D342" i="63"/>
  <c r="I342" i="63" s="1"/>
  <c r="D88" i="88"/>
  <c r="D341" i="63"/>
  <c r="I341" i="63" s="1"/>
  <c r="D89" i="88"/>
  <c r="D339" i="63"/>
  <c r="D95" i="88"/>
  <c r="D337" i="63"/>
  <c r="I337" i="63" s="1"/>
  <c r="D325" i="63"/>
  <c r="I325" i="63" s="1"/>
  <c r="E76" i="88" s="1"/>
  <c r="BU76" i="88" s="1"/>
  <c r="D76" i="88"/>
  <c r="D322" i="63"/>
  <c r="I322" i="63" s="1"/>
  <c r="E73" i="88" s="1"/>
  <c r="BU73" i="88" s="1"/>
  <c r="D73" i="88"/>
  <c r="D331" i="63"/>
  <c r="I331" i="63" s="1"/>
  <c r="E82" i="88" s="1"/>
  <c r="BU82" i="88" s="1"/>
  <c r="D82" i="88"/>
  <c r="D326" i="63"/>
  <c r="I326" i="63" s="1"/>
  <c r="E77" i="88" s="1"/>
  <c r="BU77" i="88" s="1"/>
  <c r="D77" i="88"/>
  <c r="D333" i="63"/>
  <c r="D84" i="88"/>
  <c r="D327" i="63"/>
  <c r="I327" i="63" s="1"/>
  <c r="E78" i="88" s="1"/>
  <c r="BU78" i="88" s="1"/>
  <c r="D78" i="88"/>
  <c r="D328" i="63"/>
  <c r="I328" i="63" s="1"/>
  <c r="E79" i="88" s="1"/>
  <c r="BU79" i="88" s="1"/>
  <c r="D79" i="88"/>
  <c r="D334" i="63"/>
  <c r="I334" i="63" s="1"/>
  <c r="E85" i="88" s="1"/>
  <c r="BU85" i="88" s="1"/>
  <c r="D85" i="88"/>
  <c r="D329" i="63"/>
  <c r="I329" i="63" s="1"/>
  <c r="E80" i="88" s="1"/>
  <c r="BU80" i="88" s="1"/>
  <c r="D80" i="88"/>
  <c r="D332" i="63"/>
  <c r="I332" i="63" s="1"/>
  <c r="E83" i="88" s="1"/>
  <c r="BU83" i="88" s="1"/>
  <c r="D83" i="88"/>
  <c r="I273" i="63"/>
  <c r="E23" i="88" s="1"/>
  <c r="C192" i="64"/>
  <c r="I230" i="63"/>
  <c r="C188" i="64"/>
  <c r="I249" i="63"/>
  <c r="C189" i="64"/>
  <c r="I254" i="63"/>
  <c r="C185" i="64"/>
  <c r="I231" i="63"/>
  <c r="C190" i="64"/>
  <c r="D320" i="63"/>
  <c r="I320" i="63" s="1"/>
  <c r="E71" i="88" s="1"/>
  <c r="BU71" i="88" s="1"/>
  <c r="D319" i="63"/>
  <c r="I319" i="63" s="1"/>
  <c r="E70" i="88" s="1"/>
  <c r="BU70" i="88" s="1"/>
  <c r="D315" i="63"/>
  <c r="I315" i="63" s="1"/>
  <c r="E66" i="88" s="1"/>
  <c r="D66" i="88"/>
  <c r="D313" i="63"/>
  <c r="I313" i="63" s="1"/>
  <c r="E64" i="88" s="1"/>
  <c r="D64" i="88"/>
  <c r="D310" i="63"/>
  <c r="I310" i="63" s="1"/>
  <c r="E61" i="88" s="1"/>
  <c r="D61" i="88"/>
  <c r="D308" i="63"/>
  <c r="I308" i="63" s="1"/>
  <c r="E59" i="88" s="1"/>
  <c r="D59" i="88"/>
  <c r="D300" i="63"/>
  <c r="I300" i="63" s="1"/>
  <c r="E53" i="88" s="1"/>
  <c r="D53" i="88"/>
  <c r="D303" i="63"/>
  <c r="I303" i="63" s="1"/>
  <c r="E55" i="88" s="1"/>
  <c r="D55" i="88"/>
  <c r="D304" i="63"/>
  <c r="I304" i="63" s="1"/>
  <c r="E56" i="88" s="1"/>
  <c r="D56" i="88"/>
  <c r="D302" i="63"/>
  <c r="D54" i="88"/>
  <c r="D48" i="88"/>
  <c r="D306" i="63"/>
  <c r="I306" i="63" s="1"/>
  <c r="E48" i="88" s="1"/>
  <c r="D44" i="88"/>
  <c r="D301" i="63"/>
  <c r="I301" i="63" s="1"/>
  <c r="E44" i="88" s="1"/>
  <c r="D52" i="88"/>
  <c r="D298" i="63"/>
  <c r="D50" i="88"/>
  <c r="D299" i="63"/>
  <c r="I299" i="63" s="1"/>
  <c r="E50" i="88" s="1"/>
  <c r="D46" i="88"/>
  <c r="D296" i="63"/>
  <c r="I296" i="63" s="1"/>
  <c r="E46" i="88" s="1"/>
  <c r="D43" i="88"/>
  <c r="D295" i="63"/>
  <c r="I295" i="63" s="1"/>
  <c r="E43" i="88" s="1"/>
  <c r="D49" i="88"/>
  <c r="D293" i="63"/>
  <c r="D41" i="88"/>
  <c r="D292" i="63"/>
  <c r="I292" i="63" s="1"/>
  <c r="E41" i="88" s="1"/>
  <c r="D45" i="88"/>
  <c r="D294" i="63"/>
  <c r="I294" i="63" s="1"/>
  <c r="E45" i="88" s="1"/>
  <c r="D40" i="88"/>
  <c r="D290" i="63"/>
  <c r="I290" i="63" s="1"/>
  <c r="E40" i="88" s="1"/>
  <c r="D35" i="88"/>
  <c r="D285" i="63"/>
  <c r="I285" i="63" s="1"/>
  <c r="E35" i="88" s="1"/>
  <c r="D36" i="88"/>
  <c r="D284" i="63"/>
  <c r="I284" i="63" s="1"/>
  <c r="E36" i="88" s="1"/>
  <c r="D32" i="88"/>
  <c r="D278" i="63"/>
  <c r="D25" i="88"/>
  <c r="D275" i="63"/>
  <c r="I275" i="63" s="1"/>
  <c r="E25" i="88" s="1"/>
  <c r="D34" i="88"/>
  <c r="D283" i="63"/>
  <c r="I283" i="63" s="1"/>
  <c r="E34" i="88" s="1"/>
  <c r="D27" i="88"/>
  <c r="D279" i="63"/>
  <c r="I279" i="63" s="1"/>
  <c r="E27" i="88" s="1"/>
  <c r="D28" i="88"/>
  <c r="D277" i="63"/>
  <c r="I277" i="63" s="1"/>
  <c r="E28" i="88" s="1"/>
  <c r="D33" i="88"/>
  <c r="D282" i="63"/>
  <c r="I282" i="63" s="1"/>
  <c r="E33" i="88" s="1"/>
  <c r="D26" i="88"/>
  <c r="D274" i="63"/>
  <c r="I274" i="63" s="1"/>
  <c r="E26" i="88" s="1"/>
  <c r="D24" i="88"/>
  <c r="D272" i="63"/>
  <c r="D22" i="88"/>
  <c r="D271" i="63"/>
  <c r="I271" i="63" s="1"/>
  <c r="E22" i="88" s="1"/>
  <c r="D20" i="88"/>
  <c r="D268" i="63"/>
  <c r="I268" i="63" s="1"/>
  <c r="E20" i="88" s="1"/>
  <c r="I233" i="63"/>
  <c r="C175" i="64"/>
  <c r="I229" i="63"/>
  <c r="C172" i="64"/>
  <c r="I226" i="63"/>
  <c r="C171" i="64"/>
  <c r="I228" i="63"/>
  <c r="C162" i="64"/>
  <c r="D10" i="74"/>
  <c r="C7" i="74"/>
  <c r="C11" i="74"/>
  <c r="C10" i="74"/>
  <c r="C9" i="74"/>
  <c r="C8" i="74"/>
  <c r="I339" i="63" l="1"/>
  <c r="C194" i="64"/>
  <c r="I333" i="63"/>
  <c r="E84" i="88" s="1"/>
  <c r="BU84" i="88" s="1"/>
  <c r="C193" i="64"/>
  <c r="I293" i="63"/>
  <c r="E49" i="88" s="1"/>
  <c r="C184" i="64"/>
  <c r="I272" i="63"/>
  <c r="E24" i="88" s="1"/>
  <c r="C181" i="64"/>
  <c r="I302" i="63"/>
  <c r="E54" i="88" s="1"/>
  <c r="C182" i="64"/>
  <c r="I298" i="63"/>
  <c r="E52" i="88" s="1"/>
  <c r="C183" i="64"/>
  <c r="I278" i="63"/>
  <c r="E32" i="88" s="1"/>
  <c r="C180" i="64"/>
  <c r="E10" i="74"/>
  <c r="C12" i="74"/>
  <c r="H342" i="74"/>
  <c r="H341" i="74"/>
  <c r="H340" i="74"/>
  <c r="H277" i="74"/>
  <c r="H276" i="74"/>
  <c r="H275" i="74"/>
  <c r="H274" i="74"/>
  <c r="H273" i="74"/>
  <c r="H272" i="74"/>
  <c r="H271" i="74"/>
  <c r="H270" i="74"/>
  <c r="H269" i="74"/>
  <c r="H268" i="74"/>
  <c r="H267" i="74"/>
  <c r="H266" i="74"/>
  <c r="H265" i="74"/>
  <c r="H264" i="74"/>
  <c r="H263" i="74"/>
  <c r="H262" i="74"/>
  <c r="H261" i="74"/>
  <c r="H260" i="74"/>
  <c r="H259" i="74"/>
  <c r="H258" i="74"/>
  <c r="H257" i="74"/>
  <c r="H250" i="74"/>
  <c r="H249" i="74"/>
  <c r="H248" i="74"/>
  <c r="H247" i="74"/>
  <c r="H246" i="74"/>
  <c r="H245" i="74"/>
  <c r="H244" i="74"/>
  <c r="H243" i="74"/>
  <c r="H242" i="74"/>
  <c r="H241" i="74"/>
  <c r="H240" i="74"/>
  <c r="H239" i="74"/>
  <c r="H238" i="74"/>
  <c r="H237" i="74"/>
  <c r="H236" i="74"/>
  <c r="H235" i="74"/>
  <c r="H234" i="74"/>
  <c r="H233" i="74"/>
  <c r="H232" i="74"/>
  <c r="H231" i="74"/>
  <c r="H230" i="74"/>
  <c r="H229" i="74"/>
  <c r="H228" i="74"/>
  <c r="H227" i="74"/>
  <c r="H226" i="74"/>
  <c r="H225" i="74"/>
  <c r="H224" i="74"/>
  <c r="H223" i="74"/>
  <c r="H222" i="74"/>
  <c r="H221" i="74"/>
  <c r="H220" i="74"/>
  <c r="H219" i="74"/>
  <c r="H218" i="74"/>
  <c r="H217" i="74"/>
  <c r="H216" i="74"/>
  <c r="H215" i="74"/>
  <c r="H214" i="74"/>
  <c r="H213" i="74"/>
  <c r="H212" i="74"/>
  <c r="H211" i="74"/>
  <c r="H210" i="74"/>
  <c r="H209" i="74"/>
  <c r="H208" i="74"/>
  <c r="H207" i="74"/>
  <c r="H206" i="74"/>
  <c r="H205" i="74"/>
  <c r="H204" i="74"/>
  <c r="H203" i="74"/>
  <c r="H202" i="74"/>
  <c r="H201" i="74"/>
  <c r="H200" i="74"/>
  <c r="H199" i="74"/>
  <c r="H198" i="74"/>
  <c r="H197" i="74"/>
  <c r="H196" i="74"/>
  <c r="H195" i="74"/>
  <c r="H194" i="74"/>
  <c r="H193" i="74"/>
  <c r="H192" i="74"/>
  <c r="H191" i="74"/>
  <c r="H190" i="74"/>
  <c r="H189" i="74"/>
  <c r="H188" i="74"/>
  <c r="H187" i="74"/>
  <c r="H186" i="74"/>
  <c r="H185" i="74"/>
  <c r="H184" i="74"/>
  <c r="H183" i="74"/>
  <c r="H182" i="74"/>
  <c r="H181" i="74"/>
  <c r="H180" i="74"/>
  <c r="H179" i="74"/>
  <c r="H178" i="74"/>
  <c r="H177" i="74"/>
  <c r="H176" i="74"/>
  <c r="H175" i="74"/>
  <c r="H174" i="74"/>
  <c r="H173" i="74"/>
  <c r="H172" i="74"/>
  <c r="H171" i="74"/>
  <c r="H170" i="74"/>
  <c r="H169" i="74"/>
  <c r="H168" i="74"/>
  <c r="H167" i="74"/>
  <c r="H166" i="74"/>
  <c r="H165" i="74"/>
  <c r="H164" i="74"/>
  <c r="H163" i="74"/>
  <c r="H162" i="74"/>
  <c r="H161" i="74"/>
  <c r="H160" i="74"/>
  <c r="H159" i="74"/>
  <c r="H158" i="74"/>
  <c r="H157" i="74"/>
  <c r="H156" i="74"/>
  <c r="H155" i="74"/>
  <c r="H154" i="74"/>
  <c r="H153" i="74"/>
  <c r="H152" i="74"/>
  <c r="H151" i="74"/>
  <c r="H150" i="74"/>
  <c r="H149" i="74"/>
  <c r="H148" i="74"/>
  <c r="H147" i="74"/>
  <c r="H146" i="74"/>
  <c r="H145" i="74"/>
  <c r="H144" i="74"/>
  <c r="H143" i="74"/>
  <c r="H142" i="74"/>
  <c r="H141" i="74"/>
  <c r="H140" i="74"/>
  <c r="H139" i="74"/>
  <c r="H138" i="74"/>
  <c r="H137" i="74"/>
  <c r="H136" i="74"/>
  <c r="H135" i="74"/>
  <c r="H134" i="74"/>
  <c r="H133" i="74"/>
  <c r="H132" i="74"/>
  <c r="H131" i="74"/>
  <c r="H130" i="74"/>
  <c r="H129" i="74"/>
  <c r="H128" i="74"/>
  <c r="H127" i="74"/>
  <c r="H126" i="74"/>
  <c r="H125" i="74"/>
  <c r="H124" i="74"/>
  <c r="H123" i="74"/>
  <c r="H122" i="74"/>
  <c r="H121" i="74"/>
  <c r="H120" i="74"/>
  <c r="H119" i="74"/>
  <c r="H118" i="74"/>
  <c r="H117" i="74"/>
  <c r="H116" i="74"/>
  <c r="H115" i="74"/>
  <c r="H114" i="74"/>
  <c r="H113" i="74"/>
  <c r="H112" i="74"/>
  <c r="H111" i="74"/>
  <c r="H110" i="74"/>
  <c r="H109" i="74"/>
  <c r="H108" i="74"/>
  <c r="H107" i="74"/>
  <c r="H106" i="74"/>
  <c r="H105" i="74"/>
  <c r="H104" i="74"/>
  <c r="H103" i="74"/>
  <c r="H102" i="74"/>
  <c r="H101" i="74"/>
  <c r="H100" i="74"/>
  <c r="H99" i="74"/>
  <c r="H98" i="74"/>
  <c r="H97" i="74"/>
  <c r="H96" i="74"/>
  <c r="H95" i="74"/>
  <c r="H94" i="74"/>
  <c r="H93" i="74"/>
  <c r="H92" i="74"/>
  <c r="H91" i="74"/>
  <c r="H90" i="74"/>
  <c r="H89" i="74"/>
  <c r="H88" i="74"/>
  <c r="H87" i="74"/>
  <c r="H86" i="74"/>
  <c r="H85" i="74"/>
  <c r="H84" i="74"/>
  <c r="H83" i="74"/>
  <c r="H82" i="74"/>
  <c r="H81" i="74"/>
  <c r="H80" i="74"/>
  <c r="H79" i="74"/>
  <c r="H78" i="74"/>
  <c r="H77" i="74"/>
  <c r="H76" i="74"/>
  <c r="H75" i="74"/>
  <c r="H74" i="74"/>
  <c r="H73" i="74"/>
  <c r="H72" i="74"/>
  <c r="H71" i="74"/>
  <c r="H70" i="74"/>
  <c r="H69" i="74"/>
  <c r="H68" i="74"/>
  <c r="H67" i="74"/>
  <c r="H66" i="74"/>
  <c r="H65" i="74"/>
  <c r="H64" i="74"/>
  <c r="H63" i="74"/>
  <c r="H62" i="74"/>
  <c r="H61" i="74"/>
  <c r="H60" i="74"/>
  <c r="H59" i="74"/>
  <c r="H58" i="74"/>
  <c r="H57" i="74"/>
  <c r="H56" i="74"/>
  <c r="H55" i="74"/>
  <c r="H54" i="74"/>
  <c r="H53" i="74"/>
  <c r="H52" i="74"/>
  <c r="H51" i="74"/>
  <c r="H50" i="74"/>
  <c r="H49" i="74"/>
  <c r="H48" i="74"/>
  <c r="H47" i="74"/>
  <c r="H46" i="74"/>
  <c r="H45" i="74"/>
  <c r="H44" i="74"/>
  <c r="H43" i="74"/>
  <c r="H42" i="74"/>
  <c r="H41" i="74"/>
  <c r="H36" i="74"/>
  <c r="H35" i="74"/>
  <c r="H34" i="74"/>
  <c r="H33" i="74"/>
  <c r="H32" i="74"/>
  <c r="H31" i="74"/>
  <c r="H30" i="74"/>
  <c r="H29" i="74"/>
  <c r="H28" i="74"/>
  <c r="H27" i="74"/>
  <c r="H26" i="74"/>
  <c r="H25" i="74"/>
  <c r="H24" i="74"/>
  <c r="H23" i="74"/>
  <c r="H22" i="74"/>
  <c r="H21" i="74"/>
  <c r="H20" i="74"/>
  <c r="H19" i="74"/>
  <c r="H18" i="74"/>
  <c r="H17" i="74"/>
  <c r="B471" i="82"/>
  <c r="C471" i="82"/>
  <c r="B472" i="82"/>
  <c r="C472" i="82"/>
  <c r="B473" i="82"/>
  <c r="C473" i="82"/>
  <c r="B474" i="82"/>
  <c r="C474" i="82"/>
  <c r="B475" i="82"/>
  <c r="C475" i="82"/>
  <c r="B476" i="82"/>
  <c r="C476" i="82"/>
  <c r="B477" i="82"/>
  <c r="C477" i="82"/>
  <c r="B478" i="82"/>
  <c r="C478" i="82"/>
  <c r="B479" i="82"/>
  <c r="C479" i="82"/>
  <c r="B480" i="82"/>
  <c r="C480" i="82"/>
  <c r="B481" i="82"/>
  <c r="C481" i="82"/>
  <c r="B482" i="82"/>
  <c r="C482" i="82"/>
  <c r="B483" i="82"/>
  <c r="C483" i="82"/>
  <c r="B484" i="82"/>
  <c r="C484" i="82"/>
  <c r="B485" i="82"/>
  <c r="C485" i="82"/>
  <c r="B486" i="82"/>
  <c r="C486" i="82"/>
  <c r="B487" i="82"/>
  <c r="C487" i="82"/>
  <c r="B488" i="82"/>
  <c r="C488" i="82"/>
  <c r="B462" i="82"/>
  <c r="C462" i="82"/>
  <c r="B463" i="82"/>
  <c r="C463" i="82"/>
  <c r="B464" i="82"/>
  <c r="C464" i="82"/>
  <c r="B465" i="82"/>
  <c r="C465" i="82"/>
  <c r="B466" i="82"/>
  <c r="C466" i="82"/>
  <c r="B467" i="82"/>
  <c r="C467" i="82"/>
  <c r="B468" i="82"/>
  <c r="C468" i="82"/>
  <c r="B469" i="82"/>
  <c r="C469" i="82"/>
  <c r="B470" i="82"/>
  <c r="C470" i="82"/>
  <c r="B456" i="82"/>
  <c r="C456" i="82"/>
  <c r="B457" i="82"/>
  <c r="C457" i="82"/>
  <c r="B458" i="82"/>
  <c r="C458" i="82"/>
  <c r="B459" i="82"/>
  <c r="C459" i="82"/>
  <c r="B460" i="82"/>
  <c r="C460" i="82"/>
  <c r="B461" i="82"/>
  <c r="C461" i="82"/>
  <c r="B296" i="82"/>
  <c r="C296" i="82"/>
  <c r="B297" i="82"/>
  <c r="C297" i="82"/>
  <c r="B298" i="82"/>
  <c r="C298" i="82"/>
  <c r="B299" i="82"/>
  <c r="C299" i="82"/>
  <c r="B300" i="82"/>
  <c r="C300" i="82"/>
  <c r="B301" i="82"/>
  <c r="C301" i="82"/>
  <c r="B302" i="82"/>
  <c r="C302" i="82"/>
  <c r="B303" i="82"/>
  <c r="C303" i="82"/>
  <c r="B304" i="82"/>
  <c r="C304" i="82"/>
  <c r="B305" i="82"/>
  <c r="C305" i="82"/>
  <c r="B306" i="82"/>
  <c r="C306" i="82"/>
  <c r="B307" i="82"/>
  <c r="C307" i="82"/>
  <c r="B308" i="82"/>
  <c r="C308" i="82"/>
  <c r="B309" i="82"/>
  <c r="C309" i="82"/>
  <c r="B310" i="82"/>
  <c r="C310" i="82"/>
  <c r="B311" i="82"/>
  <c r="C311" i="82"/>
  <c r="B312" i="82"/>
  <c r="C312" i="82"/>
  <c r="B313" i="82"/>
  <c r="C313" i="82"/>
  <c r="B314" i="82"/>
  <c r="C314" i="82"/>
  <c r="B315" i="82"/>
  <c r="C315" i="82"/>
  <c r="B316" i="82"/>
  <c r="C316" i="82"/>
  <c r="B317" i="82"/>
  <c r="C317" i="82"/>
  <c r="B318" i="82"/>
  <c r="C318" i="82"/>
  <c r="B319" i="82"/>
  <c r="C319" i="82"/>
  <c r="B320" i="82"/>
  <c r="C320" i="82"/>
  <c r="B321" i="82"/>
  <c r="C321" i="82"/>
  <c r="B322" i="82"/>
  <c r="C322" i="82"/>
  <c r="B323" i="82"/>
  <c r="C323" i="82"/>
  <c r="B324" i="82"/>
  <c r="C324" i="82"/>
  <c r="B325" i="82"/>
  <c r="C325" i="82"/>
  <c r="B326" i="82"/>
  <c r="C326" i="82"/>
  <c r="B327" i="82"/>
  <c r="C327" i="82"/>
  <c r="B328" i="82"/>
  <c r="C328" i="82"/>
  <c r="B329" i="82"/>
  <c r="C329" i="82"/>
  <c r="B330" i="82"/>
  <c r="C330" i="82"/>
  <c r="B331" i="82"/>
  <c r="C331" i="82"/>
  <c r="B332" i="82"/>
  <c r="C332" i="82"/>
  <c r="B333" i="82"/>
  <c r="C333" i="82"/>
  <c r="B334" i="82"/>
  <c r="C334" i="82"/>
  <c r="B335" i="82"/>
  <c r="C335" i="82"/>
  <c r="B336" i="82"/>
  <c r="C336" i="82"/>
  <c r="B337" i="82"/>
  <c r="C337" i="82"/>
  <c r="B338" i="82"/>
  <c r="C338" i="82"/>
  <c r="B339" i="82"/>
  <c r="C339" i="82"/>
  <c r="B340" i="82"/>
  <c r="C340" i="82"/>
  <c r="B341" i="82"/>
  <c r="C341" i="82"/>
  <c r="B342" i="82"/>
  <c r="C342" i="82"/>
  <c r="B343" i="82"/>
  <c r="C343" i="82"/>
  <c r="B344" i="82"/>
  <c r="C344" i="82"/>
  <c r="B345" i="82"/>
  <c r="C345" i="82"/>
  <c r="B346" i="82"/>
  <c r="C346" i="82"/>
  <c r="B347" i="82"/>
  <c r="C347" i="82"/>
  <c r="B348" i="82"/>
  <c r="C348" i="82"/>
  <c r="B349" i="82"/>
  <c r="C349" i="82"/>
  <c r="B350" i="82"/>
  <c r="C350" i="82"/>
  <c r="C351" i="82"/>
  <c r="B352" i="82"/>
  <c r="C352" i="82"/>
  <c r="B353" i="82"/>
  <c r="C353" i="82"/>
  <c r="B354" i="82"/>
  <c r="C354" i="82"/>
  <c r="B355" i="82"/>
  <c r="C355" i="82"/>
  <c r="B356" i="82"/>
  <c r="C356" i="82"/>
  <c r="B357" i="82"/>
  <c r="C357" i="82"/>
  <c r="B358" i="82"/>
  <c r="C358" i="82"/>
  <c r="B359" i="82"/>
  <c r="C359" i="82"/>
  <c r="B360" i="82"/>
  <c r="C360" i="82"/>
  <c r="B361" i="82"/>
  <c r="C361" i="82"/>
  <c r="B362" i="82"/>
  <c r="C362" i="82"/>
  <c r="B363" i="82"/>
  <c r="C363" i="82"/>
  <c r="B364" i="82"/>
  <c r="C364" i="82"/>
  <c r="B365" i="82"/>
  <c r="C365" i="82"/>
  <c r="B366" i="82"/>
  <c r="C366" i="82"/>
  <c r="B367" i="82"/>
  <c r="C367" i="82"/>
  <c r="B368" i="82"/>
  <c r="C368" i="82"/>
  <c r="B369" i="82"/>
  <c r="C369" i="82"/>
  <c r="B370" i="82"/>
  <c r="C370" i="82"/>
  <c r="B371" i="82"/>
  <c r="C371" i="82"/>
  <c r="B372" i="82"/>
  <c r="C372" i="82"/>
  <c r="B373" i="82"/>
  <c r="C373" i="82"/>
  <c r="B374" i="82"/>
  <c r="C374" i="82"/>
  <c r="B375" i="82"/>
  <c r="C375" i="82"/>
  <c r="B376" i="82"/>
  <c r="C376" i="82"/>
  <c r="B377" i="82"/>
  <c r="C377" i="82"/>
  <c r="B378" i="82"/>
  <c r="C378" i="82"/>
  <c r="B379" i="82"/>
  <c r="C379" i="82"/>
  <c r="B380" i="82"/>
  <c r="C380" i="82"/>
  <c r="B381" i="82"/>
  <c r="C381" i="82"/>
  <c r="B382" i="82"/>
  <c r="C382" i="82"/>
  <c r="B383" i="82"/>
  <c r="C383" i="82"/>
  <c r="B384" i="82"/>
  <c r="C384" i="82"/>
  <c r="B385" i="82"/>
  <c r="C385" i="82"/>
  <c r="B386" i="82"/>
  <c r="C386" i="82"/>
  <c r="B387" i="82"/>
  <c r="C387" i="82"/>
  <c r="B388" i="82"/>
  <c r="C388" i="82"/>
  <c r="B389" i="82"/>
  <c r="C389" i="82"/>
  <c r="B390" i="82"/>
  <c r="C390" i="82"/>
  <c r="B391" i="82"/>
  <c r="C391" i="82"/>
  <c r="B392" i="82"/>
  <c r="C392" i="82"/>
  <c r="B393" i="82"/>
  <c r="C393" i="82"/>
  <c r="B394" i="82"/>
  <c r="C394" i="82"/>
  <c r="B395" i="82"/>
  <c r="C395" i="82"/>
  <c r="B396" i="82"/>
  <c r="C396" i="82"/>
  <c r="B397" i="82"/>
  <c r="C397" i="82"/>
  <c r="B398" i="82"/>
  <c r="C398" i="82"/>
  <c r="B399" i="82"/>
  <c r="C399" i="82"/>
  <c r="B400" i="82"/>
  <c r="C400" i="82"/>
  <c r="B401" i="82"/>
  <c r="C401" i="82"/>
  <c r="B402" i="82"/>
  <c r="C402" i="82"/>
  <c r="B403" i="82"/>
  <c r="C403" i="82"/>
  <c r="B404" i="82"/>
  <c r="C404" i="82"/>
  <c r="B405" i="82"/>
  <c r="C405" i="82"/>
  <c r="B406" i="82"/>
  <c r="C406" i="82"/>
  <c r="B407" i="82"/>
  <c r="C407" i="82"/>
  <c r="B408" i="82"/>
  <c r="C408" i="82"/>
  <c r="B409" i="82"/>
  <c r="C409" i="82"/>
  <c r="B410" i="82"/>
  <c r="C410" i="82"/>
  <c r="B411" i="82"/>
  <c r="C411" i="82"/>
  <c r="B412" i="82"/>
  <c r="C412" i="82"/>
  <c r="B413" i="82"/>
  <c r="C413" i="82"/>
  <c r="B414" i="82"/>
  <c r="C414" i="82"/>
  <c r="B415" i="82"/>
  <c r="C415" i="82"/>
  <c r="B416" i="82"/>
  <c r="C416" i="82"/>
  <c r="B417" i="82"/>
  <c r="C417" i="82"/>
  <c r="B418" i="82"/>
  <c r="C418" i="82"/>
  <c r="B419" i="82"/>
  <c r="C419" i="82"/>
  <c r="B420" i="82"/>
  <c r="C420" i="82"/>
  <c r="B421" i="82"/>
  <c r="C421" i="82"/>
  <c r="B422" i="82"/>
  <c r="C422" i="82"/>
  <c r="B423" i="82"/>
  <c r="C423" i="82"/>
  <c r="B424" i="82"/>
  <c r="C424" i="82"/>
  <c r="B425" i="82"/>
  <c r="C425" i="82"/>
  <c r="B426" i="82"/>
  <c r="C426" i="82"/>
  <c r="B427" i="82"/>
  <c r="C427" i="82"/>
  <c r="B428" i="82"/>
  <c r="C428" i="82"/>
  <c r="B429" i="82"/>
  <c r="C429" i="82"/>
  <c r="B430" i="82"/>
  <c r="C430" i="82"/>
  <c r="B431" i="82"/>
  <c r="C431" i="82"/>
  <c r="B432" i="82"/>
  <c r="C432" i="82"/>
  <c r="B433" i="82"/>
  <c r="C433" i="82"/>
  <c r="B434" i="82"/>
  <c r="C434" i="82"/>
  <c r="B435" i="82"/>
  <c r="C435" i="82"/>
  <c r="B436" i="82"/>
  <c r="C436" i="82"/>
  <c r="B437" i="82"/>
  <c r="C437" i="82"/>
  <c r="B438" i="82"/>
  <c r="C438" i="82"/>
  <c r="B439" i="82"/>
  <c r="C439" i="82"/>
  <c r="B440" i="82"/>
  <c r="C440" i="82"/>
  <c r="B441" i="82"/>
  <c r="C441" i="82"/>
  <c r="B442" i="82"/>
  <c r="C442" i="82"/>
  <c r="B443" i="82"/>
  <c r="C443" i="82"/>
  <c r="B444" i="82"/>
  <c r="C444" i="82"/>
  <c r="B445" i="82"/>
  <c r="C445" i="82"/>
  <c r="B446" i="82"/>
  <c r="C446" i="82"/>
  <c r="B447" i="82"/>
  <c r="C447" i="82"/>
  <c r="B448" i="82"/>
  <c r="C448" i="82"/>
  <c r="B449" i="82"/>
  <c r="C449" i="82"/>
  <c r="B450" i="82"/>
  <c r="C450" i="82"/>
  <c r="B451" i="82"/>
  <c r="C451" i="82"/>
  <c r="B452" i="82"/>
  <c r="C452" i="82"/>
  <c r="B453" i="82"/>
  <c r="C453" i="82"/>
  <c r="B454" i="82"/>
  <c r="C454" i="82"/>
  <c r="B455" i="82"/>
  <c r="C455" i="82"/>
  <c r="B5" i="82"/>
  <c r="C5" i="82"/>
  <c r="B6" i="82"/>
  <c r="C6" i="82"/>
  <c r="B7" i="82"/>
  <c r="C7" i="82"/>
  <c r="B8" i="82"/>
  <c r="C8" i="82"/>
  <c r="B9" i="82"/>
  <c r="C9" i="82"/>
  <c r="B10" i="82"/>
  <c r="C10" i="82"/>
  <c r="B11" i="82"/>
  <c r="C11" i="82"/>
  <c r="B12" i="82"/>
  <c r="C12" i="82"/>
  <c r="B13" i="82"/>
  <c r="C13" i="82"/>
  <c r="B14" i="82"/>
  <c r="C14" i="82"/>
  <c r="B15" i="82"/>
  <c r="C15" i="82"/>
  <c r="B16" i="82"/>
  <c r="C16" i="82"/>
  <c r="B17" i="82"/>
  <c r="C17" i="82"/>
  <c r="B18" i="82"/>
  <c r="C18" i="82"/>
  <c r="B19" i="82"/>
  <c r="C19" i="82"/>
  <c r="B20" i="82"/>
  <c r="C20" i="82"/>
  <c r="B21" i="82"/>
  <c r="C21" i="82"/>
  <c r="B22" i="82"/>
  <c r="C22" i="82"/>
  <c r="B23" i="82"/>
  <c r="C23" i="82"/>
  <c r="B24" i="82"/>
  <c r="C24" i="82"/>
  <c r="B25" i="82"/>
  <c r="C25" i="82"/>
  <c r="B26" i="82"/>
  <c r="C26" i="82"/>
  <c r="B27" i="82"/>
  <c r="C27" i="82"/>
  <c r="B28" i="82"/>
  <c r="C28" i="82"/>
  <c r="B29" i="82"/>
  <c r="C29" i="82"/>
  <c r="B30" i="82"/>
  <c r="C30" i="82"/>
  <c r="B31" i="82"/>
  <c r="C31" i="82"/>
  <c r="B32" i="82"/>
  <c r="C32" i="82"/>
  <c r="B33" i="82"/>
  <c r="C33" i="82"/>
  <c r="B34" i="82"/>
  <c r="C34" i="82"/>
  <c r="B35" i="82"/>
  <c r="C35" i="82"/>
  <c r="B36" i="82"/>
  <c r="C36" i="82"/>
  <c r="B37" i="82"/>
  <c r="C37" i="82"/>
  <c r="B38" i="82"/>
  <c r="C38" i="82"/>
  <c r="B39" i="82"/>
  <c r="C39" i="82"/>
  <c r="B40" i="82"/>
  <c r="C40" i="82"/>
  <c r="B41" i="82"/>
  <c r="C41" i="82"/>
  <c r="B42" i="82"/>
  <c r="C42" i="82"/>
  <c r="B43" i="82"/>
  <c r="C43" i="82"/>
  <c r="B44" i="82"/>
  <c r="C44" i="82"/>
  <c r="B45" i="82"/>
  <c r="C45" i="82"/>
  <c r="B46" i="82"/>
  <c r="C46" i="82"/>
  <c r="B47" i="82"/>
  <c r="C47" i="82"/>
  <c r="B48" i="82"/>
  <c r="C48" i="82"/>
  <c r="B49" i="82"/>
  <c r="C49" i="82"/>
  <c r="B50" i="82"/>
  <c r="C50" i="82"/>
  <c r="B51" i="82"/>
  <c r="C51" i="82"/>
  <c r="B52" i="82"/>
  <c r="C52" i="82"/>
  <c r="B53" i="82"/>
  <c r="C53" i="82"/>
  <c r="B54" i="82"/>
  <c r="C54" i="82"/>
  <c r="B55" i="82"/>
  <c r="C55" i="82"/>
  <c r="B56" i="82"/>
  <c r="C56" i="82"/>
  <c r="B57" i="82"/>
  <c r="C57" i="82"/>
  <c r="B58" i="82"/>
  <c r="C58" i="82"/>
  <c r="B59" i="82"/>
  <c r="C59" i="82"/>
  <c r="B60" i="82"/>
  <c r="C60" i="82"/>
  <c r="B61" i="82"/>
  <c r="C61" i="82"/>
  <c r="B62" i="82"/>
  <c r="C62" i="82"/>
  <c r="B63" i="82"/>
  <c r="C63" i="82"/>
  <c r="B64" i="82"/>
  <c r="C64" i="82"/>
  <c r="B65" i="82"/>
  <c r="C65" i="82"/>
  <c r="B66" i="82"/>
  <c r="C66" i="82"/>
  <c r="B67" i="82"/>
  <c r="C67" i="82"/>
  <c r="B68" i="82"/>
  <c r="C68" i="82"/>
  <c r="B69" i="82"/>
  <c r="C69" i="82"/>
  <c r="B70" i="82"/>
  <c r="C70" i="82"/>
  <c r="B71" i="82"/>
  <c r="C71" i="82"/>
  <c r="B72" i="82"/>
  <c r="C72" i="82"/>
  <c r="B73" i="82"/>
  <c r="C73" i="82"/>
  <c r="B74" i="82"/>
  <c r="C74" i="82"/>
  <c r="B75" i="82"/>
  <c r="C75" i="82"/>
  <c r="B76" i="82"/>
  <c r="C76" i="82"/>
  <c r="B77" i="82"/>
  <c r="C77" i="82"/>
  <c r="B78" i="82"/>
  <c r="C78" i="82"/>
  <c r="B79" i="82"/>
  <c r="C79" i="82"/>
  <c r="B80" i="82"/>
  <c r="C80" i="82"/>
  <c r="B81" i="82"/>
  <c r="C81" i="82"/>
  <c r="B82" i="82"/>
  <c r="C82" i="82"/>
  <c r="B83" i="82"/>
  <c r="C83" i="82"/>
  <c r="B84" i="82"/>
  <c r="C84" i="82"/>
  <c r="B85" i="82"/>
  <c r="C85" i="82"/>
  <c r="B86" i="82"/>
  <c r="C86" i="82"/>
  <c r="B87" i="82"/>
  <c r="C87" i="82"/>
  <c r="B88" i="82"/>
  <c r="C88" i="82"/>
  <c r="B89" i="82"/>
  <c r="C89" i="82"/>
  <c r="B90" i="82"/>
  <c r="C90" i="82"/>
  <c r="B91" i="82"/>
  <c r="C91" i="82"/>
  <c r="B92" i="82"/>
  <c r="C92" i="82"/>
  <c r="B93" i="82"/>
  <c r="C93" i="82"/>
  <c r="B94" i="82"/>
  <c r="C94" i="82"/>
  <c r="B95" i="82"/>
  <c r="C95" i="82"/>
  <c r="B96" i="82"/>
  <c r="C96" i="82"/>
  <c r="B97" i="82"/>
  <c r="C97" i="82"/>
  <c r="B98" i="82"/>
  <c r="C98" i="82"/>
  <c r="B99" i="82"/>
  <c r="C99" i="82"/>
  <c r="B100" i="82"/>
  <c r="C100" i="82"/>
  <c r="B101" i="82"/>
  <c r="C101" i="82"/>
  <c r="B102" i="82"/>
  <c r="C102" i="82"/>
  <c r="B103" i="82"/>
  <c r="C103" i="82"/>
  <c r="B104" i="82"/>
  <c r="C104" i="82"/>
  <c r="B105" i="82"/>
  <c r="C105" i="82"/>
  <c r="B106" i="82"/>
  <c r="C106" i="82"/>
  <c r="B107" i="82"/>
  <c r="C107" i="82"/>
  <c r="B108" i="82"/>
  <c r="C108" i="82"/>
  <c r="B109" i="82"/>
  <c r="C109" i="82"/>
  <c r="B110" i="82"/>
  <c r="C110" i="82"/>
  <c r="B111" i="82"/>
  <c r="C111" i="82"/>
  <c r="B112" i="82"/>
  <c r="C112" i="82"/>
  <c r="B113" i="82"/>
  <c r="C113" i="82"/>
  <c r="B114" i="82"/>
  <c r="C114" i="82"/>
  <c r="B115" i="82"/>
  <c r="C115" i="82"/>
  <c r="B116" i="82"/>
  <c r="C116" i="82"/>
  <c r="B117" i="82"/>
  <c r="C117" i="82"/>
  <c r="B118" i="82"/>
  <c r="C118" i="82"/>
  <c r="B119" i="82"/>
  <c r="C119" i="82"/>
  <c r="B120" i="82"/>
  <c r="C120" i="82"/>
  <c r="B121" i="82"/>
  <c r="C121" i="82"/>
  <c r="B122" i="82"/>
  <c r="C122" i="82"/>
  <c r="B123" i="82"/>
  <c r="C123" i="82"/>
  <c r="B124" i="82"/>
  <c r="C124" i="82"/>
  <c r="B125" i="82"/>
  <c r="C125" i="82"/>
  <c r="B126" i="82"/>
  <c r="C126" i="82"/>
  <c r="B127" i="82"/>
  <c r="C127" i="82"/>
  <c r="B128" i="82"/>
  <c r="C128" i="82"/>
  <c r="B129" i="82"/>
  <c r="C129" i="82"/>
  <c r="B130" i="82"/>
  <c r="C130" i="82"/>
  <c r="B131" i="82"/>
  <c r="C131" i="82"/>
  <c r="B132" i="82"/>
  <c r="C132" i="82"/>
  <c r="B133" i="82"/>
  <c r="C133" i="82"/>
  <c r="B134" i="82"/>
  <c r="C134" i="82"/>
  <c r="B135" i="82"/>
  <c r="C135" i="82"/>
  <c r="B136" i="82"/>
  <c r="C136" i="82"/>
  <c r="B137" i="82"/>
  <c r="C137" i="82"/>
  <c r="B138" i="82"/>
  <c r="C138" i="82"/>
  <c r="B139" i="82"/>
  <c r="C139" i="82"/>
  <c r="B140" i="82"/>
  <c r="C140" i="82"/>
  <c r="B141" i="82"/>
  <c r="C141" i="82"/>
  <c r="B142" i="82"/>
  <c r="C142" i="82"/>
  <c r="B143" i="82"/>
  <c r="C143" i="82"/>
  <c r="B144" i="82"/>
  <c r="C144" i="82"/>
  <c r="B145" i="82"/>
  <c r="C145" i="82"/>
  <c r="B146" i="82"/>
  <c r="C146" i="82"/>
  <c r="B147" i="82"/>
  <c r="C147" i="82"/>
  <c r="B148" i="82"/>
  <c r="C148" i="82"/>
  <c r="B149" i="82"/>
  <c r="C149" i="82"/>
  <c r="B150" i="82"/>
  <c r="C150" i="82"/>
  <c r="B151" i="82"/>
  <c r="C151" i="82"/>
  <c r="B152" i="82"/>
  <c r="C152" i="82"/>
  <c r="B153" i="82"/>
  <c r="C153" i="82"/>
  <c r="B154" i="82"/>
  <c r="C154" i="82"/>
  <c r="B155" i="82"/>
  <c r="C155" i="82"/>
  <c r="B156" i="82"/>
  <c r="C156" i="82"/>
  <c r="B157" i="82"/>
  <c r="C157" i="82"/>
  <c r="B158" i="82"/>
  <c r="C158" i="82"/>
  <c r="B159" i="82"/>
  <c r="C159" i="82"/>
  <c r="B160" i="82"/>
  <c r="C160" i="82"/>
  <c r="B161" i="82"/>
  <c r="C161" i="82"/>
  <c r="B162" i="82"/>
  <c r="C162" i="82"/>
  <c r="B163" i="82"/>
  <c r="C163" i="82"/>
  <c r="B164" i="82"/>
  <c r="C164" i="82"/>
  <c r="B165" i="82"/>
  <c r="C165" i="82"/>
  <c r="B166" i="82"/>
  <c r="C166" i="82"/>
  <c r="B167" i="82"/>
  <c r="C167" i="82"/>
  <c r="B168" i="82"/>
  <c r="C168" i="82"/>
  <c r="B169" i="82"/>
  <c r="C169" i="82"/>
  <c r="B170" i="82"/>
  <c r="C170" i="82"/>
  <c r="B171" i="82"/>
  <c r="C171" i="82"/>
  <c r="B172" i="82"/>
  <c r="C172" i="82"/>
  <c r="B173" i="82"/>
  <c r="C173" i="82"/>
  <c r="B174" i="82"/>
  <c r="C174" i="82"/>
  <c r="B175" i="82"/>
  <c r="C175" i="82"/>
  <c r="B176" i="82"/>
  <c r="C176" i="82"/>
  <c r="B177" i="82"/>
  <c r="C177" i="82"/>
  <c r="B178" i="82"/>
  <c r="C178" i="82"/>
  <c r="B179" i="82"/>
  <c r="C179" i="82"/>
  <c r="B180" i="82"/>
  <c r="C180" i="82"/>
  <c r="B181" i="82"/>
  <c r="C181" i="82"/>
  <c r="B182" i="82"/>
  <c r="C182" i="82"/>
  <c r="B183" i="82"/>
  <c r="C183" i="82"/>
  <c r="B184" i="82"/>
  <c r="C184" i="82"/>
  <c r="B185" i="82"/>
  <c r="C185" i="82"/>
  <c r="B186" i="82"/>
  <c r="C186" i="82"/>
  <c r="B187" i="82"/>
  <c r="C187" i="82"/>
  <c r="B188" i="82"/>
  <c r="C188" i="82"/>
  <c r="B189" i="82"/>
  <c r="C189" i="82"/>
  <c r="B190" i="82"/>
  <c r="C190" i="82"/>
  <c r="B191" i="82"/>
  <c r="C191" i="82"/>
  <c r="B192" i="82"/>
  <c r="C192" i="82"/>
  <c r="B193" i="82"/>
  <c r="C193" i="82"/>
  <c r="B194" i="82"/>
  <c r="C194" i="82"/>
  <c r="B195" i="82"/>
  <c r="C195" i="82"/>
  <c r="B196" i="82"/>
  <c r="C196" i="82"/>
  <c r="B197" i="82"/>
  <c r="C197" i="82"/>
  <c r="B198" i="82"/>
  <c r="C198" i="82"/>
  <c r="B199" i="82"/>
  <c r="C199" i="82"/>
  <c r="B200" i="82"/>
  <c r="C200" i="82"/>
  <c r="B201" i="82"/>
  <c r="C201" i="82"/>
  <c r="B202" i="82"/>
  <c r="C202" i="82"/>
  <c r="B203" i="82"/>
  <c r="C203" i="82"/>
  <c r="B204" i="82"/>
  <c r="C204" i="82"/>
  <c r="B205" i="82"/>
  <c r="C205" i="82"/>
  <c r="B206" i="82"/>
  <c r="C206" i="82"/>
  <c r="B207" i="82"/>
  <c r="C207" i="82"/>
  <c r="B208" i="82"/>
  <c r="C208" i="82"/>
  <c r="B209" i="82"/>
  <c r="C209" i="82"/>
  <c r="B210" i="82"/>
  <c r="C210" i="82"/>
  <c r="B211" i="82"/>
  <c r="C211" i="82"/>
  <c r="B212" i="82"/>
  <c r="C212" i="82"/>
  <c r="B213" i="82"/>
  <c r="C213" i="82"/>
  <c r="B214" i="82"/>
  <c r="C214" i="82"/>
  <c r="B215" i="82"/>
  <c r="C215" i="82"/>
  <c r="B216" i="82"/>
  <c r="C216" i="82"/>
  <c r="B217" i="82"/>
  <c r="C217" i="82"/>
  <c r="B218" i="82"/>
  <c r="C218" i="82"/>
  <c r="B219" i="82"/>
  <c r="C219" i="82"/>
  <c r="B220" i="82"/>
  <c r="C220" i="82"/>
  <c r="B221" i="82"/>
  <c r="C221" i="82"/>
  <c r="B222" i="82"/>
  <c r="C222" i="82"/>
  <c r="B223" i="82"/>
  <c r="C223" i="82"/>
  <c r="B224" i="82"/>
  <c r="C224" i="82"/>
  <c r="B225" i="82"/>
  <c r="C225" i="82"/>
  <c r="B226" i="82"/>
  <c r="C226" i="82"/>
  <c r="B227" i="82"/>
  <c r="C227" i="82"/>
  <c r="B228" i="82"/>
  <c r="C228" i="82"/>
  <c r="B229" i="82"/>
  <c r="C229" i="82"/>
  <c r="B230" i="82"/>
  <c r="C230" i="82"/>
  <c r="B231" i="82"/>
  <c r="C231" i="82"/>
  <c r="B232" i="82"/>
  <c r="C232" i="82"/>
  <c r="B233" i="82"/>
  <c r="C233" i="82"/>
  <c r="B234" i="82"/>
  <c r="C234" i="82"/>
  <c r="B235" i="82"/>
  <c r="C235" i="82"/>
  <c r="B236" i="82"/>
  <c r="C236" i="82"/>
  <c r="B237" i="82"/>
  <c r="C237" i="82"/>
  <c r="B238" i="82"/>
  <c r="C238" i="82"/>
  <c r="B239" i="82"/>
  <c r="C239" i="82"/>
  <c r="B240" i="82"/>
  <c r="C240" i="82"/>
  <c r="B241" i="82"/>
  <c r="C241" i="82"/>
  <c r="B242" i="82"/>
  <c r="C242" i="82"/>
  <c r="B243" i="82"/>
  <c r="C243" i="82"/>
  <c r="B244" i="82"/>
  <c r="C244" i="82"/>
  <c r="B245" i="82"/>
  <c r="C245" i="82"/>
  <c r="B246" i="82"/>
  <c r="C246" i="82"/>
  <c r="B247" i="82"/>
  <c r="C247" i="82"/>
  <c r="B248" i="82"/>
  <c r="C248" i="82"/>
  <c r="B249" i="82"/>
  <c r="C249" i="82"/>
  <c r="B250" i="82"/>
  <c r="C250" i="82"/>
  <c r="B251" i="82"/>
  <c r="C251" i="82"/>
  <c r="B252" i="82"/>
  <c r="C252" i="82"/>
  <c r="B253" i="82"/>
  <c r="C253" i="82"/>
  <c r="B254" i="82"/>
  <c r="C254" i="82"/>
  <c r="B255" i="82"/>
  <c r="C255" i="82"/>
  <c r="B256" i="82"/>
  <c r="C256" i="82"/>
  <c r="B257" i="82"/>
  <c r="C257" i="82"/>
  <c r="B258" i="82"/>
  <c r="C258" i="82"/>
  <c r="B259" i="82"/>
  <c r="C259" i="82"/>
  <c r="B260" i="82"/>
  <c r="C260" i="82"/>
  <c r="B261" i="82"/>
  <c r="C261" i="82"/>
  <c r="B262" i="82"/>
  <c r="C262" i="82"/>
  <c r="B263" i="82"/>
  <c r="C263" i="82"/>
  <c r="B264" i="82"/>
  <c r="C264" i="82"/>
  <c r="B265" i="82"/>
  <c r="C265" i="82"/>
  <c r="B266" i="82"/>
  <c r="C266" i="82"/>
  <c r="B267" i="82"/>
  <c r="C267" i="82"/>
  <c r="B268" i="82"/>
  <c r="C268" i="82"/>
  <c r="B269" i="82"/>
  <c r="C269" i="82"/>
  <c r="B270" i="82"/>
  <c r="C270" i="82"/>
  <c r="B271" i="82"/>
  <c r="C271" i="82"/>
  <c r="B272" i="82"/>
  <c r="C272" i="82"/>
  <c r="B273" i="82"/>
  <c r="C273" i="82"/>
  <c r="B274" i="82"/>
  <c r="C274" i="82"/>
  <c r="B275" i="82"/>
  <c r="C275" i="82"/>
  <c r="B276" i="82"/>
  <c r="C276" i="82"/>
  <c r="B277" i="82"/>
  <c r="C277" i="82"/>
  <c r="B278" i="82"/>
  <c r="C278" i="82"/>
  <c r="B279" i="82"/>
  <c r="C279" i="82"/>
  <c r="B280" i="82"/>
  <c r="C280" i="82"/>
  <c r="B281" i="82"/>
  <c r="C281" i="82"/>
  <c r="B282" i="82"/>
  <c r="C282" i="82"/>
  <c r="B283" i="82"/>
  <c r="C283" i="82"/>
  <c r="B284" i="82"/>
  <c r="C284" i="82"/>
  <c r="B285" i="82"/>
  <c r="C285" i="82"/>
  <c r="B286" i="82"/>
  <c r="C286" i="82"/>
  <c r="B287" i="82"/>
  <c r="C287" i="82"/>
  <c r="B288" i="82"/>
  <c r="C288" i="82"/>
  <c r="B289" i="82"/>
  <c r="C289" i="82"/>
  <c r="B290" i="82"/>
  <c r="C290" i="82"/>
  <c r="B291" i="82"/>
  <c r="C291" i="82"/>
  <c r="B292" i="82"/>
  <c r="C292" i="82"/>
  <c r="B293" i="82"/>
  <c r="C293" i="82"/>
  <c r="B294" i="82"/>
  <c r="C294" i="82"/>
  <c r="B295" i="82"/>
  <c r="C295" i="82"/>
  <c r="C4" i="82"/>
  <c r="B4" i="82"/>
  <c r="I16" i="48"/>
  <c r="M16" i="48" s="1"/>
  <c r="X67" i="80" s="1"/>
  <c r="D224" i="63"/>
  <c r="D223" i="63"/>
  <c r="A396" i="61"/>
  <c r="E104" i="88" l="1"/>
  <c r="I224" i="63"/>
  <c r="C169" i="64"/>
  <c r="A488" i="82"/>
  <c r="A480" i="82"/>
  <c r="A472" i="82"/>
  <c r="A464" i="82"/>
  <c r="A456" i="82"/>
  <c r="A448" i="82"/>
  <c r="A440" i="82"/>
  <c r="A432" i="82"/>
  <c r="A424" i="82"/>
  <c r="A416" i="82"/>
  <c r="A408" i="82"/>
  <c r="A400" i="82"/>
  <c r="A392" i="82"/>
  <c r="A384" i="82"/>
  <c r="A376" i="82"/>
  <c r="A368" i="82"/>
  <c r="A360" i="82"/>
  <c r="A352" i="82"/>
  <c r="A344" i="82"/>
  <c r="A336" i="82"/>
  <c r="A328" i="82"/>
  <c r="A320" i="82"/>
  <c r="A312" i="82"/>
  <c r="A304" i="82"/>
  <c r="A296" i="82"/>
  <c r="A288" i="82"/>
  <c r="A280" i="82"/>
  <c r="A272" i="82"/>
  <c r="A264" i="82"/>
  <c r="A256" i="82"/>
  <c r="A248" i="82"/>
  <c r="A240" i="82"/>
  <c r="A232" i="82"/>
  <c r="A224" i="82"/>
  <c r="A216" i="82"/>
  <c r="A208" i="82"/>
  <c r="A200" i="82"/>
  <c r="A192" i="82"/>
  <c r="A184" i="82"/>
  <c r="A176" i="82"/>
  <c r="A168" i="82"/>
  <c r="A160" i="82"/>
  <c r="A152" i="82"/>
  <c r="A144" i="82"/>
  <c r="A136" i="82"/>
  <c r="A128" i="82"/>
  <c r="A120" i="82"/>
  <c r="A112" i="82"/>
  <c r="A104" i="82"/>
  <c r="A96" i="82"/>
  <c r="A88" i="82"/>
  <c r="A80" i="82"/>
  <c r="A72" i="82"/>
  <c r="A64" i="82"/>
  <c r="A56" i="82"/>
  <c r="A48" i="82"/>
  <c r="A40" i="82"/>
  <c r="A32" i="82"/>
  <c r="A24" i="82"/>
  <c r="A16" i="82"/>
  <c r="A8" i="82"/>
  <c r="A146" i="82"/>
  <c r="A18" i="82"/>
  <c r="A487" i="82"/>
  <c r="A479" i="82"/>
  <c r="A471" i="82"/>
  <c r="A463" i="82"/>
  <c r="A455" i="82"/>
  <c r="A447" i="82"/>
  <c r="A439" i="82"/>
  <c r="A431" i="82"/>
  <c r="A423" i="82"/>
  <c r="A415" i="82"/>
  <c r="A407" i="82"/>
  <c r="A399" i="82"/>
  <c r="A391" i="82"/>
  <c r="A383" i="82"/>
  <c r="A375" i="82"/>
  <c r="A367" i="82"/>
  <c r="A359" i="82"/>
  <c r="A351" i="82"/>
  <c r="A343" i="82"/>
  <c r="A335" i="82"/>
  <c r="A327" i="82"/>
  <c r="A319" i="82"/>
  <c r="A311" i="82"/>
  <c r="A303" i="82"/>
  <c r="A295" i="82"/>
  <c r="A287" i="82"/>
  <c r="A279" i="82"/>
  <c r="A271" i="82"/>
  <c r="A263" i="82"/>
  <c r="A255" i="82"/>
  <c r="A247" i="82"/>
  <c r="A239" i="82"/>
  <c r="A231" i="82"/>
  <c r="A223" i="82"/>
  <c r="A215" i="82"/>
  <c r="A207" i="82"/>
  <c r="A199" i="82"/>
  <c r="A191" i="82"/>
  <c r="A183" i="82"/>
  <c r="A175" i="82"/>
  <c r="A167" i="82"/>
  <c r="A159" i="82"/>
  <c r="A151" i="82"/>
  <c r="A143" i="82"/>
  <c r="A135" i="82"/>
  <c r="A127" i="82"/>
  <c r="A119" i="82"/>
  <c r="A111" i="82"/>
  <c r="A103" i="82"/>
  <c r="A95" i="82"/>
  <c r="A87" i="82"/>
  <c r="A79" i="82"/>
  <c r="A71" i="82"/>
  <c r="A63" i="82"/>
  <c r="A55" i="82"/>
  <c r="A47" i="82"/>
  <c r="A39" i="82"/>
  <c r="A31" i="82"/>
  <c r="A23" i="82"/>
  <c r="A15" i="82"/>
  <c r="A7" i="82"/>
  <c r="A486" i="82"/>
  <c r="A478" i="82"/>
  <c r="A470" i="82"/>
  <c r="A462" i="82"/>
  <c r="A454" i="82"/>
  <c r="A446" i="82"/>
  <c r="A438" i="82"/>
  <c r="A430" i="82"/>
  <c r="A422" i="82"/>
  <c r="A414" i="82"/>
  <c r="A406" i="82"/>
  <c r="A398" i="82"/>
  <c r="A390" i="82"/>
  <c r="A382" i="82"/>
  <c r="A374" i="82"/>
  <c r="A366" i="82"/>
  <c r="A358" i="82"/>
  <c r="A350" i="82"/>
  <c r="A342" i="82"/>
  <c r="A334" i="82"/>
  <c r="A326" i="82"/>
  <c r="A318" i="82"/>
  <c r="A310" i="82"/>
  <c r="A302" i="82"/>
  <c r="A294" i="82"/>
  <c r="A286" i="82"/>
  <c r="A278" i="82"/>
  <c r="A270" i="82"/>
  <c r="A262" i="82"/>
  <c r="A254" i="82"/>
  <c r="A246" i="82"/>
  <c r="A238" i="82"/>
  <c r="A230" i="82"/>
  <c r="A222" i="82"/>
  <c r="A214" i="82"/>
  <c r="A206" i="82"/>
  <c r="A198" i="82"/>
  <c r="A190" i="82"/>
  <c r="A182" i="82"/>
  <c r="A174" i="82"/>
  <c r="A166" i="82"/>
  <c r="A158" i="82"/>
  <c r="A150" i="82"/>
  <c r="A142" i="82"/>
  <c r="A134" i="82"/>
  <c r="A126" i="82"/>
  <c r="A118" i="82"/>
  <c r="A110" i="82"/>
  <c r="A102" i="82"/>
  <c r="A94" i="82"/>
  <c r="A86" i="82"/>
  <c r="A78" i="82"/>
  <c r="A70" i="82"/>
  <c r="A62" i="82"/>
  <c r="A54" i="82"/>
  <c r="A46" i="82"/>
  <c r="A38" i="82"/>
  <c r="A30" i="82"/>
  <c r="A22" i="82"/>
  <c r="A14" i="82"/>
  <c r="A6" i="82"/>
  <c r="A485" i="82"/>
  <c r="A477" i="82"/>
  <c r="A469" i="82"/>
  <c r="A461" i="82"/>
  <c r="A453" i="82"/>
  <c r="A445" i="82"/>
  <c r="A437" i="82"/>
  <c r="A429" i="82"/>
  <c r="A421" i="82"/>
  <c r="A413" i="82"/>
  <c r="A405" i="82"/>
  <c r="A397" i="82"/>
  <c r="A389" i="82"/>
  <c r="A381" i="82"/>
  <c r="A373" i="82"/>
  <c r="A365" i="82"/>
  <c r="A357" i="82"/>
  <c r="A349" i="82"/>
  <c r="A341" i="82"/>
  <c r="A333" i="82"/>
  <c r="A325" i="82"/>
  <c r="A317" i="82"/>
  <c r="A309" i="82"/>
  <c r="A301" i="82"/>
  <c r="A293" i="82"/>
  <c r="A285" i="82"/>
  <c r="A277" i="82"/>
  <c r="A269" i="82"/>
  <c r="A261" i="82"/>
  <c r="A253" i="82"/>
  <c r="A245" i="82"/>
  <c r="A237" i="82"/>
  <c r="A229" i="82"/>
  <c r="A221" i="82"/>
  <c r="A213" i="82"/>
  <c r="A205" i="82"/>
  <c r="A197" i="82"/>
  <c r="A189" i="82"/>
  <c r="A181" i="82"/>
  <c r="A173" i="82"/>
  <c r="A165" i="82"/>
  <c r="A157" i="82"/>
  <c r="A149" i="82"/>
  <c r="A141" i="82"/>
  <c r="A133" i="82"/>
  <c r="A125" i="82"/>
  <c r="A117" i="82"/>
  <c r="A109" i="82"/>
  <c r="A101" i="82"/>
  <c r="A93" i="82"/>
  <c r="A85" i="82"/>
  <c r="A77" i="82"/>
  <c r="A69" i="82"/>
  <c r="A61" i="82"/>
  <c r="A53" i="82"/>
  <c r="A45" i="82"/>
  <c r="A37" i="82"/>
  <c r="A29" i="82"/>
  <c r="A21" i="82"/>
  <c r="A13" i="82"/>
  <c r="A5" i="82"/>
  <c r="A484" i="82"/>
  <c r="A476" i="82"/>
  <c r="A468" i="82"/>
  <c r="A460" i="82"/>
  <c r="A452" i="82"/>
  <c r="A444" i="82"/>
  <c r="A436" i="82"/>
  <c r="A428" i="82"/>
  <c r="A420" i="82"/>
  <c r="A412" i="82"/>
  <c r="A404" i="82"/>
  <c r="A396" i="82"/>
  <c r="A388" i="82"/>
  <c r="A380" i="82"/>
  <c r="A372" i="82"/>
  <c r="A364" i="82"/>
  <c r="A356" i="82"/>
  <c r="A348" i="82"/>
  <c r="A340" i="82"/>
  <c r="A332" i="82"/>
  <c r="A324" i="82"/>
  <c r="A316" i="82"/>
  <c r="A308" i="82"/>
  <c r="A300" i="82"/>
  <c r="A292" i="82"/>
  <c r="A284" i="82"/>
  <c r="A276" i="82"/>
  <c r="A268" i="82"/>
  <c r="A260" i="82"/>
  <c r="A252" i="82"/>
  <c r="A244" i="82"/>
  <c r="A236" i="82"/>
  <c r="A228" i="82"/>
  <c r="A220" i="82"/>
  <c r="A212" i="82"/>
  <c r="A204" i="82"/>
  <c r="A196" i="82"/>
  <c r="A188" i="82"/>
  <c r="A180" i="82"/>
  <c r="A172" i="82"/>
  <c r="A164" i="82"/>
  <c r="A156" i="82"/>
  <c r="A148" i="82"/>
  <c r="A140" i="82"/>
  <c r="A132" i="82"/>
  <c r="A124" i="82"/>
  <c r="A116" i="82"/>
  <c r="A108" i="82"/>
  <c r="A100" i="82"/>
  <c r="A92" i="82"/>
  <c r="A84" i="82"/>
  <c r="A76" i="82"/>
  <c r="A68" i="82"/>
  <c r="A60" i="82"/>
  <c r="A52" i="82"/>
  <c r="A44" i="82"/>
  <c r="A36" i="82"/>
  <c r="A28" i="82"/>
  <c r="A20" i="82"/>
  <c r="A12" i="82"/>
  <c r="A4" i="82"/>
  <c r="A483" i="82"/>
  <c r="A475" i="82"/>
  <c r="A467" i="82"/>
  <c r="A459" i="82"/>
  <c r="A451" i="82"/>
  <c r="A443" i="82"/>
  <c r="A435" i="82"/>
  <c r="A427" i="82"/>
  <c r="A419" i="82"/>
  <c r="A411" i="82"/>
  <c r="A403" i="82"/>
  <c r="A395" i="82"/>
  <c r="A387" i="82"/>
  <c r="A379" i="82"/>
  <c r="A371" i="82"/>
  <c r="A363" i="82"/>
  <c r="A355" i="82"/>
  <c r="A347" i="82"/>
  <c r="A339" i="82"/>
  <c r="A331" i="82"/>
  <c r="A323" i="82"/>
  <c r="A315" i="82"/>
  <c r="A307" i="82"/>
  <c r="A299" i="82"/>
  <c r="A291" i="82"/>
  <c r="A283" i="82"/>
  <c r="A275" i="82"/>
  <c r="A267" i="82"/>
  <c r="A259" i="82"/>
  <c r="A251" i="82"/>
  <c r="A243" i="82"/>
  <c r="A235" i="82"/>
  <c r="A227" i="82"/>
  <c r="A219" i="82"/>
  <c r="A211" i="82"/>
  <c r="A203" i="82"/>
  <c r="A195" i="82"/>
  <c r="A187" i="82"/>
  <c r="A179" i="82"/>
  <c r="A171" i="82"/>
  <c r="A163" i="82"/>
  <c r="A155" i="82"/>
  <c r="A147" i="82"/>
  <c r="A139" i="82"/>
  <c r="A131" i="82"/>
  <c r="A123" i="82"/>
  <c r="A115" i="82"/>
  <c r="A107" i="82"/>
  <c r="A99" i="82"/>
  <c r="A91" i="82"/>
  <c r="A83" i="82"/>
  <c r="A75" i="82"/>
  <c r="A67" i="82"/>
  <c r="A59" i="82"/>
  <c r="A51" i="82"/>
  <c r="A43" i="82"/>
  <c r="A35" i="82"/>
  <c r="A27" i="82"/>
  <c r="A19" i="82"/>
  <c r="A11" i="82"/>
  <c r="A138" i="82"/>
  <c r="A482" i="82"/>
  <c r="A474" i="82"/>
  <c r="A466" i="82"/>
  <c r="A458" i="82"/>
  <c r="A450" i="82"/>
  <c r="A442" i="82"/>
  <c r="A434" i="82"/>
  <c r="A426" i="82"/>
  <c r="A418" i="82"/>
  <c r="A410" i="82"/>
  <c r="A402" i="82"/>
  <c r="A394" i="82"/>
  <c r="A386" i="82"/>
  <c r="A378" i="82"/>
  <c r="A370" i="82"/>
  <c r="A362" i="82"/>
  <c r="A354" i="82"/>
  <c r="A346" i="82"/>
  <c r="A338" i="82"/>
  <c r="A330" i="82"/>
  <c r="A322" i="82"/>
  <c r="A314" i="82"/>
  <c r="A306" i="82"/>
  <c r="A298" i="82"/>
  <c r="A290" i="82"/>
  <c r="A282" i="82"/>
  <c r="A274" i="82"/>
  <c r="A266" i="82"/>
  <c r="A258" i="82"/>
  <c r="A250" i="82"/>
  <c r="A242" i="82"/>
  <c r="A234" i="82"/>
  <c r="A226" i="82"/>
  <c r="A218" i="82"/>
  <c r="A210" i="82"/>
  <c r="A202" i="82"/>
  <c r="A194" i="82"/>
  <c r="A186" i="82"/>
  <c r="A178" i="82"/>
  <c r="A170" i="82"/>
  <c r="A162" i="82"/>
  <c r="A154" i="82"/>
  <c r="A130" i="82"/>
  <c r="A122" i="82"/>
  <c r="A114" i="82"/>
  <c r="A106" i="82"/>
  <c r="A98" i="82"/>
  <c r="A90" i="82"/>
  <c r="A82" i="82"/>
  <c r="A74" i="82"/>
  <c r="A66" i="82"/>
  <c r="A58" i="82"/>
  <c r="A50" i="82"/>
  <c r="A42" i="82"/>
  <c r="A34" i="82"/>
  <c r="A26" i="82"/>
  <c r="A10" i="82"/>
  <c r="A481" i="82"/>
  <c r="A473" i="82"/>
  <c r="A465" i="82"/>
  <c r="A457" i="82"/>
  <c r="A449" i="82"/>
  <c r="A441" i="82"/>
  <c r="A433" i="82"/>
  <c r="A425" i="82"/>
  <c r="A417" i="82"/>
  <c r="A409" i="82"/>
  <c r="A401" i="82"/>
  <c r="A393" i="82"/>
  <c r="A385" i="82"/>
  <c r="A377" i="82"/>
  <c r="A369" i="82"/>
  <c r="A361" i="82"/>
  <c r="A353" i="82"/>
  <c r="A345" i="82"/>
  <c r="A337" i="82"/>
  <c r="A321" i="82"/>
  <c r="A305" i="82"/>
  <c r="A297" i="82"/>
  <c r="A289" i="82"/>
  <c r="A281" i="82"/>
  <c r="A273" i="82"/>
  <c r="A265" i="82"/>
  <c r="A329" i="82"/>
  <c r="A209" i="82"/>
  <c r="A145" i="82"/>
  <c r="A81" i="82"/>
  <c r="A17" i="82"/>
  <c r="A313" i="82"/>
  <c r="A201" i="82"/>
  <c r="A137" i="82"/>
  <c r="A73" i="82"/>
  <c r="A9" i="82"/>
  <c r="A257" i="82"/>
  <c r="A193" i="82"/>
  <c r="A129" i="82"/>
  <c r="A65" i="82"/>
  <c r="A249" i="82"/>
  <c r="A185" i="82"/>
  <c r="A121" i="82"/>
  <c r="A57" i="82"/>
  <c r="A241" i="82"/>
  <c r="A177" i="82"/>
  <c r="A113" i="82"/>
  <c r="A49" i="82"/>
  <c r="A233" i="82"/>
  <c r="A169" i="82"/>
  <c r="A105" i="82"/>
  <c r="A41" i="82"/>
  <c r="A225" i="82"/>
  <c r="A161" i="82"/>
  <c r="A97" i="82"/>
  <c r="A33" i="82"/>
  <c r="A217" i="82"/>
  <c r="A153" i="82"/>
  <c r="A89" i="82"/>
  <c r="A25" i="82"/>
  <c r="C150" i="64"/>
  <c r="I223" i="63"/>
  <c r="D9" i="74"/>
  <c r="E9" i="74" s="1"/>
  <c r="D7" i="74"/>
  <c r="D11" i="74"/>
  <c r="E11" i="74" s="1"/>
  <c r="D8" i="74"/>
  <c r="E8" i="74" s="1"/>
  <c r="E316" i="76"/>
  <c r="E315" i="76"/>
  <c r="E314" i="76"/>
  <c r="E313" i="76"/>
  <c r="E312" i="76"/>
  <c r="E311" i="76"/>
  <c r="E310" i="76"/>
  <c r="E309" i="76"/>
  <c r="E308" i="76"/>
  <c r="E307" i="76"/>
  <c r="E306" i="76"/>
  <c r="E305" i="76"/>
  <c r="E304" i="76"/>
  <c r="E303" i="76"/>
  <c r="E302" i="76"/>
  <c r="E301" i="76"/>
  <c r="E300" i="76"/>
  <c r="E299" i="76"/>
  <c r="E298" i="76"/>
  <c r="E297" i="76"/>
  <c r="E296" i="76"/>
  <c r="E295" i="76"/>
  <c r="E294" i="76"/>
  <c r="E293" i="76"/>
  <c r="E292" i="76"/>
  <c r="E291" i="76"/>
  <c r="E290" i="76"/>
  <c r="E289" i="76"/>
  <c r="J314" i="76"/>
  <c r="J308" i="76"/>
  <c r="J306" i="76"/>
  <c r="H314" i="76"/>
  <c r="H308" i="76"/>
  <c r="H306" i="76"/>
  <c r="E288" i="76"/>
  <c r="C10" i="29"/>
  <c r="C11" i="29" s="1"/>
  <c r="C12" i="29" s="1"/>
  <c r="O95" i="85"/>
  <c r="N95" i="85"/>
  <c r="E95" i="85"/>
  <c r="M7" i="85"/>
  <c r="M94" i="85"/>
  <c r="M93" i="85"/>
  <c r="M92" i="85"/>
  <c r="M91" i="85"/>
  <c r="M90" i="85"/>
  <c r="M89" i="85"/>
  <c r="M88" i="85"/>
  <c r="M87" i="85"/>
  <c r="M86" i="85"/>
  <c r="M85" i="85"/>
  <c r="M84" i="85"/>
  <c r="M83" i="85"/>
  <c r="M82" i="85"/>
  <c r="M81" i="85"/>
  <c r="M80" i="85"/>
  <c r="M79" i="85"/>
  <c r="M78" i="85"/>
  <c r="M77" i="85"/>
  <c r="M76" i="85"/>
  <c r="M75" i="85"/>
  <c r="M74" i="85"/>
  <c r="M73" i="85"/>
  <c r="M72" i="85"/>
  <c r="M71" i="85"/>
  <c r="M70" i="85"/>
  <c r="M69" i="85"/>
  <c r="M68" i="85"/>
  <c r="M67" i="85"/>
  <c r="M66" i="85"/>
  <c r="M65" i="85"/>
  <c r="M64" i="85"/>
  <c r="M63" i="85"/>
  <c r="M62" i="85"/>
  <c r="M61" i="85"/>
  <c r="M60" i="85"/>
  <c r="M59" i="85"/>
  <c r="M58" i="85"/>
  <c r="M57" i="85"/>
  <c r="M56" i="85"/>
  <c r="M55" i="85"/>
  <c r="M54" i="85"/>
  <c r="M53" i="85"/>
  <c r="M52" i="85"/>
  <c r="M51" i="85"/>
  <c r="M50" i="85"/>
  <c r="M49" i="85"/>
  <c r="M48" i="85"/>
  <c r="M47" i="85"/>
  <c r="M46" i="85"/>
  <c r="M45" i="85"/>
  <c r="M44" i="85"/>
  <c r="M43" i="85"/>
  <c r="M42" i="85"/>
  <c r="M41" i="85"/>
  <c r="M40" i="85"/>
  <c r="M39" i="85"/>
  <c r="M38" i="85"/>
  <c r="M37" i="85"/>
  <c r="M36" i="85"/>
  <c r="M35" i="85"/>
  <c r="M34" i="85"/>
  <c r="M33" i="85"/>
  <c r="M32" i="85"/>
  <c r="M31" i="85"/>
  <c r="M30" i="85"/>
  <c r="M29" i="85"/>
  <c r="M28" i="85"/>
  <c r="M27" i="85"/>
  <c r="M26" i="85"/>
  <c r="M25" i="85"/>
  <c r="M24" i="85"/>
  <c r="M23" i="85"/>
  <c r="M22" i="85"/>
  <c r="M21" i="85"/>
  <c r="M20" i="85"/>
  <c r="M19" i="85"/>
  <c r="M18" i="85"/>
  <c r="M17" i="85"/>
  <c r="M16" i="85"/>
  <c r="M15" i="85"/>
  <c r="M14" i="85"/>
  <c r="M13" i="85"/>
  <c r="M12" i="85"/>
  <c r="M11" i="85"/>
  <c r="M10" i="85"/>
  <c r="M9" i="85"/>
  <c r="M8" i="85"/>
  <c r="M6" i="85"/>
  <c r="I314" i="76" l="1"/>
  <c r="I306" i="76"/>
  <c r="E7" i="74"/>
  <c r="E12" i="74" s="1"/>
  <c r="D12" i="74"/>
  <c r="M95" i="85"/>
  <c r="I308" i="76"/>
  <c r="AD70" i="80" l="1"/>
  <c r="AC70" i="80"/>
  <c r="AB70" i="80"/>
  <c r="AA70" i="80"/>
  <c r="Z70" i="80"/>
  <c r="Y70" i="80"/>
  <c r="X70" i="80"/>
  <c r="W70" i="80"/>
  <c r="V70" i="80"/>
  <c r="T70" i="80"/>
  <c r="P70" i="80"/>
  <c r="O70" i="80"/>
  <c r="AD67" i="80"/>
  <c r="AC67" i="80"/>
  <c r="AB67" i="80"/>
  <c r="AA67" i="80"/>
  <c r="Z67" i="80"/>
  <c r="V67" i="80"/>
  <c r="T67" i="80"/>
  <c r="P67" i="80"/>
  <c r="O67" i="80"/>
  <c r="N67" i="80"/>
  <c r="M67" i="80"/>
  <c r="L67" i="80"/>
  <c r="AD57" i="80"/>
  <c r="AC57" i="80"/>
  <c r="AB57" i="80"/>
  <c r="AA57" i="80"/>
  <c r="Z57" i="80"/>
  <c r="Y57" i="80"/>
  <c r="X57" i="80"/>
  <c r="W57" i="80"/>
  <c r="V57" i="80"/>
  <c r="U57" i="80"/>
  <c r="T57" i="80"/>
  <c r="S57" i="80"/>
  <c r="R57" i="80"/>
  <c r="Q57" i="80"/>
  <c r="P57" i="80"/>
  <c r="O57" i="80"/>
  <c r="N57" i="80"/>
  <c r="M57" i="80"/>
  <c r="L57" i="80"/>
  <c r="K57" i="80"/>
  <c r="J57" i="80"/>
  <c r="I57" i="80"/>
  <c r="H57" i="80"/>
  <c r="BG18" i="76"/>
  <c r="BF18" i="76"/>
  <c r="BK274" i="76"/>
  <c r="BI274" i="76"/>
  <c r="BC277" i="76"/>
  <c r="BK263" i="76"/>
  <c r="BI263" i="76"/>
  <c r="BJ252" i="76"/>
  <c r="BI252" i="76"/>
  <c r="BC266" i="76"/>
  <c r="BC255" i="76"/>
  <c r="AR255" i="76"/>
  <c r="AP255" i="76"/>
  <c r="AN255" i="76"/>
  <c r="AL255" i="76"/>
  <c r="AJ255" i="76"/>
  <c r="AH255" i="76"/>
  <c r="AF255" i="76"/>
  <c r="AD255" i="76"/>
  <c r="AB255" i="76"/>
  <c r="Z255" i="76"/>
  <c r="X255" i="76"/>
  <c r="V255" i="76"/>
  <c r="T255" i="76"/>
  <c r="R255" i="76"/>
  <c r="P255" i="76"/>
  <c r="N255" i="76"/>
  <c r="L255" i="76"/>
  <c r="J255" i="76"/>
  <c r="H255" i="76"/>
  <c r="F255" i="76"/>
  <c r="D255" i="76"/>
  <c r="R102" i="76"/>
  <c r="G279" i="76"/>
  <c r="E279" i="76"/>
  <c r="AS268" i="76"/>
  <c r="AQ268" i="76"/>
  <c r="AO268" i="76"/>
  <c r="AM268" i="76"/>
  <c r="AK268" i="76"/>
  <c r="AI268" i="76"/>
  <c r="AG268" i="76"/>
  <c r="AE268" i="76"/>
  <c r="AC268" i="76"/>
  <c r="AA268" i="76"/>
  <c r="Y268" i="76"/>
  <c r="W268" i="76"/>
  <c r="U268" i="76"/>
  <c r="S268" i="76"/>
  <c r="Q268" i="76"/>
  <c r="O268" i="76"/>
  <c r="M268" i="76"/>
  <c r="K268" i="76"/>
  <c r="I268" i="76"/>
  <c r="G268" i="76"/>
  <c r="E268" i="76"/>
  <c r="AS257" i="76"/>
  <c r="AQ257" i="76"/>
  <c r="AO257" i="76"/>
  <c r="AM257" i="76"/>
  <c r="AK257" i="76"/>
  <c r="AI257" i="76"/>
  <c r="AG257" i="76"/>
  <c r="AE257" i="76"/>
  <c r="AC257" i="76"/>
  <c r="AA257" i="76"/>
  <c r="Y257" i="76"/>
  <c r="W257" i="76"/>
  <c r="U257" i="76"/>
  <c r="S257" i="76"/>
  <c r="Q257" i="76"/>
  <c r="O257" i="76"/>
  <c r="M257" i="76"/>
  <c r="K257" i="76"/>
  <c r="I257" i="76"/>
  <c r="G257" i="76"/>
  <c r="E257" i="76"/>
  <c r="AS246" i="76"/>
  <c r="AQ246" i="76"/>
  <c r="AO246" i="76"/>
  <c r="AM246" i="76"/>
  <c r="AK246" i="76"/>
  <c r="AI246" i="76"/>
  <c r="AG246" i="76"/>
  <c r="AE246" i="76"/>
  <c r="AC246" i="76"/>
  <c r="AA246" i="76"/>
  <c r="Y246" i="76"/>
  <c r="W246" i="76"/>
  <c r="U246" i="76"/>
  <c r="S246" i="76"/>
  <c r="Q246" i="76"/>
  <c r="O246" i="76"/>
  <c r="M246" i="76"/>
  <c r="K246" i="76"/>
  <c r="I246" i="76"/>
  <c r="G246" i="76"/>
  <c r="E246" i="76"/>
  <c r="AS235" i="76"/>
  <c r="AQ235" i="76"/>
  <c r="AO235" i="76"/>
  <c r="AM235" i="76"/>
  <c r="AK235" i="76"/>
  <c r="AI235" i="76"/>
  <c r="AG235" i="76"/>
  <c r="AE235" i="76"/>
  <c r="AC235" i="76"/>
  <c r="AA235" i="76"/>
  <c r="Y235" i="76"/>
  <c r="W235" i="76"/>
  <c r="U235" i="76"/>
  <c r="S235" i="76"/>
  <c r="Q235" i="76"/>
  <c r="O235" i="76"/>
  <c r="M235" i="76"/>
  <c r="K235" i="76"/>
  <c r="I235" i="76"/>
  <c r="G235" i="76"/>
  <c r="E235" i="76"/>
  <c r="AS224" i="76"/>
  <c r="AQ224" i="76"/>
  <c r="AO224" i="76"/>
  <c r="AM224" i="76"/>
  <c r="AK224" i="76"/>
  <c r="AI224" i="76"/>
  <c r="AG224" i="76"/>
  <c r="AE224" i="76"/>
  <c r="AC224" i="76"/>
  <c r="AA224" i="76"/>
  <c r="Y224" i="76"/>
  <c r="W224" i="76"/>
  <c r="U224" i="76"/>
  <c r="S224" i="76"/>
  <c r="Q224" i="76"/>
  <c r="O224" i="76"/>
  <c r="M224" i="76"/>
  <c r="K224" i="76"/>
  <c r="I224" i="76"/>
  <c r="G224" i="76"/>
  <c r="E224" i="76"/>
  <c r="AS213" i="76"/>
  <c r="AQ213" i="76"/>
  <c r="AO213" i="76"/>
  <c r="AM213" i="76"/>
  <c r="AK213" i="76"/>
  <c r="AI213" i="76"/>
  <c r="AG213" i="76"/>
  <c r="AE213" i="76"/>
  <c r="AC213" i="76"/>
  <c r="AA213" i="76"/>
  <c r="Y213" i="76"/>
  <c r="W213" i="76"/>
  <c r="U213" i="76"/>
  <c r="S213" i="76"/>
  <c r="Q213" i="76"/>
  <c r="O213" i="76"/>
  <c r="M213" i="76"/>
  <c r="K213" i="76"/>
  <c r="I213" i="76"/>
  <c r="G213" i="76"/>
  <c r="E213" i="76"/>
  <c r="AS202" i="76"/>
  <c r="AQ202" i="76"/>
  <c r="AO202" i="76"/>
  <c r="AM202" i="76"/>
  <c r="AK202" i="76"/>
  <c r="AI202" i="76"/>
  <c r="AG202" i="76"/>
  <c r="AE202" i="76"/>
  <c r="AC202" i="76"/>
  <c r="AA202" i="76"/>
  <c r="Y202" i="76"/>
  <c r="W202" i="76"/>
  <c r="U202" i="76"/>
  <c r="S202" i="76"/>
  <c r="Q202" i="76"/>
  <c r="O202" i="76"/>
  <c r="M202" i="76"/>
  <c r="K202" i="76"/>
  <c r="I202" i="76"/>
  <c r="G202" i="76"/>
  <c r="E202" i="76"/>
  <c r="AS191" i="76"/>
  <c r="AQ191" i="76"/>
  <c r="AO191" i="76"/>
  <c r="AM191" i="76"/>
  <c r="AK191" i="76"/>
  <c r="AI191" i="76"/>
  <c r="AG191" i="76"/>
  <c r="AE191" i="76"/>
  <c r="AC191" i="76"/>
  <c r="AA191" i="76"/>
  <c r="Y191" i="76"/>
  <c r="W191" i="76"/>
  <c r="U191" i="76"/>
  <c r="S191" i="76"/>
  <c r="Q191" i="76"/>
  <c r="O191" i="76"/>
  <c r="M191" i="76"/>
  <c r="K191" i="76"/>
  <c r="I191" i="76"/>
  <c r="G191" i="76"/>
  <c r="E191" i="76"/>
  <c r="AS180" i="76"/>
  <c r="AQ180" i="76"/>
  <c r="AO180" i="76"/>
  <c r="AM180" i="76"/>
  <c r="AK180" i="76"/>
  <c r="AI180" i="76"/>
  <c r="AG180" i="76"/>
  <c r="AE180" i="76"/>
  <c r="AC180" i="76"/>
  <c r="AA180" i="76"/>
  <c r="Y180" i="76"/>
  <c r="W180" i="76"/>
  <c r="U180" i="76"/>
  <c r="S180" i="76"/>
  <c r="Q180" i="76"/>
  <c r="O180" i="76"/>
  <c r="M180" i="76"/>
  <c r="K180" i="76"/>
  <c r="I180" i="76"/>
  <c r="G180" i="76"/>
  <c r="E180" i="76"/>
  <c r="AS169" i="76"/>
  <c r="AQ169" i="76"/>
  <c r="AO169" i="76"/>
  <c r="AM169" i="76"/>
  <c r="AK169" i="76"/>
  <c r="AI169" i="76"/>
  <c r="AG169" i="76"/>
  <c r="AE169" i="76"/>
  <c r="AC169" i="76"/>
  <c r="AA169" i="76"/>
  <c r="Y169" i="76"/>
  <c r="W169" i="76"/>
  <c r="U169" i="76"/>
  <c r="S169" i="76"/>
  <c r="Q169" i="76"/>
  <c r="O169" i="76"/>
  <c r="M169" i="76"/>
  <c r="K169" i="76"/>
  <c r="I169" i="76"/>
  <c r="G169" i="76"/>
  <c r="E169" i="76"/>
  <c r="AS158" i="76"/>
  <c r="AQ158" i="76"/>
  <c r="AO158" i="76"/>
  <c r="AM158" i="76"/>
  <c r="AK158" i="76"/>
  <c r="AI158" i="76"/>
  <c r="AG158" i="76"/>
  <c r="AE158" i="76"/>
  <c r="AC158" i="76"/>
  <c r="AA158" i="76"/>
  <c r="Y158" i="76"/>
  <c r="W158" i="76"/>
  <c r="F277" i="76"/>
  <c r="D277" i="76"/>
  <c r="AR266" i="76"/>
  <c r="AP266" i="76"/>
  <c r="AN266" i="76"/>
  <c r="AL266" i="76"/>
  <c r="AJ266" i="76"/>
  <c r="AH266" i="76"/>
  <c r="AF266" i="76"/>
  <c r="AD266" i="76"/>
  <c r="AB266" i="76"/>
  <c r="Z266" i="76"/>
  <c r="X266" i="76"/>
  <c r="V266" i="76"/>
  <c r="T266" i="76"/>
  <c r="R266" i="76"/>
  <c r="P266" i="76"/>
  <c r="N266" i="76"/>
  <c r="L266" i="76"/>
  <c r="J266" i="76"/>
  <c r="H266" i="76"/>
  <c r="F266" i="76"/>
  <c r="D266" i="76"/>
  <c r="AR244" i="76"/>
  <c r="AP244" i="76"/>
  <c r="AN244" i="76"/>
  <c r="AL244" i="76"/>
  <c r="AJ244" i="76"/>
  <c r="AH244" i="76"/>
  <c r="AF244" i="76"/>
  <c r="AD244" i="76"/>
  <c r="AB244" i="76"/>
  <c r="Z244" i="76"/>
  <c r="X244" i="76"/>
  <c r="V244" i="76"/>
  <c r="T244" i="76"/>
  <c r="R244" i="76"/>
  <c r="P244" i="76"/>
  <c r="N244" i="76"/>
  <c r="L244" i="76"/>
  <c r="J244" i="76"/>
  <c r="H244" i="76"/>
  <c r="F244" i="76"/>
  <c r="D244" i="76"/>
  <c r="AR233" i="76"/>
  <c r="AP233" i="76"/>
  <c r="AN233" i="76"/>
  <c r="AL233" i="76"/>
  <c r="AJ233" i="76"/>
  <c r="AH233" i="76"/>
  <c r="AF233" i="76"/>
  <c r="AD233" i="76"/>
  <c r="AB233" i="76"/>
  <c r="Z233" i="76"/>
  <c r="X233" i="76"/>
  <c r="V233" i="76"/>
  <c r="T233" i="76"/>
  <c r="R233" i="76"/>
  <c r="P233" i="76"/>
  <c r="N233" i="76"/>
  <c r="L233" i="76"/>
  <c r="J233" i="76"/>
  <c r="H233" i="76"/>
  <c r="F233" i="76"/>
  <c r="D233" i="76"/>
  <c r="AR222" i="76"/>
  <c r="AP222" i="76"/>
  <c r="AN222" i="76"/>
  <c r="AL222" i="76"/>
  <c r="AJ222" i="76"/>
  <c r="AH222" i="76"/>
  <c r="AF222" i="76"/>
  <c r="AD222" i="76"/>
  <c r="AB222" i="76"/>
  <c r="Z222" i="76"/>
  <c r="X222" i="76"/>
  <c r="V222" i="76"/>
  <c r="T222" i="76"/>
  <c r="R222" i="76"/>
  <c r="P222" i="76"/>
  <c r="N222" i="76"/>
  <c r="L222" i="76"/>
  <c r="J222" i="76"/>
  <c r="H222" i="76"/>
  <c r="F222" i="76"/>
  <c r="D222" i="76"/>
  <c r="AR211" i="76"/>
  <c r="AP211" i="76"/>
  <c r="AN211" i="76"/>
  <c r="AL211" i="76"/>
  <c r="AJ211" i="76"/>
  <c r="AH211" i="76"/>
  <c r="AF211" i="76"/>
  <c r="AD211" i="76"/>
  <c r="AB211" i="76"/>
  <c r="Z211" i="76"/>
  <c r="X211" i="76"/>
  <c r="V211" i="76"/>
  <c r="T211" i="76"/>
  <c r="R211" i="76"/>
  <c r="P211" i="76"/>
  <c r="N211" i="76"/>
  <c r="L211" i="76"/>
  <c r="J211" i="76"/>
  <c r="H211" i="76"/>
  <c r="F211" i="76"/>
  <c r="D211" i="76"/>
  <c r="AR200" i="76"/>
  <c r="AP200" i="76"/>
  <c r="AN200" i="76"/>
  <c r="AL200" i="76"/>
  <c r="AJ200" i="76"/>
  <c r="AH200" i="76"/>
  <c r="AF200" i="76"/>
  <c r="AD200" i="76"/>
  <c r="AB200" i="76"/>
  <c r="Z200" i="76"/>
  <c r="X200" i="76"/>
  <c r="V200" i="76"/>
  <c r="T200" i="76"/>
  <c r="R200" i="76"/>
  <c r="P200" i="76"/>
  <c r="N200" i="76"/>
  <c r="L200" i="76"/>
  <c r="J200" i="76"/>
  <c r="H200" i="76"/>
  <c r="F200" i="76"/>
  <c r="D200" i="76"/>
  <c r="AR189" i="76"/>
  <c r="AP189" i="76"/>
  <c r="AN189" i="76"/>
  <c r="AL189" i="76"/>
  <c r="AJ189" i="76"/>
  <c r="AH189" i="76"/>
  <c r="AF189" i="76"/>
  <c r="AD189" i="76"/>
  <c r="AB189" i="76"/>
  <c r="Z189" i="76"/>
  <c r="X189" i="76"/>
  <c r="V189" i="76"/>
  <c r="T189" i="76"/>
  <c r="R189" i="76"/>
  <c r="P189" i="76"/>
  <c r="N189" i="76"/>
  <c r="L189" i="76"/>
  <c r="J189" i="76"/>
  <c r="H189" i="76"/>
  <c r="F189" i="76"/>
  <c r="D189" i="76"/>
  <c r="AR178" i="76"/>
  <c r="AP178" i="76"/>
  <c r="AN178" i="76"/>
  <c r="AL178" i="76"/>
  <c r="AJ178" i="76"/>
  <c r="AH178" i="76"/>
  <c r="AF178" i="76"/>
  <c r="AD178" i="76"/>
  <c r="AB178" i="76"/>
  <c r="Z178" i="76"/>
  <c r="X178" i="76"/>
  <c r="V178" i="76"/>
  <c r="T178" i="76"/>
  <c r="R178" i="76"/>
  <c r="P178" i="76"/>
  <c r="N178" i="76"/>
  <c r="L178" i="76"/>
  <c r="J178" i="76"/>
  <c r="H178" i="76"/>
  <c r="F178" i="76"/>
  <c r="D178" i="76"/>
  <c r="AR167" i="76"/>
  <c r="AP167" i="76"/>
  <c r="AN167" i="76"/>
  <c r="AL167" i="76"/>
  <c r="AJ167" i="76"/>
  <c r="AH167" i="76"/>
  <c r="AF167" i="76"/>
  <c r="AD167" i="76"/>
  <c r="AB167" i="76"/>
  <c r="Z167" i="76"/>
  <c r="X167" i="76"/>
  <c r="V167" i="76"/>
  <c r="T167" i="76"/>
  <c r="R167" i="76"/>
  <c r="P167" i="76"/>
  <c r="N167" i="76"/>
  <c r="L167" i="76"/>
  <c r="J167" i="76"/>
  <c r="H167" i="76"/>
  <c r="F167" i="76"/>
  <c r="D167" i="76"/>
  <c r="AR156" i="76"/>
  <c r="AP156" i="76"/>
  <c r="AN156" i="76"/>
  <c r="AL156" i="76"/>
  <c r="AJ156" i="76"/>
  <c r="AH156" i="76"/>
  <c r="AF156" i="76"/>
  <c r="AD156" i="76"/>
  <c r="AB156" i="76"/>
  <c r="Z156" i="76"/>
  <c r="X156" i="76"/>
  <c r="G273" i="76"/>
  <c r="G276" i="76" s="1"/>
  <c r="E273" i="76"/>
  <c r="E276" i="76" s="1"/>
  <c r="AS262" i="76"/>
  <c r="AS265" i="76" s="1"/>
  <c r="AQ262" i="76"/>
  <c r="AQ265" i="76" s="1"/>
  <c r="AO262" i="76"/>
  <c r="AO265" i="76" s="1"/>
  <c r="AM262" i="76"/>
  <c r="AM265" i="76" s="1"/>
  <c r="AK262" i="76"/>
  <c r="AK265" i="76" s="1"/>
  <c r="AI262" i="76"/>
  <c r="AI265" i="76" s="1"/>
  <c r="AG262" i="76"/>
  <c r="AG265" i="76" s="1"/>
  <c r="AE262" i="76"/>
  <c r="AE265" i="76" s="1"/>
  <c r="AC262" i="76"/>
  <c r="AC265" i="76" s="1"/>
  <c r="AA262" i="76"/>
  <c r="AA265" i="76" s="1"/>
  <c r="Y262" i="76"/>
  <c r="Y265" i="76" s="1"/>
  <c r="W262" i="76"/>
  <c r="W265" i="76" s="1"/>
  <c r="U262" i="76"/>
  <c r="U265" i="76" s="1"/>
  <c r="S262" i="76"/>
  <c r="S265" i="76" s="1"/>
  <c r="Q262" i="76"/>
  <c r="Q265" i="76" s="1"/>
  <c r="O262" i="76"/>
  <c r="O265" i="76" s="1"/>
  <c r="M262" i="76"/>
  <c r="M265" i="76" s="1"/>
  <c r="K262" i="76"/>
  <c r="K265" i="76" s="1"/>
  <c r="I262" i="76"/>
  <c r="I265" i="76" s="1"/>
  <c r="G262" i="76"/>
  <c r="G265" i="76" s="1"/>
  <c r="E262" i="76"/>
  <c r="E265" i="76" s="1"/>
  <c r="AS251" i="76"/>
  <c r="AS254" i="76" s="1"/>
  <c r="AQ251" i="76"/>
  <c r="AQ254" i="76" s="1"/>
  <c r="AO251" i="76"/>
  <c r="AO254" i="76" s="1"/>
  <c r="AM251" i="76"/>
  <c r="AM254" i="76" s="1"/>
  <c r="AK251" i="76"/>
  <c r="AK254" i="76" s="1"/>
  <c r="AI251" i="76"/>
  <c r="AI254" i="76" s="1"/>
  <c r="AG251" i="76"/>
  <c r="AG254" i="76" s="1"/>
  <c r="AE251" i="76"/>
  <c r="AE254" i="76" s="1"/>
  <c r="AC251" i="76"/>
  <c r="AC254" i="76" s="1"/>
  <c r="AA251" i="76"/>
  <c r="AA254" i="76" s="1"/>
  <c r="Y251" i="76"/>
  <c r="Y254" i="76" s="1"/>
  <c r="W251" i="76"/>
  <c r="W254" i="76" s="1"/>
  <c r="U251" i="76"/>
  <c r="U254" i="76" s="1"/>
  <c r="S251" i="76"/>
  <c r="S254" i="76" s="1"/>
  <c r="Q251" i="76"/>
  <c r="Q254" i="76" s="1"/>
  <c r="O251" i="76"/>
  <c r="O254" i="76" s="1"/>
  <c r="M251" i="76"/>
  <c r="M254" i="76" s="1"/>
  <c r="K251" i="76"/>
  <c r="K254" i="76" s="1"/>
  <c r="I251" i="76"/>
  <c r="I254" i="76" s="1"/>
  <c r="G251" i="76"/>
  <c r="G254" i="76" s="1"/>
  <c r="E251" i="76"/>
  <c r="E254" i="76" s="1"/>
  <c r="AS240" i="76"/>
  <c r="AS243" i="76" s="1"/>
  <c r="AQ240" i="76"/>
  <c r="AQ243" i="76" s="1"/>
  <c r="AO240" i="76"/>
  <c r="AO243" i="76" s="1"/>
  <c r="AM240" i="76"/>
  <c r="AM243" i="76" s="1"/>
  <c r="AK240" i="76"/>
  <c r="AK243" i="76" s="1"/>
  <c r="AI240" i="76"/>
  <c r="AI243" i="76" s="1"/>
  <c r="AG240" i="76"/>
  <c r="AG243" i="76" s="1"/>
  <c r="AE240" i="76"/>
  <c r="AE243" i="76" s="1"/>
  <c r="AC240" i="76"/>
  <c r="AC243" i="76" s="1"/>
  <c r="AA240" i="76"/>
  <c r="AA243" i="76" s="1"/>
  <c r="Y240" i="76"/>
  <c r="Y243" i="76" s="1"/>
  <c r="W240" i="76"/>
  <c r="W243" i="76" s="1"/>
  <c r="U240" i="76"/>
  <c r="U243" i="76" s="1"/>
  <c r="S240" i="76"/>
  <c r="S243" i="76" s="1"/>
  <c r="Q240" i="76"/>
  <c r="Q243" i="76" s="1"/>
  <c r="O240" i="76"/>
  <c r="O243" i="76" s="1"/>
  <c r="M240" i="76"/>
  <c r="M243" i="76" s="1"/>
  <c r="K240" i="76"/>
  <c r="K243" i="76" s="1"/>
  <c r="I240" i="76"/>
  <c r="I243" i="76" s="1"/>
  <c r="G240" i="76"/>
  <c r="G243" i="76" s="1"/>
  <c r="E240" i="76"/>
  <c r="E243" i="76" s="1"/>
  <c r="AS229" i="76"/>
  <c r="AS232" i="76" s="1"/>
  <c r="AQ229" i="76"/>
  <c r="AQ232" i="76" s="1"/>
  <c r="AO229" i="76"/>
  <c r="AO232" i="76" s="1"/>
  <c r="AM229" i="76"/>
  <c r="AM232" i="76" s="1"/>
  <c r="AK229" i="76"/>
  <c r="AK232" i="76" s="1"/>
  <c r="AI229" i="76"/>
  <c r="AI232" i="76" s="1"/>
  <c r="AG229" i="76"/>
  <c r="AG232" i="76" s="1"/>
  <c r="AE229" i="76"/>
  <c r="AE232" i="76" s="1"/>
  <c r="AC229" i="76"/>
  <c r="AC232" i="76" s="1"/>
  <c r="AA229" i="76"/>
  <c r="AA232" i="76" s="1"/>
  <c r="Y229" i="76"/>
  <c r="Y232" i="76" s="1"/>
  <c r="W229" i="76"/>
  <c r="W232" i="76" s="1"/>
  <c r="U229" i="76"/>
  <c r="U232" i="76" s="1"/>
  <c r="S229" i="76"/>
  <c r="S232" i="76" s="1"/>
  <c r="Q229" i="76"/>
  <c r="Q232" i="76" s="1"/>
  <c r="O229" i="76"/>
  <c r="O232" i="76" s="1"/>
  <c r="M229" i="76"/>
  <c r="M232" i="76" s="1"/>
  <c r="K229" i="76"/>
  <c r="K232" i="76" s="1"/>
  <c r="I229" i="76"/>
  <c r="I232" i="76" s="1"/>
  <c r="G229" i="76"/>
  <c r="G232" i="76" s="1"/>
  <c r="E229" i="76"/>
  <c r="E232" i="76" s="1"/>
  <c r="AS218" i="76"/>
  <c r="AS221" i="76" s="1"/>
  <c r="AQ218" i="76"/>
  <c r="AQ221" i="76" s="1"/>
  <c r="AO218" i="76"/>
  <c r="AO221" i="76" s="1"/>
  <c r="AM218" i="76"/>
  <c r="AM221" i="76" s="1"/>
  <c r="AK218" i="76"/>
  <c r="AK221" i="76" s="1"/>
  <c r="AI218" i="76"/>
  <c r="AI221" i="76" s="1"/>
  <c r="AG218" i="76"/>
  <c r="AG221" i="76" s="1"/>
  <c r="AE218" i="76"/>
  <c r="AE221" i="76" s="1"/>
  <c r="AC218" i="76"/>
  <c r="AC221" i="76" s="1"/>
  <c r="AA218" i="76"/>
  <c r="AA221" i="76" s="1"/>
  <c r="Y218" i="76"/>
  <c r="Y221" i="76" s="1"/>
  <c r="W218" i="76"/>
  <c r="W221" i="76" s="1"/>
  <c r="U218" i="76"/>
  <c r="U221" i="76" s="1"/>
  <c r="S218" i="76"/>
  <c r="S221" i="76" s="1"/>
  <c r="Q218" i="76"/>
  <c r="Q221" i="76" s="1"/>
  <c r="O218" i="76"/>
  <c r="O221" i="76" s="1"/>
  <c r="M218" i="76"/>
  <c r="M221" i="76" s="1"/>
  <c r="K218" i="76"/>
  <c r="K221" i="76" s="1"/>
  <c r="I218" i="76"/>
  <c r="I221" i="76" s="1"/>
  <c r="G218" i="76"/>
  <c r="G221" i="76" s="1"/>
  <c r="E218" i="76"/>
  <c r="E221" i="76" s="1"/>
  <c r="AS207" i="76"/>
  <c r="AS210" i="76" s="1"/>
  <c r="AQ207" i="76"/>
  <c r="AQ210" i="76" s="1"/>
  <c r="AO207" i="76"/>
  <c r="AO210" i="76" s="1"/>
  <c r="AM207" i="76"/>
  <c r="AM210" i="76" s="1"/>
  <c r="AK207" i="76"/>
  <c r="AK210" i="76" s="1"/>
  <c r="AI207" i="76"/>
  <c r="AI210" i="76" s="1"/>
  <c r="AG207" i="76"/>
  <c r="AG210" i="76" s="1"/>
  <c r="AE207" i="76"/>
  <c r="AE210" i="76" s="1"/>
  <c r="AC207" i="76"/>
  <c r="AC210" i="76" s="1"/>
  <c r="AA207" i="76"/>
  <c r="AA210" i="76" s="1"/>
  <c r="Y207" i="76"/>
  <c r="Y210" i="76" s="1"/>
  <c r="W207" i="76"/>
  <c r="W210" i="76" s="1"/>
  <c r="U207" i="76"/>
  <c r="U210" i="76" s="1"/>
  <c r="S207" i="76"/>
  <c r="S210" i="76" s="1"/>
  <c r="Q207" i="76"/>
  <c r="Q210" i="76" s="1"/>
  <c r="O207" i="76"/>
  <c r="O210" i="76" s="1"/>
  <c r="M207" i="76"/>
  <c r="M210" i="76" s="1"/>
  <c r="K207" i="76"/>
  <c r="K210" i="76" s="1"/>
  <c r="I207" i="76"/>
  <c r="I210" i="76" s="1"/>
  <c r="G207" i="76"/>
  <c r="G210" i="76" s="1"/>
  <c r="E207" i="76"/>
  <c r="E210" i="76" s="1"/>
  <c r="AS196" i="76"/>
  <c r="AS199" i="76" s="1"/>
  <c r="AQ196" i="76"/>
  <c r="AQ199" i="76" s="1"/>
  <c r="AO196" i="76"/>
  <c r="AO199" i="76" s="1"/>
  <c r="AM196" i="76"/>
  <c r="AM199" i="76" s="1"/>
  <c r="AK196" i="76"/>
  <c r="AK199" i="76" s="1"/>
  <c r="AI196" i="76"/>
  <c r="AI199" i="76" s="1"/>
  <c r="AG196" i="76"/>
  <c r="AG199" i="76" s="1"/>
  <c r="AE196" i="76"/>
  <c r="AE199" i="76" s="1"/>
  <c r="AC196" i="76"/>
  <c r="AC199" i="76" s="1"/>
  <c r="AA196" i="76"/>
  <c r="AA199" i="76" s="1"/>
  <c r="Y196" i="76"/>
  <c r="Y199" i="76" s="1"/>
  <c r="W196" i="76"/>
  <c r="W199" i="76" s="1"/>
  <c r="U196" i="76"/>
  <c r="U199" i="76" s="1"/>
  <c r="S196" i="76"/>
  <c r="S199" i="76" s="1"/>
  <c r="Q196" i="76"/>
  <c r="Q199" i="76" s="1"/>
  <c r="O196" i="76"/>
  <c r="O199" i="76" s="1"/>
  <c r="M196" i="76"/>
  <c r="M199" i="76" s="1"/>
  <c r="K196" i="76"/>
  <c r="K199" i="76" s="1"/>
  <c r="I196" i="76"/>
  <c r="I199" i="76" s="1"/>
  <c r="G196" i="76"/>
  <c r="G199" i="76" s="1"/>
  <c r="E196" i="76"/>
  <c r="E199" i="76" s="1"/>
  <c r="AS185" i="76"/>
  <c r="AS188" i="76" s="1"/>
  <c r="AQ185" i="76"/>
  <c r="AQ188" i="76" s="1"/>
  <c r="AO185" i="76"/>
  <c r="AO188" i="76" s="1"/>
  <c r="AM185" i="76"/>
  <c r="AM188" i="76" s="1"/>
  <c r="AK185" i="76"/>
  <c r="AK188" i="76" s="1"/>
  <c r="AI185" i="76"/>
  <c r="AI188" i="76" s="1"/>
  <c r="AG185" i="76"/>
  <c r="AG188" i="76" s="1"/>
  <c r="AE185" i="76"/>
  <c r="AE188" i="76" s="1"/>
  <c r="AC185" i="76"/>
  <c r="AC188" i="76" s="1"/>
  <c r="AA185" i="76"/>
  <c r="AA188" i="76" s="1"/>
  <c r="Y185" i="76"/>
  <c r="Y188" i="76" s="1"/>
  <c r="W185" i="76"/>
  <c r="W188" i="76" s="1"/>
  <c r="U185" i="76"/>
  <c r="U188" i="76" s="1"/>
  <c r="S185" i="76"/>
  <c r="S188" i="76" s="1"/>
  <c r="Q185" i="76"/>
  <c r="Q188" i="76" s="1"/>
  <c r="O185" i="76"/>
  <c r="O188" i="76" s="1"/>
  <c r="M185" i="76"/>
  <c r="M188" i="76" s="1"/>
  <c r="K185" i="76"/>
  <c r="K188" i="76" s="1"/>
  <c r="I185" i="76"/>
  <c r="I188" i="76" s="1"/>
  <c r="G185" i="76"/>
  <c r="G188" i="76" s="1"/>
  <c r="E185" i="76"/>
  <c r="E188" i="76" s="1"/>
  <c r="AS174" i="76"/>
  <c r="AS177" i="76" s="1"/>
  <c r="AQ174" i="76"/>
  <c r="AQ177" i="76" s="1"/>
  <c r="AO174" i="76"/>
  <c r="AO177" i="76" s="1"/>
  <c r="AM174" i="76"/>
  <c r="AM177" i="76" s="1"/>
  <c r="AK174" i="76"/>
  <c r="AK177" i="76" s="1"/>
  <c r="AI174" i="76"/>
  <c r="AI177" i="76" s="1"/>
  <c r="AG174" i="76"/>
  <c r="AG177" i="76" s="1"/>
  <c r="AE174" i="76"/>
  <c r="AE177" i="76" s="1"/>
  <c r="AC174" i="76"/>
  <c r="AC177" i="76" s="1"/>
  <c r="AA174" i="76"/>
  <c r="AA177" i="76" s="1"/>
  <c r="Y174" i="76"/>
  <c r="Y177" i="76" s="1"/>
  <c r="W174" i="76"/>
  <c r="W177" i="76" s="1"/>
  <c r="U174" i="76"/>
  <c r="U177" i="76" s="1"/>
  <c r="S174" i="76"/>
  <c r="S177" i="76" s="1"/>
  <c r="Q174" i="76"/>
  <c r="Q177" i="76" s="1"/>
  <c r="O174" i="76"/>
  <c r="O177" i="76" s="1"/>
  <c r="M174" i="76"/>
  <c r="M177" i="76" s="1"/>
  <c r="K174" i="76"/>
  <c r="K177" i="76" s="1"/>
  <c r="I174" i="76"/>
  <c r="I177" i="76" s="1"/>
  <c r="G174" i="76"/>
  <c r="G177" i="76" s="1"/>
  <c r="E174" i="76"/>
  <c r="E177" i="76" s="1"/>
  <c r="AS163" i="76"/>
  <c r="AS166" i="76" s="1"/>
  <c r="AQ163" i="76"/>
  <c r="AQ166" i="76" s="1"/>
  <c r="AO163" i="76"/>
  <c r="AO166" i="76" s="1"/>
  <c r="AM163" i="76"/>
  <c r="AM166" i="76" s="1"/>
  <c r="AK163" i="76"/>
  <c r="AK166" i="76" s="1"/>
  <c r="AI163" i="76"/>
  <c r="AI166" i="76" s="1"/>
  <c r="AG163" i="76"/>
  <c r="AG166" i="76" s="1"/>
  <c r="AE163" i="76"/>
  <c r="AE166" i="76" s="1"/>
  <c r="AC163" i="76"/>
  <c r="AC166" i="76" s="1"/>
  <c r="AA163" i="76"/>
  <c r="AA166" i="76" s="1"/>
  <c r="Y163" i="76"/>
  <c r="Y166" i="76" s="1"/>
  <c r="W163" i="76"/>
  <c r="W166" i="76" s="1"/>
  <c r="U163" i="76"/>
  <c r="U166" i="76" s="1"/>
  <c r="S163" i="76"/>
  <c r="S166" i="76" s="1"/>
  <c r="Q163" i="76"/>
  <c r="Q166" i="76" s="1"/>
  <c r="O163" i="76"/>
  <c r="O166" i="76" s="1"/>
  <c r="M163" i="76"/>
  <c r="M166" i="76" s="1"/>
  <c r="K163" i="76"/>
  <c r="K166" i="76" s="1"/>
  <c r="I163" i="76"/>
  <c r="I166" i="76" s="1"/>
  <c r="G163" i="76"/>
  <c r="G166" i="76" s="1"/>
  <c r="E163" i="76"/>
  <c r="E166" i="76" s="1"/>
  <c r="AS152" i="76"/>
  <c r="AS155" i="76" s="1"/>
  <c r="AQ152" i="76"/>
  <c r="AQ155" i="76" s="1"/>
  <c r="AO152" i="76"/>
  <c r="AO155" i="76" s="1"/>
  <c r="AM152" i="76"/>
  <c r="AM155" i="76" s="1"/>
  <c r="AK152" i="76"/>
  <c r="AK155" i="76" s="1"/>
  <c r="AI152" i="76"/>
  <c r="AI155" i="76" s="1"/>
  <c r="AG152" i="76"/>
  <c r="AG155" i="76" s="1"/>
  <c r="AE152" i="76"/>
  <c r="AE155" i="76" s="1"/>
  <c r="AC152" i="76"/>
  <c r="AC155" i="76" s="1"/>
  <c r="AA152" i="76"/>
  <c r="AA155" i="76" s="1"/>
  <c r="Y152" i="76"/>
  <c r="Y155" i="76" s="1"/>
  <c r="W152" i="76"/>
  <c r="W155" i="76" s="1"/>
  <c r="L491" i="77"/>
  <c r="G488" i="82" s="1"/>
  <c r="L490" i="77"/>
  <c r="G487" i="82" s="1"/>
  <c r="L489" i="77"/>
  <c r="G486" i="82" s="1"/>
  <c r="L488" i="77"/>
  <c r="G485" i="82" s="1"/>
  <c r="L487" i="77"/>
  <c r="G484" i="82" s="1"/>
  <c r="L486" i="77"/>
  <c r="G483" i="82" s="1"/>
  <c r="L485" i="77"/>
  <c r="G482" i="82" s="1"/>
  <c r="L484" i="77"/>
  <c r="L483" i="77"/>
  <c r="G480" i="82" s="1"/>
  <c r="L482" i="77"/>
  <c r="G479" i="82" s="1"/>
  <c r="L481" i="77"/>
  <c r="G478" i="82" s="1"/>
  <c r="L480" i="77"/>
  <c r="G477" i="82" s="1"/>
  <c r="L479" i="77"/>
  <c r="G476" i="82" s="1"/>
  <c r="L478" i="77"/>
  <c r="G475" i="82" s="1"/>
  <c r="L477" i="77"/>
  <c r="G474" i="82" s="1"/>
  <c r="L476" i="77"/>
  <c r="L475" i="77"/>
  <c r="G472" i="82" s="1"/>
  <c r="L474" i="77"/>
  <c r="G471" i="82" s="1"/>
  <c r="L473" i="77"/>
  <c r="G470" i="82" s="1"/>
  <c r="L472" i="77"/>
  <c r="G469" i="82" s="1"/>
  <c r="L471" i="77"/>
  <c r="G468" i="82" s="1"/>
  <c r="L470" i="77"/>
  <c r="G467" i="82" s="1"/>
  <c r="L469" i="77"/>
  <c r="G466" i="82" s="1"/>
  <c r="L468" i="77"/>
  <c r="L467" i="77"/>
  <c r="G464" i="82" s="1"/>
  <c r="L466" i="77"/>
  <c r="G463" i="82" s="1"/>
  <c r="L465" i="77"/>
  <c r="G462" i="82" s="1"/>
  <c r="L464" i="77"/>
  <c r="G461" i="82" s="1"/>
  <c r="L463" i="77"/>
  <c r="G460" i="82" s="1"/>
  <c r="L462" i="77"/>
  <c r="G459" i="82" s="1"/>
  <c r="L461" i="77"/>
  <c r="G458" i="82" s="1"/>
  <c r="L460" i="77"/>
  <c r="G457" i="82" s="1"/>
  <c r="L459" i="77"/>
  <c r="G456" i="82" s="1"/>
  <c r="L458" i="77"/>
  <c r="G455" i="82" s="1"/>
  <c r="L457" i="77"/>
  <c r="G454" i="82" s="1"/>
  <c r="L456" i="77"/>
  <c r="G453" i="82" s="1"/>
  <c r="L455" i="77"/>
  <c r="G452" i="82" s="1"/>
  <c r="L454" i="77"/>
  <c r="G451" i="82" s="1"/>
  <c r="L453" i="77"/>
  <c r="G450" i="82" s="1"/>
  <c r="L452" i="77"/>
  <c r="L451" i="77"/>
  <c r="G448" i="82" s="1"/>
  <c r="L450" i="77"/>
  <c r="G447" i="82" s="1"/>
  <c r="L449" i="77"/>
  <c r="L448" i="77"/>
  <c r="G445" i="82" s="1"/>
  <c r="L447" i="77"/>
  <c r="G444" i="82" s="1"/>
  <c r="L446" i="77"/>
  <c r="G443" i="82" s="1"/>
  <c r="L445" i="77"/>
  <c r="G442" i="82" s="1"/>
  <c r="L444" i="77"/>
  <c r="L443" i="77"/>
  <c r="G440" i="82" s="1"/>
  <c r="L442" i="77"/>
  <c r="G439" i="82" s="1"/>
  <c r="L441" i="77"/>
  <c r="G438" i="82" s="1"/>
  <c r="L440" i="77"/>
  <c r="G437" i="82" s="1"/>
  <c r="L439" i="77"/>
  <c r="G436" i="82" s="1"/>
  <c r="L438" i="77"/>
  <c r="G435" i="82" s="1"/>
  <c r="L437" i="77"/>
  <c r="G434" i="82" s="1"/>
  <c r="L436" i="77"/>
  <c r="L435" i="77"/>
  <c r="G432" i="82" s="1"/>
  <c r="L434" i="77"/>
  <c r="G431" i="82" s="1"/>
  <c r="L433" i="77"/>
  <c r="G430" i="82" s="1"/>
  <c r="L432" i="77"/>
  <c r="G429" i="82" s="1"/>
  <c r="L431" i="77"/>
  <c r="G428" i="82" s="1"/>
  <c r="L430" i="77"/>
  <c r="G427" i="82" s="1"/>
  <c r="L429" i="77"/>
  <c r="G426" i="82" s="1"/>
  <c r="L428" i="77"/>
  <c r="L427" i="77"/>
  <c r="G424" i="82" s="1"/>
  <c r="L426" i="77"/>
  <c r="G423" i="82" s="1"/>
  <c r="L425" i="77"/>
  <c r="G422" i="82" s="1"/>
  <c r="L424" i="77"/>
  <c r="G421" i="82" s="1"/>
  <c r="L423" i="77"/>
  <c r="G420" i="82" s="1"/>
  <c r="L422" i="77"/>
  <c r="G419" i="82" s="1"/>
  <c r="L421" i="77"/>
  <c r="G418" i="82" s="1"/>
  <c r="L420" i="77"/>
  <c r="L419" i="77"/>
  <c r="G416" i="82" s="1"/>
  <c r="L418" i="77"/>
  <c r="G415" i="82" s="1"/>
  <c r="L417" i="77"/>
  <c r="G414" i="82" s="1"/>
  <c r="L416" i="77"/>
  <c r="G413" i="82" s="1"/>
  <c r="L415" i="77"/>
  <c r="G412" i="82" s="1"/>
  <c r="L414" i="77"/>
  <c r="G411" i="82" s="1"/>
  <c r="L413" i="77"/>
  <c r="G410" i="82" s="1"/>
  <c r="L412" i="77"/>
  <c r="L411" i="77"/>
  <c r="G408" i="82" s="1"/>
  <c r="L410" i="77"/>
  <c r="G407" i="82" s="1"/>
  <c r="L409" i="77"/>
  <c r="G406" i="82" s="1"/>
  <c r="L408" i="77"/>
  <c r="G405" i="82" s="1"/>
  <c r="L407" i="77"/>
  <c r="G404" i="82" s="1"/>
  <c r="L406" i="77"/>
  <c r="G403" i="82" s="1"/>
  <c r="L405" i="77"/>
  <c r="G402" i="82" s="1"/>
  <c r="L404" i="77"/>
  <c r="L403" i="77"/>
  <c r="G400" i="82" s="1"/>
  <c r="L402" i="77"/>
  <c r="G399" i="82" s="1"/>
  <c r="L401" i="77"/>
  <c r="G398" i="82" s="1"/>
  <c r="L400" i="77"/>
  <c r="G397" i="82" s="1"/>
  <c r="L399" i="77"/>
  <c r="G396" i="82" s="1"/>
  <c r="L398" i="77"/>
  <c r="G395" i="82" s="1"/>
  <c r="L397" i="77"/>
  <c r="G394" i="82" s="1"/>
  <c r="L396" i="77"/>
  <c r="L395" i="77"/>
  <c r="G392" i="82" s="1"/>
  <c r="L394" i="77"/>
  <c r="G391" i="82" s="1"/>
  <c r="L393" i="77"/>
  <c r="G390" i="82" s="1"/>
  <c r="L392" i="77"/>
  <c r="G389" i="82" s="1"/>
  <c r="L391" i="77"/>
  <c r="G388" i="82" s="1"/>
  <c r="L390" i="77"/>
  <c r="G387" i="82" s="1"/>
  <c r="L389" i="77"/>
  <c r="G386" i="82" s="1"/>
  <c r="L388" i="77"/>
  <c r="L387" i="77"/>
  <c r="G384" i="82" s="1"/>
  <c r="L386" i="77"/>
  <c r="G383" i="82" s="1"/>
  <c r="L385" i="77"/>
  <c r="G382" i="82" s="1"/>
  <c r="L384" i="77"/>
  <c r="G381" i="82" s="1"/>
  <c r="L383" i="77"/>
  <c r="G380" i="82" s="1"/>
  <c r="L382" i="77"/>
  <c r="G379" i="82" s="1"/>
  <c r="L381" i="77"/>
  <c r="G378" i="82" s="1"/>
  <c r="L380" i="77"/>
  <c r="L379" i="77"/>
  <c r="G376" i="82" s="1"/>
  <c r="L378" i="77"/>
  <c r="G375" i="82" s="1"/>
  <c r="L377" i="77"/>
  <c r="G374" i="82" s="1"/>
  <c r="L376" i="77"/>
  <c r="G373" i="82" s="1"/>
  <c r="L375" i="77"/>
  <c r="G372" i="82" s="1"/>
  <c r="L374" i="77"/>
  <c r="G371" i="82" s="1"/>
  <c r="L373" i="77"/>
  <c r="G370" i="82" s="1"/>
  <c r="L372" i="77"/>
  <c r="L371" i="77"/>
  <c r="G368" i="82" s="1"/>
  <c r="L370" i="77"/>
  <c r="G367" i="82" s="1"/>
  <c r="L369" i="77"/>
  <c r="G366" i="82" s="1"/>
  <c r="L368" i="77"/>
  <c r="G365" i="82" s="1"/>
  <c r="L367" i="77"/>
  <c r="G364" i="82" s="1"/>
  <c r="L366" i="77"/>
  <c r="G363" i="82" s="1"/>
  <c r="L365" i="77"/>
  <c r="G362" i="82" s="1"/>
  <c r="L364" i="77"/>
  <c r="L363" i="77"/>
  <c r="L362" i="77"/>
  <c r="G359" i="82" s="1"/>
  <c r="L361" i="77"/>
  <c r="G358" i="82" s="1"/>
  <c r="L360" i="77"/>
  <c r="G357" i="82" s="1"/>
  <c r="L359" i="77"/>
  <c r="G356" i="82" s="1"/>
  <c r="L358" i="77"/>
  <c r="G355" i="82" s="1"/>
  <c r="L357" i="77"/>
  <c r="G354" i="82" s="1"/>
  <c r="L356" i="77"/>
  <c r="G353" i="82" s="1"/>
  <c r="L355" i="77"/>
  <c r="G352" i="82" s="1"/>
  <c r="L354" i="77"/>
  <c r="G351" i="82" s="1"/>
  <c r="L353" i="77"/>
  <c r="G350" i="82" s="1"/>
  <c r="L352" i="77"/>
  <c r="G349" i="82" s="1"/>
  <c r="L351" i="77"/>
  <c r="G348" i="82" s="1"/>
  <c r="L350" i="77"/>
  <c r="G347" i="82" s="1"/>
  <c r="L349" i="77"/>
  <c r="G346" i="82" s="1"/>
  <c r="L348" i="77"/>
  <c r="L347" i="77"/>
  <c r="L346" i="77"/>
  <c r="G343" i="82" s="1"/>
  <c r="L345" i="77"/>
  <c r="L344" i="77"/>
  <c r="G341" i="82" s="1"/>
  <c r="L343" i="77"/>
  <c r="G340" i="82" s="1"/>
  <c r="L342" i="77"/>
  <c r="G339" i="82" s="1"/>
  <c r="L341" i="77"/>
  <c r="G338" i="82" s="1"/>
  <c r="L340" i="77"/>
  <c r="G337" i="82" s="1"/>
  <c r="L339" i="77"/>
  <c r="L338" i="77"/>
  <c r="G335" i="82" s="1"/>
  <c r="L337" i="77"/>
  <c r="G334" i="82" s="1"/>
  <c r="L336" i="77"/>
  <c r="G333" i="82" s="1"/>
  <c r="L335" i="77"/>
  <c r="G332" i="82" s="1"/>
  <c r="L334" i="77"/>
  <c r="G331" i="82" s="1"/>
  <c r="L333" i="77"/>
  <c r="G330" i="82" s="1"/>
  <c r="L332" i="77"/>
  <c r="L331" i="77"/>
  <c r="G328" i="82" s="1"/>
  <c r="L330" i="77"/>
  <c r="G327" i="82" s="1"/>
  <c r="L329" i="77"/>
  <c r="G326" i="82" s="1"/>
  <c r="L328" i="77"/>
  <c r="G325" i="82" s="1"/>
  <c r="L327" i="77"/>
  <c r="G324" i="82" s="1"/>
  <c r="L326" i="77"/>
  <c r="G323" i="82" s="1"/>
  <c r="L325" i="77"/>
  <c r="G322" i="82" s="1"/>
  <c r="L324" i="77"/>
  <c r="L323" i="77"/>
  <c r="G320" i="82" s="1"/>
  <c r="L322" i="77"/>
  <c r="G319" i="82" s="1"/>
  <c r="L321" i="77"/>
  <c r="G318" i="82" s="1"/>
  <c r="L320" i="77"/>
  <c r="L319" i="77"/>
  <c r="G316" i="82" s="1"/>
  <c r="L318" i="77"/>
  <c r="G315" i="82" s="1"/>
  <c r="L317" i="77"/>
  <c r="G314" i="82" s="1"/>
  <c r="L316" i="77"/>
  <c r="L315" i="77"/>
  <c r="G312" i="82" s="1"/>
  <c r="L314" i="77"/>
  <c r="G311" i="82" s="1"/>
  <c r="L313" i="77"/>
  <c r="G310" i="82" s="1"/>
  <c r="L312" i="77"/>
  <c r="G309" i="82" s="1"/>
  <c r="L311" i="77"/>
  <c r="G308" i="82" s="1"/>
  <c r="L310" i="77"/>
  <c r="G307" i="82" s="1"/>
  <c r="L309" i="77"/>
  <c r="G306" i="82" s="1"/>
  <c r="L308" i="77"/>
  <c r="L307" i="77"/>
  <c r="G304" i="82" s="1"/>
  <c r="L306" i="77"/>
  <c r="G303" i="82" s="1"/>
  <c r="L305" i="77"/>
  <c r="G302" i="82" s="1"/>
  <c r="L304" i="77"/>
  <c r="G301" i="82" s="1"/>
  <c r="L303" i="77"/>
  <c r="G300" i="82" s="1"/>
  <c r="L302" i="77"/>
  <c r="G299" i="82" s="1"/>
  <c r="L301" i="77"/>
  <c r="G298" i="82" s="1"/>
  <c r="L300" i="77"/>
  <c r="L299" i="77"/>
  <c r="G296" i="82" s="1"/>
  <c r="L298" i="77"/>
  <c r="G295" i="82" s="1"/>
  <c r="L297" i="77"/>
  <c r="L296" i="77"/>
  <c r="G293" i="82" s="1"/>
  <c r="L295" i="77"/>
  <c r="G292" i="82" s="1"/>
  <c r="L294" i="77"/>
  <c r="G291" i="82" s="1"/>
  <c r="L293" i="77"/>
  <c r="G290" i="82" s="1"/>
  <c r="L292" i="77"/>
  <c r="L291" i="77"/>
  <c r="G288" i="82" s="1"/>
  <c r="L290" i="77"/>
  <c r="G287" i="82" s="1"/>
  <c r="L289" i="77"/>
  <c r="G286" i="82" s="1"/>
  <c r="L288" i="77"/>
  <c r="G285" i="82" s="1"/>
  <c r="L287" i="77"/>
  <c r="G284" i="82" s="1"/>
  <c r="L286" i="77"/>
  <c r="G283" i="82" s="1"/>
  <c r="L285" i="77"/>
  <c r="G282" i="82" s="1"/>
  <c r="L284" i="77"/>
  <c r="G281" i="82" s="1"/>
  <c r="L283" i="77"/>
  <c r="L282" i="77"/>
  <c r="G279" i="82" s="1"/>
  <c r="L281" i="77"/>
  <c r="G278" i="82" s="1"/>
  <c r="L280" i="77"/>
  <c r="G277" i="82" s="1"/>
  <c r="L279" i="77"/>
  <c r="G276" i="82" s="1"/>
  <c r="L278" i="77"/>
  <c r="G275" i="82" s="1"/>
  <c r="L277" i="77"/>
  <c r="L276" i="77"/>
  <c r="G273" i="82" s="1"/>
  <c r="L275" i="77"/>
  <c r="G272" i="82" s="1"/>
  <c r="L274" i="77"/>
  <c r="G271" i="82" s="1"/>
  <c r="L273" i="77"/>
  <c r="G270" i="82" s="1"/>
  <c r="L272" i="77"/>
  <c r="G269" i="82" s="1"/>
  <c r="L271" i="77"/>
  <c r="G268" i="82" s="1"/>
  <c r="L270" i="77"/>
  <c r="G267" i="82" s="1"/>
  <c r="L269" i="77"/>
  <c r="G266" i="82" s="1"/>
  <c r="L268" i="77"/>
  <c r="G265" i="82" s="1"/>
  <c r="L267" i="77"/>
  <c r="G264" i="82" s="1"/>
  <c r="L266" i="77"/>
  <c r="G263" i="82" s="1"/>
  <c r="L265" i="77"/>
  <c r="G262" i="82" s="1"/>
  <c r="L264" i="77"/>
  <c r="G261" i="82" s="1"/>
  <c r="L263" i="77"/>
  <c r="G260" i="82" s="1"/>
  <c r="L262" i="77"/>
  <c r="G259" i="82" s="1"/>
  <c r="L261" i="77"/>
  <c r="G258" i="82" s="1"/>
  <c r="L260" i="77"/>
  <c r="G257" i="82" s="1"/>
  <c r="L259" i="77"/>
  <c r="G256" i="82" s="1"/>
  <c r="L258" i="77"/>
  <c r="G255" i="82" s="1"/>
  <c r="L257" i="77"/>
  <c r="G254" i="82" s="1"/>
  <c r="L256" i="77"/>
  <c r="L255" i="77"/>
  <c r="G252" i="82" s="1"/>
  <c r="L254" i="77"/>
  <c r="G251" i="82" s="1"/>
  <c r="L253" i="77"/>
  <c r="G250" i="82" s="1"/>
  <c r="L252" i="77"/>
  <c r="G249" i="82" s="1"/>
  <c r="L251" i="77"/>
  <c r="G248" i="82" s="1"/>
  <c r="L250" i="77"/>
  <c r="G247" i="82" s="1"/>
  <c r="L249" i="77"/>
  <c r="G246" i="82" s="1"/>
  <c r="L248" i="77"/>
  <c r="G245" i="82" s="1"/>
  <c r="L247" i="77"/>
  <c r="G244" i="82" s="1"/>
  <c r="L246" i="77"/>
  <c r="G243" i="82" s="1"/>
  <c r="L245" i="77"/>
  <c r="G242" i="82" s="1"/>
  <c r="L244" i="77"/>
  <c r="G241" i="82" s="1"/>
  <c r="L243" i="77"/>
  <c r="L242" i="77"/>
  <c r="G239" i="82" s="1"/>
  <c r="L241" i="77"/>
  <c r="G238" i="82" s="1"/>
  <c r="L240" i="77"/>
  <c r="G237" i="82" s="1"/>
  <c r="L239" i="77"/>
  <c r="G236" i="82" s="1"/>
  <c r="L238" i="77"/>
  <c r="G235" i="82" s="1"/>
  <c r="L237" i="77"/>
  <c r="G234" i="82" s="1"/>
  <c r="L236" i="77"/>
  <c r="G233" i="82" s="1"/>
  <c r="L235" i="77"/>
  <c r="G232" i="82" s="1"/>
  <c r="L234" i="77"/>
  <c r="G231" i="82" s="1"/>
  <c r="L233" i="77"/>
  <c r="G230" i="82" s="1"/>
  <c r="L232" i="77"/>
  <c r="G229" i="82" s="1"/>
  <c r="L231" i="77"/>
  <c r="G228" i="82" s="1"/>
  <c r="L230" i="77"/>
  <c r="G227" i="82" s="1"/>
  <c r="L229" i="77"/>
  <c r="G226" i="82" s="1"/>
  <c r="L228" i="77"/>
  <c r="G225" i="82" s="1"/>
  <c r="L227" i="77"/>
  <c r="G224" i="82" s="1"/>
  <c r="L226" i="77"/>
  <c r="L225" i="77"/>
  <c r="G222" i="82" s="1"/>
  <c r="L224" i="77"/>
  <c r="G221" i="82" s="1"/>
  <c r="L223" i="77"/>
  <c r="G220" i="82" s="1"/>
  <c r="L222" i="77"/>
  <c r="G219" i="82" s="1"/>
  <c r="L221" i="77"/>
  <c r="G218" i="82" s="1"/>
  <c r="L220" i="77"/>
  <c r="G217" i="82" s="1"/>
  <c r="L219" i="77"/>
  <c r="G216" i="82" s="1"/>
  <c r="L218" i="77"/>
  <c r="G215" i="82" s="1"/>
  <c r="L217" i="77"/>
  <c r="G214" i="82" s="1"/>
  <c r="L216" i="77"/>
  <c r="L215" i="77"/>
  <c r="L214" i="77"/>
  <c r="L213" i="77"/>
  <c r="L212" i="77"/>
  <c r="L211" i="77"/>
  <c r="L210" i="77"/>
  <c r="G207" i="82" s="1"/>
  <c r="L209" i="77"/>
  <c r="L208" i="77"/>
  <c r="G205" i="82" s="1"/>
  <c r="L207" i="77"/>
  <c r="G204" i="82" s="1"/>
  <c r="L206" i="77"/>
  <c r="L205" i="77"/>
  <c r="G202" i="82" s="1"/>
  <c r="L204" i="77"/>
  <c r="G201" i="82" s="1"/>
  <c r="L203" i="77"/>
  <c r="L202" i="77"/>
  <c r="G199" i="82" s="1"/>
  <c r="L201" i="77"/>
  <c r="L200" i="77"/>
  <c r="G197" i="82" s="1"/>
  <c r="L199" i="77"/>
  <c r="L198" i="77"/>
  <c r="L197" i="77"/>
  <c r="G194" i="82" s="1"/>
  <c r="L196" i="77"/>
  <c r="L195" i="77"/>
  <c r="G192" i="82" s="1"/>
  <c r="L194" i="77"/>
  <c r="G191" i="82" s="1"/>
  <c r="L193" i="77"/>
  <c r="L192" i="77"/>
  <c r="L191" i="77"/>
  <c r="L190" i="77"/>
  <c r="G187" i="82" s="1"/>
  <c r="L189" i="77"/>
  <c r="L188" i="77"/>
  <c r="L187" i="77"/>
  <c r="G184" i="82" s="1"/>
  <c r="L186" i="77"/>
  <c r="L185" i="77"/>
  <c r="G182" i="82" s="1"/>
  <c r="L184" i="77"/>
  <c r="L183" i="77"/>
  <c r="G180" i="82" s="1"/>
  <c r="L182" i="77"/>
  <c r="L181" i="77"/>
  <c r="L180" i="77"/>
  <c r="L179" i="77"/>
  <c r="L178" i="77"/>
  <c r="L177" i="77"/>
  <c r="L176" i="77"/>
  <c r="G173" i="82" s="1"/>
  <c r="L175" i="77"/>
  <c r="G172" i="82" s="1"/>
  <c r="L174" i="77"/>
  <c r="G171" i="82" s="1"/>
  <c r="L173" i="77"/>
  <c r="G170" i="82" s="1"/>
  <c r="L172" i="77"/>
  <c r="G169" i="82" s="1"/>
  <c r="L171" i="77"/>
  <c r="L170" i="77"/>
  <c r="L169" i="77"/>
  <c r="L168" i="77"/>
  <c r="L167" i="77"/>
  <c r="L166" i="77"/>
  <c r="G163" i="82" s="1"/>
  <c r="L165" i="77"/>
  <c r="G162" i="82" s="1"/>
  <c r="L164" i="77"/>
  <c r="G161" i="82" s="1"/>
  <c r="L163" i="77"/>
  <c r="G160" i="82" s="1"/>
  <c r="L162" i="77"/>
  <c r="G159" i="82" s="1"/>
  <c r="L161" i="77"/>
  <c r="G158" i="82" s="1"/>
  <c r="L160" i="77"/>
  <c r="L159" i="77"/>
  <c r="L158" i="77"/>
  <c r="L157" i="77"/>
  <c r="G154" i="82" s="1"/>
  <c r="L156" i="77"/>
  <c r="L155" i="77"/>
  <c r="L154" i="77"/>
  <c r="L153" i="77"/>
  <c r="L152" i="77"/>
  <c r="L151" i="77"/>
  <c r="L150" i="77"/>
  <c r="L149" i="77"/>
  <c r="L148" i="77"/>
  <c r="L147" i="77"/>
  <c r="L146" i="77"/>
  <c r="L145" i="77"/>
  <c r="L144" i="77"/>
  <c r="L143" i="77"/>
  <c r="L142" i="77"/>
  <c r="L141" i="77"/>
  <c r="L140" i="77"/>
  <c r="L139" i="77"/>
  <c r="L138" i="77"/>
  <c r="L137" i="77"/>
  <c r="L136" i="77"/>
  <c r="G133" i="82" s="1"/>
  <c r="L135" i="77"/>
  <c r="G132" i="82" s="1"/>
  <c r="L134" i="77"/>
  <c r="L133" i="77"/>
  <c r="L132" i="77"/>
  <c r="L131" i="77"/>
  <c r="G128" i="82" s="1"/>
  <c r="L130" i="77"/>
  <c r="G127" i="82" s="1"/>
  <c r="L129" i="77"/>
  <c r="G126" i="82" s="1"/>
  <c r="L128" i="77"/>
  <c r="L127" i="77"/>
  <c r="G124" i="82" s="1"/>
  <c r="L126" i="77"/>
  <c r="G123" i="82" s="1"/>
  <c r="L125" i="77"/>
  <c r="L124" i="77"/>
  <c r="L123" i="77"/>
  <c r="L122" i="77"/>
  <c r="L121" i="77"/>
  <c r="G118" i="82" s="1"/>
  <c r="L120" i="77"/>
  <c r="G117" i="82" s="1"/>
  <c r="L119" i="77"/>
  <c r="G116" i="82" s="1"/>
  <c r="L118" i="77"/>
  <c r="G115" i="82" s="1"/>
  <c r="L117" i="77"/>
  <c r="G114" i="82" s="1"/>
  <c r="L116" i="77"/>
  <c r="G113" i="82" s="1"/>
  <c r="L115" i="77"/>
  <c r="G112" i="82" s="1"/>
  <c r="L114" i="77"/>
  <c r="G111" i="82" s="1"/>
  <c r="L113" i="77"/>
  <c r="G110" i="82" s="1"/>
  <c r="L112" i="77"/>
  <c r="G109" i="82" s="1"/>
  <c r="L111" i="77"/>
  <c r="G108" i="82" s="1"/>
  <c r="L110" i="77"/>
  <c r="L109" i="77"/>
  <c r="G106" i="82" s="1"/>
  <c r="L108" i="77"/>
  <c r="G105" i="82" s="1"/>
  <c r="L107" i="77"/>
  <c r="G104" i="82" s="1"/>
  <c r="L106" i="77"/>
  <c r="G103" i="82" s="1"/>
  <c r="L105" i="77"/>
  <c r="G102" i="82" s="1"/>
  <c r="L104" i="77"/>
  <c r="G101" i="82" s="1"/>
  <c r="L103" i="77"/>
  <c r="G100" i="82" s="1"/>
  <c r="L102" i="77"/>
  <c r="L101" i="77"/>
  <c r="L100" i="77"/>
  <c r="G97" i="82" s="1"/>
  <c r="L99" i="77"/>
  <c r="G96" i="82" s="1"/>
  <c r="L98" i="77"/>
  <c r="L97" i="77"/>
  <c r="L96" i="77"/>
  <c r="L95" i="77"/>
  <c r="G92" i="82" s="1"/>
  <c r="L94" i="77"/>
  <c r="L93" i="77"/>
  <c r="L92" i="77"/>
  <c r="G89" i="82" s="1"/>
  <c r="L91" i="77"/>
  <c r="G88" i="82" s="1"/>
  <c r="L90" i="77"/>
  <c r="L89" i="77"/>
  <c r="G86" i="82" s="1"/>
  <c r="L88" i="77"/>
  <c r="G85" i="82" s="1"/>
  <c r="L87" i="77"/>
  <c r="G84" i="82" s="1"/>
  <c r="L86" i="77"/>
  <c r="L85" i="77"/>
  <c r="G82" i="82" s="1"/>
  <c r="L84" i="77"/>
  <c r="G81" i="82" s="1"/>
  <c r="L83" i="77"/>
  <c r="G80" i="82" s="1"/>
  <c r="L82" i="77"/>
  <c r="G79" i="82" s="1"/>
  <c r="L81" i="77"/>
  <c r="G78" i="82" s="1"/>
  <c r="L80" i="77"/>
  <c r="L79" i="77"/>
  <c r="G76" i="82" s="1"/>
  <c r="L78" i="77"/>
  <c r="G75" i="82" s="1"/>
  <c r="L77" i="77"/>
  <c r="G74" i="82" s="1"/>
  <c r="L76" i="77"/>
  <c r="G73" i="82" s="1"/>
  <c r="L75" i="77"/>
  <c r="G72" i="82" s="1"/>
  <c r="L74" i="77"/>
  <c r="G71" i="82" s="1"/>
  <c r="L73" i="77"/>
  <c r="G70" i="82" s="1"/>
  <c r="L72" i="77"/>
  <c r="G69" i="82" s="1"/>
  <c r="L71" i="77"/>
  <c r="G68" i="82" s="1"/>
  <c r="L70" i="77"/>
  <c r="G67" i="82" s="1"/>
  <c r="L69" i="77"/>
  <c r="G66" i="82" s="1"/>
  <c r="L68" i="77"/>
  <c r="G65" i="82" s="1"/>
  <c r="L67" i="77"/>
  <c r="G64" i="82" s="1"/>
  <c r="L66" i="77"/>
  <c r="G63" i="82" s="1"/>
  <c r="L65" i="77"/>
  <c r="G62" i="82" s="1"/>
  <c r="L64" i="77"/>
  <c r="G61" i="82" s="1"/>
  <c r="L63" i="77"/>
  <c r="G60" i="82" s="1"/>
  <c r="L62" i="77"/>
  <c r="G59" i="82" s="1"/>
  <c r="L61" i="77"/>
  <c r="G58" i="82" s="1"/>
  <c r="L60" i="77"/>
  <c r="G57" i="82" s="1"/>
  <c r="L59" i="77"/>
  <c r="G56" i="82" s="1"/>
  <c r="L58" i="77"/>
  <c r="G55" i="82" s="1"/>
  <c r="L57" i="77"/>
  <c r="L56" i="77"/>
  <c r="G53" i="82" s="1"/>
  <c r="L55" i="77"/>
  <c r="G52" i="82" s="1"/>
  <c r="L54" i="77"/>
  <c r="G51" i="82" s="1"/>
  <c r="L53" i="77"/>
  <c r="G50" i="82" s="1"/>
  <c r="L52" i="77"/>
  <c r="L51" i="77"/>
  <c r="L50" i="77"/>
  <c r="G47" i="82" s="1"/>
  <c r="L49" i="77"/>
  <c r="L48" i="77"/>
  <c r="G45" i="82" s="1"/>
  <c r="L47" i="77"/>
  <c r="G44" i="82" s="1"/>
  <c r="L46" i="77"/>
  <c r="G43" i="82" s="1"/>
  <c r="L45" i="77"/>
  <c r="L44" i="77"/>
  <c r="G41" i="82" s="1"/>
  <c r="L43" i="77"/>
  <c r="G40" i="82" s="1"/>
  <c r="L42" i="77"/>
  <c r="G39" i="82" s="1"/>
  <c r="L41" i="77"/>
  <c r="G38" i="82" s="1"/>
  <c r="L40" i="77"/>
  <c r="G37" i="82" s="1"/>
  <c r="L39" i="77"/>
  <c r="G36" i="82" s="1"/>
  <c r="L38" i="77"/>
  <c r="G35" i="82" s="1"/>
  <c r="L37" i="77"/>
  <c r="G34" i="82" s="1"/>
  <c r="L36" i="77"/>
  <c r="G33" i="82" s="1"/>
  <c r="L35" i="77"/>
  <c r="L34" i="77"/>
  <c r="L33" i="77"/>
  <c r="G30" i="82" s="1"/>
  <c r="L32" i="77"/>
  <c r="G29" i="82" s="1"/>
  <c r="L31" i="77"/>
  <c r="G28" i="82" s="1"/>
  <c r="L30" i="77"/>
  <c r="G27" i="82" s="1"/>
  <c r="L29" i="77"/>
  <c r="G26" i="82" s="1"/>
  <c r="L28" i="77"/>
  <c r="G25" i="82" s="1"/>
  <c r="L27" i="77"/>
  <c r="G24" i="82" s="1"/>
  <c r="L26" i="77"/>
  <c r="G23" i="82" s="1"/>
  <c r="L25" i="77"/>
  <c r="G22" i="82" s="1"/>
  <c r="L24" i="77"/>
  <c r="G21" i="82" s="1"/>
  <c r="L23" i="77"/>
  <c r="G20" i="82" s="1"/>
  <c r="L22" i="77"/>
  <c r="G19" i="82" s="1"/>
  <c r="L21" i="77"/>
  <c r="G18" i="82" s="1"/>
  <c r="L20" i="77"/>
  <c r="G17" i="82" s="1"/>
  <c r="L19" i="77"/>
  <c r="G16" i="82" s="1"/>
  <c r="L18" i="77"/>
  <c r="G15" i="82" s="1"/>
  <c r="L17" i="77"/>
  <c r="G14" i="82" s="1"/>
  <c r="L16" i="77"/>
  <c r="G13" i="82" s="1"/>
  <c r="L15" i="77"/>
  <c r="G12" i="82" s="1"/>
  <c r="L14" i="77"/>
  <c r="G11" i="82" s="1"/>
  <c r="L13" i="77"/>
  <c r="G10" i="82" s="1"/>
  <c r="L12" i="77"/>
  <c r="G9" i="82" s="1"/>
  <c r="L11" i="77"/>
  <c r="G8" i="82" s="1"/>
  <c r="L10" i="77"/>
  <c r="G7" i="82" s="1"/>
  <c r="L9" i="77"/>
  <c r="G6" i="82" s="1"/>
  <c r="L8" i="77"/>
  <c r="G5" i="82" s="1"/>
  <c r="L7" i="77"/>
  <c r="G4" i="82" s="1"/>
  <c r="K530" i="77"/>
  <c r="K529" i="77"/>
  <c r="K528" i="77"/>
  <c r="K527" i="77"/>
  <c r="K526" i="77"/>
  <c r="K525" i="77"/>
  <c r="K524" i="77"/>
  <c r="K523" i="77"/>
  <c r="K522" i="77"/>
  <c r="K521" i="77"/>
  <c r="K520" i="77"/>
  <c r="K519" i="77"/>
  <c r="K518" i="77"/>
  <c r="K517" i="77"/>
  <c r="K516" i="77"/>
  <c r="K515" i="77"/>
  <c r="K514" i="77"/>
  <c r="K513" i="77"/>
  <c r="K512" i="77"/>
  <c r="K511" i="77"/>
  <c r="K510" i="77"/>
  <c r="K509" i="77"/>
  <c r="K508" i="77"/>
  <c r="K507" i="77"/>
  <c r="K506" i="77"/>
  <c r="K505" i="77"/>
  <c r="K504" i="77"/>
  <c r="K503" i="77"/>
  <c r="K502" i="77"/>
  <c r="K501" i="77"/>
  <c r="K500" i="77"/>
  <c r="K499" i="77"/>
  <c r="K498" i="77"/>
  <c r="K497" i="77"/>
  <c r="K496" i="77"/>
  <c r="K495" i="77"/>
  <c r="K494" i="77"/>
  <c r="K493" i="77"/>
  <c r="K492" i="77"/>
  <c r="K491" i="77"/>
  <c r="K490" i="77"/>
  <c r="K489" i="77"/>
  <c r="K488" i="77"/>
  <c r="K487" i="77"/>
  <c r="K486" i="77"/>
  <c r="K485" i="77"/>
  <c r="K484" i="77"/>
  <c r="K483" i="77"/>
  <c r="K482" i="77"/>
  <c r="K481" i="77"/>
  <c r="K480" i="77"/>
  <c r="K479" i="77"/>
  <c r="K478" i="77"/>
  <c r="K477" i="77"/>
  <c r="K476" i="77"/>
  <c r="K475" i="77"/>
  <c r="K474" i="77"/>
  <c r="K473" i="77"/>
  <c r="K472" i="77"/>
  <c r="K471" i="77"/>
  <c r="K470" i="77"/>
  <c r="K469" i="77"/>
  <c r="K468" i="77"/>
  <c r="K467" i="77"/>
  <c r="K466" i="77"/>
  <c r="K465" i="77"/>
  <c r="K464" i="77"/>
  <c r="K463" i="77"/>
  <c r="K462" i="77"/>
  <c r="K461" i="77"/>
  <c r="K460" i="77"/>
  <c r="K459" i="77"/>
  <c r="K458" i="77"/>
  <c r="K457" i="77"/>
  <c r="K456" i="77"/>
  <c r="K455" i="77"/>
  <c r="K454" i="77"/>
  <c r="K453" i="77"/>
  <c r="K452" i="77"/>
  <c r="K451" i="77"/>
  <c r="K450" i="77"/>
  <c r="K449" i="77"/>
  <c r="K448" i="77"/>
  <c r="K447" i="77"/>
  <c r="K446" i="77"/>
  <c r="K445" i="77"/>
  <c r="K444" i="77"/>
  <c r="K443" i="77"/>
  <c r="K442" i="77"/>
  <c r="K441" i="77"/>
  <c r="K440" i="77"/>
  <c r="K439" i="77"/>
  <c r="K438" i="77"/>
  <c r="K437" i="77"/>
  <c r="K436" i="77"/>
  <c r="K435" i="77"/>
  <c r="K434" i="77"/>
  <c r="K433" i="77"/>
  <c r="K432" i="77"/>
  <c r="K431" i="77"/>
  <c r="K430" i="77"/>
  <c r="K429" i="77"/>
  <c r="K428" i="77"/>
  <c r="K427" i="77"/>
  <c r="K426" i="77"/>
  <c r="K425" i="77"/>
  <c r="K424" i="77"/>
  <c r="K423" i="77"/>
  <c r="K422" i="77"/>
  <c r="K421" i="77"/>
  <c r="K420" i="77"/>
  <c r="K419" i="77"/>
  <c r="K418" i="77"/>
  <c r="K417" i="77"/>
  <c r="K416" i="77"/>
  <c r="K415" i="77"/>
  <c r="K414" i="77"/>
  <c r="K413" i="77"/>
  <c r="K412" i="77"/>
  <c r="K411" i="77"/>
  <c r="K410" i="77"/>
  <c r="K409" i="77"/>
  <c r="K408" i="77"/>
  <c r="K407" i="77"/>
  <c r="K406" i="77"/>
  <c r="K405" i="77"/>
  <c r="K404" i="77"/>
  <c r="K403" i="77"/>
  <c r="K402" i="77"/>
  <c r="K401" i="77"/>
  <c r="K400" i="77"/>
  <c r="K399" i="77"/>
  <c r="K398" i="77"/>
  <c r="K397" i="77"/>
  <c r="K396" i="77"/>
  <c r="K395" i="77"/>
  <c r="K394" i="77"/>
  <c r="K393" i="77"/>
  <c r="K392" i="77"/>
  <c r="K391" i="77"/>
  <c r="K390" i="77"/>
  <c r="K389" i="77"/>
  <c r="K388" i="77"/>
  <c r="K387" i="77"/>
  <c r="K386" i="77"/>
  <c r="K385" i="77"/>
  <c r="K384" i="77"/>
  <c r="K383" i="77"/>
  <c r="K382" i="77"/>
  <c r="K381" i="77"/>
  <c r="K380" i="77"/>
  <c r="K379" i="77"/>
  <c r="K378" i="77"/>
  <c r="K377" i="77"/>
  <c r="K376" i="77"/>
  <c r="K375" i="77"/>
  <c r="K374" i="77"/>
  <c r="K373" i="77"/>
  <c r="K372" i="77"/>
  <c r="K371" i="77"/>
  <c r="K370" i="77"/>
  <c r="K369" i="77"/>
  <c r="K368" i="77"/>
  <c r="K367" i="77"/>
  <c r="K366" i="77"/>
  <c r="K365" i="77"/>
  <c r="K364" i="77"/>
  <c r="K363" i="77"/>
  <c r="K362" i="77"/>
  <c r="K361" i="77"/>
  <c r="K360" i="77"/>
  <c r="K359" i="77"/>
  <c r="K358" i="77"/>
  <c r="K357" i="77"/>
  <c r="K356" i="77"/>
  <c r="K355" i="77"/>
  <c r="K354" i="77"/>
  <c r="K353" i="77"/>
  <c r="K352" i="77"/>
  <c r="K351" i="77"/>
  <c r="K350" i="77"/>
  <c r="K349" i="77"/>
  <c r="K348" i="77"/>
  <c r="K347" i="77"/>
  <c r="K346" i="77"/>
  <c r="K345" i="77"/>
  <c r="K344" i="77"/>
  <c r="K343" i="77"/>
  <c r="K342" i="77"/>
  <c r="K341" i="77"/>
  <c r="K340" i="77"/>
  <c r="K339" i="77"/>
  <c r="K338" i="77"/>
  <c r="K337" i="77"/>
  <c r="K336" i="77"/>
  <c r="K335" i="77"/>
  <c r="K334" i="77"/>
  <c r="K333" i="77"/>
  <c r="K332" i="77"/>
  <c r="K331" i="77"/>
  <c r="K330" i="77"/>
  <c r="K329" i="77"/>
  <c r="K328" i="77"/>
  <c r="K327" i="77"/>
  <c r="K326" i="77"/>
  <c r="K325" i="77"/>
  <c r="K324" i="77"/>
  <c r="K323" i="77"/>
  <c r="K322" i="77"/>
  <c r="K321" i="77"/>
  <c r="K320" i="77"/>
  <c r="K319" i="77"/>
  <c r="K318" i="77"/>
  <c r="K317" i="77"/>
  <c r="K316" i="77"/>
  <c r="K315" i="77"/>
  <c r="K314" i="77"/>
  <c r="K313" i="77"/>
  <c r="K312" i="77"/>
  <c r="K311" i="77"/>
  <c r="K310" i="77"/>
  <c r="K309" i="77"/>
  <c r="K308" i="77"/>
  <c r="K307" i="77"/>
  <c r="K306" i="77"/>
  <c r="K305" i="77"/>
  <c r="K304" i="77"/>
  <c r="K303" i="77"/>
  <c r="K302" i="77"/>
  <c r="K301" i="77"/>
  <c r="K300" i="77"/>
  <c r="K299" i="77"/>
  <c r="K298" i="77"/>
  <c r="K297" i="77"/>
  <c r="K296" i="77"/>
  <c r="K295" i="77"/>
  <c r="K294" i="77"/>
  <c r="K293" i="77"/>
  <c r="K292" i="77"/>
  <c r="K291" i="77"/>
  <c r="K290" i="77"/>
  <c r="K289" i="77"/>
  <c r="K288" i="77"/>
  <c r="K287" i="77"/>
  <c r="K286" i="77"/>
  <c r="K285" i="77"/>
  <c r="K284" i="77"/>
  <c r="K283" i="77"/>
  <c r="K282" i="77"/>
  <c r="K281" i="77"/>
  <c r="K280" i="77"/>
  <c r="K279" i="77"/>
  <c r="K278" i="77"/>
  <c r="K277" i="77"/>
  <c r="K276" i="77"/>
  <c r="K275" i="77"/>
  <c r="K274" i="77"/>
  <c r="K273" i="77"/>
  <c r="K272" i="77"/>
  <c r="K271" i="77"/>
  <c r="K270" i="77"/>
  <c r="K269" i="77"/>
  <c r="J12" i="84"/>
  <c r="J11" i="84"/>
  <c r="J10" i="84"/>
  <c r="J9" i="84"/>
  <c r="J8" i="84"/>
  <c r="J7" i="84"/>
  <c r="F12" i="84"/>
  <c r="F11" i="84"/>
  <c r="F10" i="84"/>
  <c r="F9" i="84"/>
  <c r="F8" i="84"/>
  <c r="F7" i="84"/>
  <c r="F6" i="84"/>
  <c r="J6" i="84"/>
  <c r="Q70" i="80" s="1"/>
  <c r="E28" i="84"/>
  <c r="L68" i="80" l="1"/>
  <c r="H58" i="80"/>
  <c r="AF57" i="80"/>
  <c r="O71" i="80"/>
  <c r="BJ274" i="76"/>
  <c r="BJ263" i="76"/>
  <c r="S18" i="82"/>
  <c r="R18" i="82"/>
  <c r="T18" i="82"/>
  <c r="Q18" i="82"/>
  <c r="R49" i="82"/>
  <c r="S49" i="82"/>
  <c r="Q49" i="82"/>
  <c r="T49" i="82"/>
  <c r="R5" i="82"/>
  <c r="S5" i="82"/>
  <c r="Q5" i="82"/>
  <c r="T5" i="82"/>
  <c r="T10" i="82"/>
  <c r="R10" i="82"/>
  <c r="S10" i="82"/>
  <c r="Q10" i="82"/>
  <c r="R21" i="82"/>
  <c r="S21" i="82"/>
  <c r="Q21" i="82"/>
  <c r="T21" i="82"/>
  <c r="R33" i="82"/>
  <c r="S33" i="82"/>
  <c r="Q33" i="82"/>
  <c r="T33" i="82"/>
  <c r="R43" i="82"/>
  <c r="S43" i="82"/>
  <c r="Q43" i="82"/>
  <c r="T43" i="82"/>
  <c r="R9" i="82"/>
  <c r="S9" i="82"/>
  <c r="Q9" i="82"/>
  <c r="T9" i="82"/>
  <c r="R15" i="82"/>
  <c r="S15" i="82"/>
  <c r="Q15" i="82"/>
  <c r="T15" i="82"/>
  <c r="S20" i="82"/>
  <c r="R20" i="82"/>
  <c r="T20" i="82"/>
  <c r="Q20" i="82"/>
  <c r="R19" i="82"/>
  <c r="S19" i="82"/>
  <c r="Q19" i="82"/>
  <c r="T19" i="82"/>
  <c r="R51" i="82"/>
  <c r="S51" i="82"/>
  <c r="Q51" i="82"/>
  <c r="T51" i="82"/>
  <c r="R14" i="82"/>
  <c r="S14" i="82"/>
  <c r="Q14" i="82"/>
  <c r="T14" i="82"/>
  <c r="T44" i="82"/>
  <c r="R44" i="82"/>
  <c r="S44" i="82"/>
  <c r="Q44" i="82"/>
  <c r="T12" i="82"/>
  <c r="R12" i="82"/>
  <c r="S12" i="82"/>
  <c r="Q12" i="82"/>
  <c r="R17" i="82"/>
  <c r="S17" i="82"/>
  <c r="Q17" i="82"/>
  <c r="T17" i="82"/>
  <c r="R16" i="82"/>
  <c r="S16" i="82"/>
  <c r="T16" i="82"/>
  <c r="Q16" i="82"/>
  <c r="S8" i="82"/>
  <c r="R8" i="82"/>
  <c r="T8" i="82"/>
  <c r="Q8" i="82"/>
  <c r="T28" i="82"/>
  <c r="R28" i="82"/>
  <c r="S28" i="82"/>
  <c r="Q28" i="82"/>
  <c r="R31" i="82"/>
  <c r="S31" i="82"/>
  <c r="Q31" i="82"/>
  <c r="T31" i="82"/>
  <c r="R35" i="82"/>
  <c r="S35" i="82"/>
  <c r="Q35" i="82"/>
  <c r="T35" i="82"/>
  <c r="F294" i="82"/>
  <c r="F303" i="82"/>
  <c r="F327" i="82"/>
  <c r="F343" i="82"/>
  <c r="F359" i="82"/>
  <c r="F375" i="82"/>
  <c r="F383" i="82"/>
  <c r="F391" i="82"/>
  <c r="F399" i="82"/>
  <c r="F407" i="82"/>
  <c r="F415" i="82"/>
  <c r="F423" i="82"/>
  <c r="F431" i="82"/>
  <c r="F439" i="82"/>
  <c r="F447" i="82"/>
  <c r="F471" i="82"/>
  <c r="F479" i="82"/>
  <c r="F487" i="82"/>
  <c r="F318" i="82"/>
  <c r="F311" i="82"/>
  <c r="F335" i="82"/>
  <c r="F351" i="82"/>
  <c r="F367" i="82"/>
  <c r="F272" i="82"/>
  <c r="F280" i="82"/>
  <c r="F288" i="82"/>
  <c r="F296" i="82"/>
  <c r="F304" i="82"/>
  <c r="F312" i="82"/>
  <c r="F320" i="82"/>
  <c r="F328" i="82"/>
  <c r="F336" i="82"/>
  <c r="F344" i="82"/>
  <c r="F352" i="82"/>
  <c r="F368" i="82"/>
  <c r="F376" i="82"/>
  <c r="F384" i="82"/>
  <c r="F392" i="82"/>
  <c r="F400" i="82"/>
  <c r="F408" i="82"/>
  <c r="F416" i="82"/>
  <c r="F424" i="82"/>
  <c r="F432" i="82"/>
  <c r="F440" i="82"/>
  <c r="F448" i="82"/>
  <c r="F456" i="82"/>
  <c r="F464" i="82"/>
  <c r="F472" i="82"/>
  <c r="F480" i="82"/>
  <c r="F488" i="82"/>
  <c r="F278" i="82"/>
  <c r="F271" i="82"/>
  <c r="F281" i="82"/>
  <c r="F297" i="82"/>
  <c r="F305" i="82"/>
  <c r="F313" i="82"/>
  <c r="F321" i="82"/>
  <c r="F329" i="82"/>
  <c r="F337" i="82"/>
  <c r="F345" i="82"/>
  <c r="F353" i="82"/>
  <c r="F361" i="82"/>
  <c r="F369" i="82"/>
  <c r="F377" i="82"/>
  <c r="F385" i="82"/>
  <c r="F393" i="82"/>
  <c r="F401" i="82"/>
  <c r="F409" i="82"/>
  <c r="F417" i="82"/>
  <c r="F425" i="82"/>
  <c r="F433" i="82"/>
  <c r="F441" i="82"/>
  <c r="F449" i="82"/>
  <c r="F457" i="82"/>
  <c r="F465" i="82"/>
  <c r="F473" i="82"/>
  <c r="F481" i="82"/>
  <c r="F286" i="82"/>
  <c r="F295" i="82"/>
  <c r="F298" i="82"/>
  <c r="F330" i="82"/>
  <c r="F338" i="82"/>
  <c r="F346" i="82"/>
  <c r="F354" i="82"/>
  <c r="F362" i="82"/>
  <c r="F370" i="82"/>
  <c r="F378" i="82"/>
  <c r="F386" i="82"/>
  <c r="F394" i="82"/>
  <c r="F402" i="82"/>
  <c r="F410" i="82"/>
  <c r="F418" i="82"/>
  <c r="F426" i="82"/>
  <c r="F434" i="82"/>
  <c r="F442" i="82"/>
  <c r="F450" i="82"/>
  <c r="F458" i="82"/>
  <c r="F466" i="82"/>
  <c r="F474" i="82"/>
  <c r="F482" i="82"/>
  <c r="F326" i="82"/>
  <c r="F287" i="82"/>
  <c r="F273" i="82"/>
  <c r="F282" i="82"/>
  <c r="F306" i="82"/>
  <c r="F275" i="82"/>
  <c r="F283" i="82"/>
  <c r="F291" i="82"/>
  <c r="F299" i="82"/>
  <c r="F307" i="82"/>
  <c r="F315" i="82"/>
  <c r="F323" i="82"/>
  <c r="F331" i="82"/>
  <c r="F339" i="82"/>
  <c r="F347" i="82"/>
  <c r="F355" i="82"/>
  <c r="F363" i="82"/>
  <c r="F371" i="82"/>
  <c r="F379" i="82"/>
  <c r="F387" i="82"/>
  <c r="F395" i="82"/>
  <c r="F403" i="82"/>
  <c r="F411" i="82"/>
  <c r="F419" i="82"/>
  <c r="F427" i="82"/>
  <c r="F435" i="82"/>
  <c r="F443" i="82"/>
  <c r="F451" i="82"/>
  <c r="F459" i="82"/>
  <c r="F467" i="82"/>
  <c r="F475" i="82"/>
  <c r="F483" i="82"/>
  <c r="F270" i="82"/>
  <c r="F334" i="82"/>
  <c r="F319" i="82"/>
  <c r="F314" i="82"/>
  <c r="F268" i="82"/>
  <c r="F284" i="82"/>
  <c r="F292" i="82"/>
  <c r="F300" i="82"/>
  <c r="F308" i="82"/>
  <c r="F316" i="82"/>
  <c r="F324" i="82"/>
  <c r="F332" i="82"/>
  <c r="F340" i="82"/>
  <c r="F348" i="82"/>
  <c r="F356" i="82"/>
  <c r="F364" i="82"/>
  <c r="F372" i="82"/>
  <c r="F380" i="82"/>
  <c r="F388" i="82"/>
  <c r="F396" i="82"/>
  <c r="F404" i="82"/>
  <c r="F412" i="82"/>
  <c r="F420" i="82"/>
  <c r="F428" i="82"/>
  <c r="F436" i="82"/>
  <c r="F444" i="82"/>
  <c r="F452" i="82"/>
  <c r="F460" i="82"/>
  <c r="F468" i="82"/>
  <c r="F476" i="82"/>
  <c r="F484" i="82"/>
  <c r="F302" i="82"/>
  <c r="F279" i="82"/>
  <c r="F289" i="82"/>
  <c r="F290" i="82"/>
  <c r="F322" i="82"/>
  <c r="F267" i="82"/>
  <c r="F276" i="82"/>
  <c r="F269" i="82"/>
  <c r="F277" i="82"/>
  <c r="F285" i="82"/>
  <c r="F293" i="82"/>
  <c r="F301" i="82"/>
  <c r="F309" i="82"/>
  <c r="F317" i="82"/>
  <c r="F325" i="82"/>
  <c r="F333" i="82"/>
  <c r="F341" i="82"/>
  <c r="F349" i="82"/>
  <c r="F357" i="82"/>
  <c r="F365" i="82"/>
  <c r="F373" i="82"/>
  <c r="F381" i="82"/>
  <c r="F389" i="82"/>
  <c r="F397" i="82"/>
  <c r="F405" i="82"/>
  <c r="F413" i="82"/>
  <c r="F421" i="82"/>
  <c r="F429" i="82"/>
  <c r="F437" i="82"/>
  <c r="F445" i="82"/>
  <c r="F453" i="82"/>
  <c r="F461" i="82"/>
  <c r="F469" i="82"/>
  <c r="F477" i="82"/>
  <c r="F485" i="82"/>
  <c r="F310" i="82"/>
  <c r="F342" i="82"/>
  <c r="F358" i="82"/>
  <c r="F366" i="82"/>
  <c r="F374" i="82"/>
  <c r="F382" i="82"/>
  <c r="F390" i="82"/>
  <c r="F398" i="82"/>
  <c r="F406" i="82"/>
  <c r="F414" i="82"/>
  <c r="F422" i="82"/>
  <c r="F430" i="82"/>
  <c r="F438" i="82"/>
  <c r="F454" i="82"/>
  <c r="F462" i="82"/>
  <c r="F470" i="82"/>
  <c r="F478" i="82"/>
  <c r="F486" i="82"/>
  <c r="BE233" i="76"/>
  <c r="BE277" i="76"/>
  <c r="BE200" i="76"/>
  <c r="BE167" i="76"/>
  <c r="BE255" i="76"/>
  <c r="BE222" i="76"/>
  <c r="BE189" i="76"/>
  <c r="BE244" i="76"/>
  <c r="BE211" i="76"/>
  <c r="BE178" i="76"/>
  <c r="BE266" i="76"/>
  <c r="I58" i="80"/>
  <c r="J58" i="80" s="1"/>
  <c r="K58" i="80" s="1"/>
  <c r="L58" i="80" s="1"/>
  <c r="M58" i="80" s="1"/>
  <c r="N58" i="80" s="1"/>
  <c r="O58" i="80" s="1"/>
  <c r="P58" i="80" s="1"/>
  <c r="Q58" i="80" s="1"/>
  <c r="R58" i="80" s="1"/>
  <c r="S58" i="80" s="1"/>
  <c r="T58" i="80" s="1"/>
  <c r="U58" i="80" s="1"/>
  <c r="V58" i="80" s="1"/>
  <c r="W58" i="80" s="1"/>
  <c r="X58" i="80" s="1"/>
  <c r="Y58" i="80" s="1"/>
  <c r="Z58" i="80" s="1"/>
  <c r="AA58" i="80" s="1"/>
  <c r="AB58" i="80" s="1"/>
  <c r="AC58" i="80" s="1"/>
  <c r="AD58" i="80" s="1"/>
  <c r="M68" i="80"/>
  <c r="N68" i="80" s="1"/>
  <c r="O68" i="80" s="1"/>
  <c r="P68" i="80" s="1"/>
  <c r="S70" i="80"/>
  <c r="U70" i="80"/>
  <c r="R70" i="80"/>
  <c r="P71" i="80"/>
  <c r="Q71" i="80" s="1"/>
  <c r="BK252" i="76"/>
  <c r="J307" i="76"/>
  <c r="G446" i="82"/>
  <c r="J302" i="76"/>
  <c r="G360" i="82"/>
  <c r="J316" i="76"/>
  <c r="J310" i="76"/>
  <c r="W154" i="76"/>
  <c r="AM154" i="76"/>
  <c r="M165" i="76"/>
  <c r="R24" i="82"/>
  <c r="AC165" i="76"/>
  <c r="G289" i="82"/>
  <c r="AS165" i="76"/>
  <c r="G297" i="82"/>
  <c r="S176" i="76"/>
  <c r="G305" i="82"/>
  <c r="S27" i="82" s="1"/>
  <c r="AI176" i="76"/>
  <c r="G313" i="82"/>
  <c r="R29" i="82" s="1"/>
  <c r="I187" i="76"/>
  <c r="G321" i="82"/>
  <c r="Y187" i="76"/>
  <c r="G329" i="82"/>
  <c r="AO187" i="76"/>
  <c r="S32" i="82"/>
  <c r="O198" i="76"/>
  <c r="G345" i="82"/>
  <c r="AE198" i="76"/>
  <c r="E209" i="76"/>
  <c r="G361" i="82"/>
  <c r="U209" i="76"/>
  <c r="G369" i="82"/>
  <c r="R37" i="82" s="1"/>
  <c r="AK209" i="76"/>
  <c r="G377" i="82"/>
  <c r="Q38" i="82" s="1"/>
  <c r="K220" i="76"/>
  <c r="G385" i="82"/>
  <c r="S39" i="82" s="1"/>
  <c r="AA220" i="76"/>
  <c r="G393" i="82"/>
  <c r="R40" i="82" s="1"/>
  <c r="AQ220" i="76"/>
  <c r="G401" i="82"/>
  <c r="R41" i="82" s="1"/>
  <c r="Q231" i="76"/>
  <c r="G409" i="82"/>
  <c r="AG231" i="76"/>
  <c r="G417" i="82"/>
  <c r="G242" i="76"/>
  <c r="G425" i="82"/>
  <c r="S45" i="82" s="1"/>
  <c r="W242" i="76"/>
  <c r="G433" i="82"/>
  <c r="R46" i="82" s="1"/>
  <c r="AM242" i="76"/>
  <c r="G441" i="82"/>
  <c r="R47" i="82" s="1"/>
  <c r="M253" i="76"/>
  <c r="G449" i="82"/>
  <c r="AC253" i="76"/>
  <c r="AS253" i="76"/>
  <c r="G465" i="82"/>
  <c r="R50" i="82" s="1"/>
  <c r="S264" i="76"/>
  <c r="G473" i="82"/>
  <c r="R52" i="82" s="1"/>
  <c r="AI264" i="76"/>
  <c r="G481" i="82"/>
  <c r="R53" i="82" s="1"/>
  <c r="J304" i="76"/>
  <c r="J312" i="76"/>
  <c r="J293" i="76"/>
  <c r="J301" i="76"/>
  <c r="G274" i="82"/>
  <c r="J299" i="76"/>
  <c r="G31" i="82"/>
  <c r="S6" i="82" s="1"/>
  <c r="J297" i="76"/>
  <c r="G107" i="82"/>
  <c r="S11" i="82" s="1"/>
  <c r="J303" i="76"/>
  <c r="J309" i="76"/>
  <c r="G294" i="82"/>
  <c r="J315" i="76"/>
  <c r="H293" i="76"/>
  <c r="I293" i="76" s="1"/>
  <c r="F266" i="82"/>
  <c r="H301" i="76"/>
  <c r="I301" i="76" s="1"/>
  <c r="F274" i="82"/>
  <c r="Y200" i="76"/>
  <c r="F350" i="82"/>
  <c r="H307" i="76"/>
  <c r="I307" i="76" s="1"/>
  <c r="F446" i="82"/>
  <c r="Y255" i="76"/>
  <c r="F455" i="82"/>
  <c r="AO255" i="76"/>
  <c r="F463" i="82"/>
  <c r="H302" i="76"/>
  <c r="I302" i="76" s="1"/>
  <c r="F360" i="82"/>
  <c r="J295" i="76"/>
  <c r="J291" i="76"/>
  <c r="J290" i="76"/>
  <c r="J300" i="76"/>
  <c r="J288" i="76"/>
  <c r="J313" i="76"/>
  <c r="J305" i="76"/>
  <c r="J292" i="76"/>
  <c r="J298" i="76"/>
  <c r="J289" i="76"/>
  <c r="J296" i="76"/>
  <c r="J311" i="76"/>
  <c r="J294" i="76"/>
  <c r="H309" i="76"/>
  <c r="I309" i="76" s="1"/>
  <c r="I255" i="76"/>
  <c r="H304" i="76"/>
  <c r="I304" i="76" s="1"/>
  <c r="Y156" i="76"/>
  <c r="AO156" i="76"/>
  <c r="O167" i="76"/>
  <c r="AE167" i="76"/>
  <c r="E178" i="76"/>
  <c r="U178" i="76"/>
  <c r="AK178" i="76"/>
  <c r="K189" i="76"/>
  <c r="AA189" i="76"/>
  <c r="AQ189" i="76"/>
  <c r="Q200" i="76"/>
  <c r="AG200" i="76"/>
  <c r="G211" i="76"/>
  <c r="W211" i="76"/>
  <c r="AM211" i="76"/>
  <c r="M222" i="76"/>
  <c r="AC222" i="76"/>
  <c r="AS222" i="76"/>
  <c r="S233" i="76"/>
  <c r="AI233" i="76"/>
  <c r="I244" i="76"/>
  <c r="Y244" i="76"/>
  <c r="AO244" i="76"/>
  <c r="O255" i="76"/>
  <c r="AE255" i="76"/>
  <c r="E266" i="76"/>
  <c r="U266" i="76"/>
  <c r="AK266" i="76"/>
  <c r="AA156" i="76"/>
  <c r="AQ156" i="76"/>
  <c r="Q167" i="76"/>
  <c r="AG167" i="76"/>
  <c r="G178" i="76"/>
  <c r="W178" i="76"/>
  <c r="AM178" i="76"/>
  <c r="M189" i="76"/>
  <c r="AC189" i="76"/>
  <c r="AS189" i="76"/>
  <c r="S200" i="76"/>
  <c r="AI200" i="76"/>
  <c r="I211" i="76"/>
  <c r="Y211" i="76"/>
  <c r="AO211" i="76"/>
  <c r="O222" i="76"/>
  <c r="AE222" i="76"/>
  <c r="E233" i="76"/>
  <c r="U233" i="76"/>
  <c r="AK233" i="76"/>
  <c r="K244" i="76"/>
  <c r="AA244" i="76"/>
  <c r="AQ244" i="76"/>
  <c r="Q255" i="76"/>
  <c r="AG255" i="76"/>
  <c r="W266" i="76"/>
  <c r="AM266" i="76"/>
  <c r="AC156" i="76"/>
  <c r="AS156" i="76"/>
  <c r="S167" i="76"/>
  <c r="AI167" i="76"/>
  <c r="I178" i="76"/>
  <c r="Y178" i="76"/>
  <c r="AO178" i="76"/>
  <c r="O189" i="76"/>
  <c r="AE189" i="76"/>
  <c r="E200" i="76"/>
  <c r="U200" i="76"/>
  <c r="AK200" i="76"/>
  <c r="K211" i="76"/>
  <c r="AA211" i="76"/>
  <c r="AQ211" i="76"/>
  <c r="Q222" i="76"/>
  <c r="AG222" i="76"/>
  <c r="G233" i="76"/>
  <c r="W233" i="76"/>
  <c r="AM233" i="76"/>
  <c r="M244" i="76"/>
  <c r="AC244" i="76"/>
  <c r="AS244" i="76"/>
  <c r="S255" i="76"/>
  <c r="AI255" i="76"/>
  <c r="I266" i="76"/>
  <c r="Y266" i="76"/>
  <c r="AO266" i="76"/>
  <c r="AE156" i="76"/>
  <c r="E167" i="76"/>
  <c r="U167" i="76"/>
  <c r="AK167" i="76"/>
  <c r="K178" i="76"/>
  <c r="AA178" i="76"/>
  <c r="AQ178" i="76"/>
  <c r="Q189" i="76"/>
  <c r="AG189" i="76"/>
  <c r="G200" i="76"/>
  <c r="W200" i="76"/>
  <c r="AM200" i="76"/>
  <c r="M211" i="76"/>
  <c r="AC211" i="76"/>
  <c r="AS211" i="76"/>
  <c r="S222" i="76"/>
  <c r="AI222" i="76"/>
  <c r="I233" i="76"/>
  <c r="Y233" i="76"/>
  <c r="AO233" i="76"/>
  <c r="O244" i="76"/>
  <c r="AE244" i="76"/>
  <c r="E255" i="76"/>
  <c r="U255" i="76"/>
  <c r="AK255" i="76"/>
  <c r="K266" i="76"/>
  <c r="AA266" i="76"/>
  <c r="AQ266" i="76"/>
  <c r="AG156" i="76"/>
  <c r="G167" i="76"/>
  <c r="W167" i="76"/>
  <c r="AM167" i="76"/>
  <c r="M178" i="76"/>
  <c r="AC178" i="76"/>
  <c r="AS178" i="76"/>
  <c r="S189" i="76"/>
  <c r="AI189" i="76"/>
  <c r="I200" i="76"/>
  <c r="AO200" i="76"/>
  <c r="O211" i="76"/>
  <c r="AE211" i="76"/>
  <c r="E222" i="76"/>
  <c r="U222" i="76"/>
  <c r="AK222" i="76"/>
  <c r="K233" i="76"/>
  <c r="AQ233" i="76"/>
  <c r="Q244" i="76"/>
  <c r="AG244" i="76"/>
  <c r="G255" i="76"/>
  <c r="W255" i="76"/>
  <c r="AM255" i="76"/>
  <c r="M266" i="76"/>
  <c r="AC266" i="76"/>
  <c r="AS266" i="76"/>
  <c r="AI156" i="76"/>
  <c r="I167" i="76"/>
  <c r="Y167" i="76"/>
  <c r="AO167" i="76"/>
  <c r="O178" i="76"/>
  <c r="AE178" i="76"/>
  <c r="E189" i="76"/>
  <c r="U189" i="76"/>
  <c r="AK189" i="76"/>
  <c r="K200" i="76"/>
  <c r="AA200" i="76"/>
  <c r="AQ200" i="76"/>
  <c r="Q211" i="76"/>
  <c r="AG211" i="76"/>
  <c r="G222" i="76"/>
  <c r="W222" i="76"/>
  <c r="AM222" i="76"/>
  <c r="M233" i="76"/>
  <c r="AC233" i="76"/>
  <c r="AS233" i="76"/>
  <c r="S244" i="76"/>
  <c r="AI244" i="76"/>
  <c r="O266" i="76"/>
  <c r="AE266" i="76"/>
  <c r="E277" i="76"/>
  <c r="AK156" i="76"/>
  <c r="K167" i="76"/>
  <c r="AA167" i="76"/>
  <c r="AQ167" i="76"/>
  <c r="Q178" i="76"/>
  <c r="AG178" i="76"/>
  <c r="G189" i="76"/>
  <c r="W189" i="76"/>
  <c r="AM189" i="76"/>
  <c r="M200" i="76"/>
  <c r="AC200" i="76"/>
  <c r="AS200" i="76"/>
  <c r="S211" i="76"/>
  <c r="AI211" i="76"/>
  <c r="I222" i="76"/>
  <c r="Y222" i="76"/>
  <c r="AO222" i="76"/>
  <c r="O233" i="76"/>
  <c r="AE233" i="76"/>
  <c r="E244" i="76"/>
  <c r="U244" i="76"/>
  <c r="AK244" i="76"/>
  <c r="Q266" i="76"/>
  <c r="AG266" i="76"/>
  <c r="G277" i="76"/>
  <c r="AM156" i="76"/>
  <c r="M167" i="76"/>
  <c r="AC167" i="76"/>
  <c r="AS167" i="76"/>
  <c r="S178" i="76"/>
  <c r="AI178" i="76"/>
  <c r="I189" i="76"/>
  <c r="Y189" i="76"/>
  <c r="AO189" i="76"/>
  <c r="O200" i="76"/>
  <c r="AE200" i="76"/>
  <c r="E211" i="76"/>
  <c r="U211" i="76"/>
  <c r="AK211" i="76"/>
  <c r="K222" i="76"/>
  <c r="AA222" i="76"/>
  <c r="AQ222" i="76"/>
  <c r="Q233" i="76"/>
  <c r="AG233" i="76"/>
  <c r="G244" i="76"/>
  <c r="W244" i="76"/>
  <c r="AM244" i="76"/>
  <c r="M255" i="76"/>
  <c r="AC255" i="76"/>
  <c r="AS255" i="76"/>
  <c r="S266" i="76"/>
  <c r="AI266" i="76"/>
  <c r="G264" i="76"/>
  <c r="Y198" i="76"/>
  <c r="AA231" i="76"/>
  <c r="I253" i="76"/>
  <c r="Y253" i="76"/>
  <c r="AO253" i="76"/>
  <c r="K253" i="76"/>
  <c r="AA253" i="76"/>
  <c r="AQ253" i="76"/>
  <c r="AA233" i="76"/>
  <c r="K255" i="76"/>
  <c r="AA255" i="76"/>
  <c r="AQ255" i="76"/>
  <c r="Y154" i="76"/>
  <c r="AO154" i="76"/>
  <c r="O165" i="76"/>
  <c r="AE165" i="76"/>
  <c r="E176" i="76"/>
  <c r="U176" i="76"/>
  <c r="AK176" i="76"/>
  <c r="K187" i="76"/>
  <c r="AA187" i="76"/>
  <c r="AQ187" i="76"/>
  <c r="Q198" i="76"/>
  <c r="AG198" i="76"/>
  <c r="G209" i="76"/>
  <c r="W209" i="76"/>
  <c r="AM209" i="76"/>
  <c r="M220" i="76"/>
  <c r="AC220" i="76"/>
  <c r="AS220" i="76"/>
  <c r="S231" i="76"/>
  <c r="AI231" i="76"/>
  <c r="I242" i="76"/>
  <c r="Y242" i="76"/>
  <c r="AO242" i="76"/>
  <c r="O253" i="76"/>
  <c r="AE253" i="76"/>
  <c r="E264" i="76"/>
  <c r="U264" i="76"/>
  <c r="AK264" i="76"/>
  <c r="G266" i="76"/>
  <c r="AA154" i="76"/>
  <c r="AQ154" i="76"/>
  <c r="Q165" i="76"/>
  <c r="AG165" i="76"/>
  <c r="G176" i="76"/>
  <c r="W176" i="76"/>
  <c r="AM176" i="76"/>
  <c r="M187" i="76"/>
  <c r="AC187" i="76"/>
  <c r="AS187" i="76"/>
  <c r="S198" i="76"/>
  <c r="AI198" i="76"/>
  <c r="I209" i="76"/>
  <c r="Y209" i="76"/>
  <c r="AO209" i="76"/>
  <c r="O220" i="76"/>
  <c r="AE220" i="76"/>
  <c r="E231" i="76"/>
  <c r="U231" i="76"/>
  <c r="AK231" i="76"/>
  <c r="K242" i="76"/>
  <c r="AA242" i="76"/>
  <c r="AQ242" i="76"/>
  <c r="Q253" i="76"/>
  <c r="AG253" i="76"/>
  <c r="W264" i="76"/>
  <c r="AM264" i="76"/>
  <c r="AC154" i="76"/>
  <c r="AS154" i="76"/>
  <c r="S165" i="76"/>
  <c r="AI165" i="76"/>
  <c r="I176" i="76"/>
  <c r="Y176" i="76"/>
  <c r="AO176" i="76"/>
  <c r="O187" i="76"/>
  <c r="AE187" i="76"/>
  <c r="E198" i="76"/>
  <c r="U198" i="76"/>
  <c r="AK198" i="76"/>
  <c r="K209" i="76"/>
  <c r="AA209" i="76"/>
  <c r="AQ209" i="76"/>
  <c r="Q220" i="76"/>
  <c r="AG220" i="76"/>
  <c r="G231" i="76"/>
  <c r="W231" i="76"/>
  <c r="AM231" i="76"/>
  <c r="M242" i="76"/>
  <c r="AC242" i="76"/>
  <c r="AS242" i="76"/>
  <c r="S253" i="76"/>
  <c r="AI253" i="76"/>
  <c r="I264" i="76"/>
  <c r="Y264" i="76"/>
  <c r="AO264" i="76"/>
  <c r="AE154" i="76"/>
  <c r="E165" i="76"/>
  <c r="U165" i="76"/>
  <c r="AK165" i="76"/>
  <c r="K176" i="76"/>
  <c r="AA176" i="76"/>
  <c r="AQ176" i="76"/>
  <c r="Q187" i="76"/>
  <c r="AG187" i="76"/>
  <c r="G198" i="76"/>
  <c r="W198" i="76"/>
  <c r="AM198" i="76"/>
  <c r="M209" i="76"/>
  <c r="AC209" i="76"/>
  <c r="AS209" i="76"/>
  <c r="S220" i="76"/>
  <c r="AI220" i="76"/>
  <c r="I231" i="76"/>
  <c r="Y231" i="76"/>
  <c r="AO231" i="76"/>
  <c r="O242" i="76"/>
  <c r="AE242" i="76"/>
  <c r="E253" i="76"/>
  <c r="U253" i="76"/>
  <c r="AK253" i="76"/>
  <c r="K264" i="76"/>
  <c r="AA264" i="76"/>
  <c r="AQ264" i="76"/>
  <c r="AG154" i="76"/>
  <c r="G165" i="76"/>
  <c r="W165" i="76"/>
  <c r="AM165" i="76"/>
  <c r="M176" i="76"/>
  <c r="AC176" i="76"/>
  <c r="AS176" i="76"/>
  <c r="S187" i="76"/>
  <c r="AI187" i="76"/>
  <c r="I198" i="76"/>
  <c r="AO198" i="76"/>
  <c r="O209" i="76"/>
  <c r="AE209" i="76"/>
  <c r="E220" i="76"/>
  <c r="U220" i="76"/>
  <c r="AK220" i="76"/>
  <c r="K231" i="76"/>
  <c r="AQ231" i="76"/>
  <c r="Q242" i="76"/>
  <c r="AG242" i="76"/>
  <c r="G253" i="76"/>
  <c r="W253" i="76"/>
  <c r="AM253" i="76"/>
  <c r="M264" i="76"/>
  <c r="AC264" i="76"/>
  <c r="AS264" i="76"/>
  <c r="AI154" i="76"/>
  <c r="I165" i="76"/>
  <c r="Y165" i="76"/>
  <c r="AO165" i="76"/>
  <c r="O176" i="76"/>
  <c r="AE176" i="76"/>
  <c r="E187" i="76"/>
  <c r="U187" i="76"/>
  <c r="AK187" i="76"/>
  <c r="K198" i="76"/>
  <c r="AA198" i="76"/>
  <c r="AQ198" i="76"/>
  <c r="Q209" i="76"/>
  <c r="AG209" i="76"/>
  <c r="G220" i="76"/>
  <c r="W220" i="76"/>
  <c r="AM220" i="76"/>
  <c r="M231" i="76"/>
  <c r="AC231" i="76"/>
  <c r="AS231" i="76"/>
  <c r="S242" i="76"/>
  <c r="AI242" i="76"/>
  <c r="O264" i="76"/>
  <c r="AE264" i="76"/>
  <c r="E275" i="76"/>
  <c r="AK154" i="76"/>
  <c r="K165" i="76"/>
  <c r="AA165" i="76"/>
  <c r="AQ165" i="76"/>
  <c r="Q176" i="76"/>
  <c r="AG176" i="76"/>
  <c r="G187" i="76"/>
  <c r="W187" i="76"/>
  <c r="AM187" i="76"/>
  <c r="M198" i="76"/>
  <c r="AC198" i="76"/>
  <c r="AS198" i="76"/>
  <c r="S209" i="76"/>
  <c r="AI209" i="76"/>
  <c r="I220" i="76"/>
  <c r="Y220" i="76"/>
  <c r="AO220" i="76"/>
  <c r="O231" i="76"/>
  <c r="AE231" i="76"/>
  <c r="E242" i="76"/>
  <c r="U242" i="76"/>
  <c r="AK242" i="76"/>
  <c r="Q264" i="76"/>
  <c r="AG264" i="76"/>
  <c r="G275" i="76"/>
  <c r="J28" i="84"/>
  <c r="I15" i="48"/>
  <c r="M15" i="48" s="1"/>
  <c r="Y67" i="80" s="1"/>
  <c r="I14" i="48"/>
  <c r="M14" i="48" s="1"/>
  <c r="I13" i="48"/>
  <c r="M13" i="48" s="1"/>
  <c r="I12" i="48"/>
  <c r="M12" i="48" s="1"/>
  <c r="I11" i="48"/>
  <c r="M11" i="48" s="1"/>
  <c r="I10" i="48"/>
  <c r="M10" i="48" s="1"/>
  <c r="I9" i="48"/>
  <c r="M9" i="48" s="1"/>
  <c r="I8" i="48"/>
  <c r="M8" i="48" s="1"/>
  <c r="I7" i="48"/>
  <c r="M7" i="48" s="1"/>
  <c r="I6" i="48"/>
  <c r="M6" i="48" s="1"/>
  <c r="Q67" i="80" s="1"/>
  <c r="AF70" i="80" l="1"/>
  <c r="AG70" i="80" s="1"/>
  <c r="BB222" i="76"/>
  <c r="BB167" i="76"/>
  <c r="BB178" i="76"/>
  <c r="BB277" i="76"/>
  <c r="BB255" i="76"/>
  <c r="BB266" i="76"/>
  <c r="BB200" i="76"/>
  <c r="BB189" i="76"/>
  <c r="BB211" i="76"/>
  <c r="BB244" i="76"/>
  <c r="BB233" i="76"/>
  <c r="R13" i="82"/>
  <c r="S7" i="82"/>
  <c r="T26" i="82"/>
  <c r="R34" i="82"/>
  <c r="R45" i="82"/>
  <c r="R11" i="82"/>
  <c r="R48" i="82"/>
  <c r="R7" i="82"/>
  <c r="T48" i="82"/>
  <c r="T27" i="82"/>
  <c r="T47" i="82"/>
  <c r="R27" i="82"/>
  <c r="Q6" i="82"/>
  <c r="R23" i="82"/>
  <c r="R36" i="82"/>
  <c r="T6" i="82"/>
  <c r="T39" i="82"/>
  <c r="Q13" i="82"/>
  <c r="S48" i="82"/>
  <c r="R39" i="82"/>
  <c r="Q40" i="82"/>
  <c r="T32" i="82"/>
  <c r="R30" i="82"/>
  <c r="S13" i="82"/>
  <c r="T11" i="82"/>
  <c r="T45" i="82"/>
  <c r="T40" i="82"/>
  <c r="R32" i="82"/>
  <c r="Q26" i="82"/>
  <c r="Q48" i="82"/>
  <c r="Q11" i="82"/>
  <c r="Q7" i="82"/>
  <c r="Q27" i="82"/>
  <c r="Q45" i="82"/>
  <c r="S38" i="82"/>
  <c r="S24" i="82"/>
  <c r="Q47" i="82"/>
  <c r="S40" i="82"/>
  <c r="Q39" i="82"/>
  <c r="Q32" i="82"/>
  <c r="S26" i="82"/>
  <c r="T13" i="82"/>
  <c r="R6" i="82"/>
  <c r="R38" i="82"/>
  <c r="T24" i="82"/>
  <c r="S47" i="82"/>
  <c r="R26" i="82"/>
  <c r="R22" i="82"/>
  <c r="T22" i="82"/>
  <c r="S22" i="82"/>
  <c r="Q22" i="82"/>
  <c r="T29" i="82"/>
  <c r="T50" i="82"/>
  <c r="T41" i="82"/>
  <c r="Q34" i="82"/>
  <c r="T23" i="82"/>
  <c r="T37" i="82"/>
  <c r="T53" i="82"/>
  <c r="Q36" i="82"/>
  <c r="T52" i="82"/>
  <c r="T46" i="82"/>
  <c r="T30" i="82"/>
  <c r="Q24" i="82"/>
  <c r="Q29" i="82"/>
  <c r="Q50" i="82"/>
  <c r="Q41" i="82"/>
  <c r="S34" i="82"/>
  <c r="Q23" i="82"/>
  <c r="Q37" i="82"/>
  <c r="Q53" i="82"/>
  <c r="T36" i="82"/>
  <c r="Q52" i="82"/>
  <c r="Q46" i="82"/>
  <c r="Q30" i="82"/>
  <c r="T38" i="82"/>
  <c r="R25" i="82"/>
  <c r="S25" i="82"/>
  <c r="Q25" i="82"/>
  <c r="T25" i="82"/>
  <c r="S29" i="82"/>
  <c r="S50" i="82"/>
  <c r="S41" i="82"/>
  <c r="T34" i="82"/>
  <c r="S23" i="82"/>
  <c r="S37" i="82"/>
  <c r="S53" i="82"/>
  <c r="S36" i="82"/>
  <c r="S52" i="82"/>
  <c r="S46" i="82"/>
  <c r="S30" i="82"/>
  <c r="T42" i="82"/>
  <c r="R42" i="82"/>
  <c r="S42" i="82"/>
  <c r="Q42" i="82"/>
  <c r="T7" i="82"/>
  <c r="M49" i="82"/>
  <c r="N49" i="82"/>
  <c r="L49" i="82"/>
  <c r="O49" i="82"/>
  <c r="M52" i="82"/>
  <c r="N52" i="82"/>
  <c r="L52" i="82"/>
  <c r="O52" i="82"/>
  <c r="M26" i="82"/>
  <c r="N26" i="82"/>
  <c r="L26" i="82"/>
  <c r="O26" i="82"/>
  <c r="M25" i="82"/>
  <c r="N25" i="82"/>
  <c r="O25" i="82"/>
  <c r="L25" i="82"/>
  <c r="O50" i="82"/>
  <c r="M50" i="82"/>
  <c r="L50" i="82"/>
  <c r="N50" i="82"/>
  <c r="L40" i="82"/>
  <c r="O40" i="82"/>
  <c r="N40" i="82"/>
  <c r="M40" i="82"/>
  <c r="M51" i="82"/>
  <c r="N51" i="82"/>
  <c r="L51" i="82"/>
  <c r="O51" i="82"/>
  <c r="M43" i="82"/>
  <c r="N43" i="82"/>
  <c r="L43" i="82"/>
  <c r="O43" i="82"/>
  <c r="O46" i="82"/>
  <c r="L46" i="82"/>
  <c r="M46" i="82"/>
  <c r="N46" i="82"/>
  <c r="M27" i="82"/>
  <c r="N27" i="82"/>
  <c r="L27" i="82"/>
  <c r="O27" i="82"/>
  <c r="L36" i="82"/>
  <c r="O36" i="82"/>
  <c r="M36" i="82"/>
  <c r="N36" i="82"/>
  <c r="M39" i="82"/>
  <c r="N39" i="82"/>
  <c r="L39" i="82"/>
  <c r="O39" i="82"/>
  <c r="M33" i="82"/>
  <c r="N33" i="82"/>
  <c r="L33" i="82"/>
  <c r="O33" i="82"/>
  <c r="O44" i="82"/>
  <c r="M44" i="82"/>
  <c r="L44" i="82"/>
  <c r="N44" i="82"/>
  <c r="M35" i="82"/>
  <c r="N35" i="82"/>
  <c r="L35" i="82"/>
  <c r="O35" i="82"/>
  <c r="L42" i="82"/>
  <c r="O42" i="82"/>
  <c r="M42" i="82"/>
  <c r="N42" i="82"/>
  <c r="L38" i="82"/>
  <c r="O38" i="82"/>
  <c r="N38" i="82"/>
  <c r="M38" i="82"/>
  <c r="O23" i="82"/>
  <c r="M23" i="82"/>
  <c r="N23" i="82"/>
  <c r="L23" i="82"/>
  <c r="O48" i="82"/>
  <c r="L48" i="82"/>
  <c r="M48" i="82"/>
  <c r="N48" i="82"/>
  <c r="M41" i="82"/>
  <c r="N41" i="82"/>
  <c r="L41" i="82"/>
  <c r="O41" i="82"/>
  <c r="M47" i="82"/>
  <c r="N47" i="82"/>
  <c r="L47" i="82"/>
  <c r="O47" i="82"/>
  <c r="N32" i="82"/>
  <c r="L32" i="82"/>
  <c r="O32" i="82"/>
  <c r="M32" i="82"/>
  <c r="M37" i="82"/>
  <c r="N37" i="82"/>
  <c r="L37" i="82"/>
  <c r="O37" i="82"/>
  <c r="M45" i="82"/>
  <c r="N45" i="82"/>
  <c r="L45" i="82"/>
  <c r="O45" i="82"/>
  <c r="M29" i="82"/>
  <c r="N29" i="82"/>
  <c r="L29" i="82"/>
  <c r="O29" i="82"/>
  <c r="N30" i="82"/>
  <c r="L30" i="82"/>
  <c r="O30" i="82"/>
  <c r="M30" i="82"/>
  <c r="N28" i="82"/>
  <c r="L28" i="82"/>
  <c r="O28" i="82"/>
  <c r="M28" i="82"/>
  <c r="M31" i="82"/>
  <c r="N31" i="82"/>
  <c r="L31" i="82"/>
  <c r="O31" i="82"/>
  <c r="N34" i="82"/>
  <c r="L34" i="82"/>
  <c r="O34" i="82"/>
  <c r="M34" i="82"/>
  <c r="M24" i="82"/>
  <c r="N24" i="82"/>
  <c r="L24" i="82"/>
  <c r="O24" i="82"/>
  <c r="M53" i="82"/>
  <c r="N53" i="82"/>
  <c r="L53" i="82"/>
  <c r="O53" i="82"/>
  <c r="Q68" i="80"/>
  <c r="R71" i="80"/>
  <c r="S71" i="80" s="1"/>
  <c r="T71" i="80" s="1"/>
  <c r="U71" i="80" s="1"/>
  <c r="V71" i="80" s="1"/>
  <c r="W71" i="80" s="1"/>
  <c r="X71" i="80" s="1"/>
  <c r="Y71" i="80" s="1"/>
  <c r="Z71" i="80" s="1"/>
  <c r="AA71" i="80" s="1"/>
  <c r="AB71" i="80" s="1"/>
  <c r="AC71" i="80" s="1"/>
  <c r="AD71" i="80" s="1"/>
  <c r="R67" i="80"/>
  <c r="S67" i="80"/>
  <c r="W67" i="80"/>
  <c r="U67" i="80"/>
  <c r="AX255" i="76"/>
  <c r="AW266" i="76"/>
  <c r="AV255" i="76"/>
  <c r="AX266" i="76"/>
  <c r="AZ255" i="76"/>
  <c r="AY255" i="76"/>
  <c r="BH255" i="76"/>
  <c r="AW255" i="76"/>
  <c r="AV266" i="76"/>
  <c r="AY266" i="76"/>
  <c r="AZ266" i="76"/>
  <c r="AX277" i="76"/>
  <c r="AW277" i="76"/>
  <c r="AV277" i="76"/>
  <c r="BH277" i="76"/>
  <c r="AZ277" i="76"/>
  <c r="AY277" i="76"/>
  <c r="BD255" i="76"/>
  <c r="BD277" i="76"/>
  <c r="BD266" i="76"/>
  <c r="BH266" i="76"/>
  <c r="AA979" i="83"/>
  <c r="Z979" i="83"/>
  <c r="Y979" i="83"/>
  <c r="X979" i="83"/>
  <c r="W979" i="83"/>
  <c r="V979" i="83"/>
  <c r="U979" i="83"/>
  <c r="T979" i="83"/>
  <c r="S979" i="83"/>
  <c r="Q979" i="83"/>
  <c r="P979" i="83"/>
  <c r="O979" i="83"/>
  <c r="N979" i="83"/>
  <c r="M979" i="83"/>
  <c r="L979" i="83"/>
  <c r="J979" i="83"/>
  <c r="E979" i="83"/>
  <c r="F975" i="83"/>
  <c r="K974" i="83"/>
  <c r="I973" i="83"/>
  <c r="K972" i="83"/>
  <c r="F971" i="83"/>
  <c r="H971" i="83" s="1"/>
  <c r="K970" i="83"/>
  <c r="F969" i="83"/>
  <c r="K968" i="83"/>
  <c r="F967" i="83"/>
  <c r="K966" i="83"/>
  <c r="F965" i="83"/>
  <c r="H965" i="83" s="1"/>
  <c r="K964" i="83"/>
  <c r="F963" i="83"/>
  <c r="K962" i="83"/>
  <c r="F961" i="83"/>
  <c r="K960" i="83"/>
  <c r="F959" i="83"/>
  <c r="K958" i="83"/>
  <c r="F957" i="83"/>
  <c r="H957" i="83" s="1"/>
  <c r="F955" i="83"/>
  <c r="H955" i="83" s="1"/>
  <c r="K954" i="83"/>
  <c r="F953" i="83"/>
  <c r="I953" i="83" s="1"/>
  <c r="K952" i="83"/>
  <c r="F951" i="83"/>
  <c r="I951" i="83" s="1"/>
  <c r="K950" i="83"/>
  <c r="F949" i="83"/>
  <c r="I949" i="83" s="1"/>
  <c r="F947" i="83"/>
  <c r="K946" i="83"/>
  <c r="F945" i="83"/>
  <c r="H945" i="83" s="1"/>
  <c r="K944" i="83"/>
  <c r="F943" i="83"/>
  <c r="I943" i="83" s="1"/>
  <c r="K942" i="83"/>
  <c r="F941" i="83"/>
  <c r="K940" i="83"/>
  <c r="F939" i="83"/>
  <c r="K938" i="83"/>
  <c r="F937" i="83"/>
  <c r="H937" i="83" s="1"/>
  <c r="K936" i="83"/>
  <c r="F935" i="83"/>
  <c r="K934" i="83"/>
  <c r="F933" i="83"/>
  <c r="I933" i="83" s="1"/>
  <c r="K932" i="83"/>
  <c r="F931" i="83"/>
  <c r="F929" i="83"/>
  <c r="H929" i="83" s="1"/>
  <c r="K928" i="83"/>
  <c r="F927" i="83"/>
  <c r="I927" i="83" s="1"/>
  <c r="K926" i="83"/>
  <c r="F925" i="83"/>
  <c r="K924" i="83"/>
  <c r="F923" i="83"/>
  <c r="I923" i="83" s="1"/>
  <c r="K922" i="83"/>
  <c r="F921" i="83"/>
  <c r="I921" i="83" s="1"/>
  <c r="K920" i="83"/>
  <c r="F919" i="83"/>
  <c r="I919" i="83" s="1"/>
  <c r="K918" i="83"/>
  <c r="F917" i="83"/>
  <c r="H917" i="83" s="1"/>
  <c r="K916" i="83"/>
  <c r="F915" i="83"/>
  <c r="I915" i="83" s="1"/>
  <c r="K914" i="83"/>
  <c r="F913" i="83"/>
  <c r="I913" i="83" s="1"/>
  <c r="K912" i="83"/>
  <c r="F911" i="83"/>
  <c r="I911" i="83" s="1"/>
  <c r="K910" i="83"/>
  <c r="F909" i="83"/>
  <c r="K908" i="83"/>
  <c r="F907" i="83"/>
  <c r="I907" i="83" s="1"/>
  <c r="F905" i="83"/>
  <c r="K904" i="83"/>
  <c r="F903" i="83"/>
  <c r="I903" i="83" s="1"/>
  <c r="F901" i="83"/>
  <c r="I901" i="83" s="1"/>
  <c r="F899" i="83"/>
  <c r="I899" i="83" s="1"/>
  <c r="K898" i="83"/>
  <c r="F897" i="83"/>
  <c r="I897" i="83" s="1"/>
  <c r="K896" i="83"/>
  <c r="F895" i="83"/>
  <c r="F893" i="83"/>
  <c r="H893" i="83" s="1"/>
  <c r="F891" i="83"/>
  <c r="I891" i="83" s="1"/>
  <c r="K890" i="83"/>
  <c r="F889" i="83"/>
  <c r="K888" i="83"/>
  <c r="F887" i="83"/>
  <c r="H887" i="83" s="1"/>
  <c r="K886" i="83"/>
  <c r="F885" i="83"/>
  <c r="H885" i="83" s="1"/>
  <c r="K884" i="83"/>
  <c r="F883" i="83"/>
  <c r="I883" i="83" s="1"/>
  <c r="K882" i="83"/>
  <c r="F881" i="83"/>
  <c r="K880" i="83"/>
  <c r="F879" i="83"/>
  <c r="H879" i="83" s="1"/>
  <c r="K878" i="83"/>
  <c r="F877" i="83"/>
  <c r="H877" i="83" s="1"/>
  <c r="K876" i="83"/>
  <c r="F875" i="83"/>
  <c r="K874" i="83"/>
  <c r="F873" i="83"/>
  <c r="K872" i="83"/>
  <c r="F871" i="83"/>
  <c r="H871" i="83" s="1"/>
  <c r="K870" i="83"/>
  <c r="F869" i="83"/>
  <c r="I869" i="83" s="1"/>
  <c r="F867" i="83"/>
  <c r="K866" i="83"/>
  <c r="F865" i="83"/>
  <c r="I865" i="83" s="1"/>
  <c r="K864" i="83"/>
  <c r="F863" i="83"/>
  <c r="H863" i="83" s="1"/>
  <c r="K862" i="83"/>
  <c r="F861" i="83"/>
  <c r="H861" i="83" s="1"/>
  <c r="K860" i="83"/>
  <c r="F859" i="83"/>
  <c r="K858" i="83"/>
  <c r="F857" i="83"/>
  <c r="I857" i="83" s="1"/>
  <c r="K856" i="83"/>
  <c r="F855" i="83"/>
  <c r="I855" i="83" s="1"/>
  <c r="K854" i="83"/>
  <c r="F853" i="83"/>
  <c r="I853" i="83" s="1"/>
  <c r="K852" i="83"/>
  <c r="F851" i="83"/>
  <c r="H851" i="83" s="1"/>
  <c r="K850" i="83"/>
  <c r="F849" i="83"/>
  <c r="I849" i="83" s="1"/>
  <c r="K848" i="83"/>
  <c r="F847" i="83"/>
  <c r="I847" i="83" s="1"/>
  <c r="K846" i="83"/>
  <c r="F845" i="83"/>
  <c r="I845" i="83" s="1"/>
  <c r="F843" i="83"/>
  <c r="K842" i="83"/>
  <c r="F841" i="83"/>
  <c r="H841" i="83" s="1"/>
  <c r="K840" i="83"/>
  <c r="F839" i="83"/>
  <c r="I839" i="83" s="1"/>
  <c r="K838" i="83"/>
  <c r="F837" i="83"/>
  <c r="I837" i="83" s="1"/>
  <c r="K836" i="83"/>
  <c r="F835" i="83"/>
  <c r="K834" i="83"/>
  <c r="F833" i="83"/>
  <c r="H833" i="83" s="1"/>
  <c r="K832" i="83"/>
  <c r="F831" i="83"/>
  <c r="K830" i="83"/>
  <c r="F829" i="83"/>
  <c r="I829" i="83" s="1"/>
  <c r="K828" i="83"/>
  <c r="F827" i="83"/>
  <c r="F825" i="83"/>
  <c r="I825" i="83" s="1"/>
  <c r="K824" i="83"/>
  <c r="F823" i="83"/>
  <c r="I823" i="83" s="1"/>
  <c r="K822" i="83"/>
  <c r="F821" i="83"/>
  <c r="K820" i="83"/>
  <c r="F819" i="83"/>
  <c r="I819" i="83" s="1"/>
  <c r="K818" i="83"/>
  <c r="F817" i="83"/>
  <c r="H817" i="83" s="1"/>
  <c r="K816" i="83"/>
  <c r="F815" i="83"/>
  <c r="I815" i="83" s="1"/>
  <c r="K814" i="83"/>
  <c r="F813" i="83"/>
  <c r="H813" i="83" s="1"/>
  <c r="K812" i="83"/>
  <c r="F811" i="83"/>
  <c r="I811" i="83" s="1"/>
  <c r="K810" i="83"/>
  <c r="F809" i="83"/>
  <c r="I809" i="83" s="1"/>
  <c r="K808" i="83"/>
  <c r="F807" i="83"/>
  <c r="I807" i="83" s="1"/>
  <c r="K806" i="83"/>
  <c r="F805" i="83"/>
  <c r="K804" i="83"/>
  <c r="F803" i="83"/>
  <c r="I803" i="83" s="1"/>
  <c r="F801" i="83"/>
  <c r="K800" i="83"/>
  <c r="F799" i="83"/>
  <c r="I799" i="83" s="1"/>
  <c r="K798" i="83"/>
  <c r="F797" i="83"/>
  <c r="K796" i="83"/>
  <c r="F795" i="83"/>
  <c r="H795" i="83" s="1"/>
  <c r="K794" i="83"/>
  <c r="F793" i="83"/>
  <c r="I793" i="83" s="1"/>
  <c r="K792" i="83"/>
  <c r="F791" i="83"/>
  <c r="I791" i="83" s="1"/>
  <c r="K790" i="83"/>
  <c r="F789" i="83"/>
  <c r="K788" i="83"/>
  <c r="F787" i="83"/>
  <c r="H787" i="83" s="1"/>
  <c r="K786" i="83"/>
  <c r="F785" i="83"/>
  <c r="I785" i="83" s="1"/>
  <c r="K784" i="83"/>
  <c r="F783" i="83"/>
  <c r="K782" i="83"/>
  <c r="F781" i="83"/>
  <c r="F779" i="83"/>
  <c r="I779" i="83" s="1"/>
  <c r="K778" i="83"/>
  <c r="F777" i="83"/>
  <c r="H777" i="83" s="1"/>
  <c r="K776" i="83"/>
  <c r="F775" i="83"/>
  <c r="K774" i="83"/>
  <c r="F773" i="83"/>
  <c r="I773" i="83" s="1"/>
  <c r="K772" i="83"/>
  <c r="F771" i="83"/>
  <c r="I771" i="83" s="1"/>
  <c r="K770" i="83"/>
  <c r="F769" i="83"/>
  <c r="K768" i="83"/>
  <c r="F767" i="83"/>
  <c r="H767" i="83" s="1"/>
  <c r="K766" i="83"/>
  <c r="F765" i="83"/>
  <c r="I765" i="83" s="1"/>
  <c r="K764" i="83"/>
  <c r="F763" i="83"/>
  <c r="I763" i="83" s="1"/>
  <c r="K762" i="83"/>
  <c r="F761" i="83"/>
  <c r="H761" i="83" s="1"/>
  <c r="K760" i="83"/>
  <c r="F759" i="83"/>
  <c r="K758" i="83"/>
  <c r="F757" i="83"/>
  <c r="I757" i="83" s="1"/>
  <c r="F755" i="83"/>
  <c r="K754" i="83"/>
  <c r="F753" i="83"/>
  <c r="I753" i="83" s="1"/>
  <c r="K752" i="83"/>
  <c r="F751" i="83"/>
  <c r="K750" i="83"/>
  <c r="F749" i="83"/>
  <c r="H749" i="83" s="1"/>
  <c r="K748" i="83"/>
  <c r="F747" i="83"/>
  <c r="H747" i="83" s="1"/>
  <c r="K746" i="83"/>
  <c r="F745" i="83"/>
  <c r="K744" i="83"/>
  <c r="F743" i="83"/>
  <c r="K742" i="83"/>
  <c r="F741" i="83"/>
  <c r="H741" i="83" s="1"/>
  <c r="K740" i="83"/>
  <c r="F739" i="83"/>
  <c r="F737" i="83"/>
  <c r="H737" i="83" s="1"/>
  <c r="K736" i="83"/>
  <c r="F735" i="83"/>
  <c r="I735" i="83" s="1"/>
  <c r="K734" i="83"/>
  <c r="F733" i="83"/>
  <c r="I733" i="83" s="1"/>
  <c r="K732" i="83"/>
  <c r="F731" i="83"/>
  <c r="I731" i="83" s="1"/>
  <c r="K730" i="83"/>
  <c r="F729" i="83"/>
  <c r="H729" i="83" s="1"/>
  <c r="K728" i="83"/>
  <c r="F727" i="83"/>
  <c r="I727" i="83" s="1"/>
  <c r="K726" i="83"/>
  <c r="F725" i="83"/>
  <c r="I725" i="83" s="1"/>
  <c r="K724" i="83"/>
  <c r="F723" i="83"/>
  <c r="H723" i="83" s="1"/>
  <c r="F721" i="83"/>
  <c r="F719" i="83"/>
  <c r="I719" i="83" s="1"/>
  <c r="K718" i="83"/>
  <c r="F717" i="83"/>
  <c r="H717" i="83" s="1"/>
  <c r="K716" i="83"/>
  <c r="F715" i="83"/>
  <c r="H715" i="83" s="1"/>
  <c r="K714" i="83"/>
  <c r="F713" i="83"/>
  <c r="I713" i="83" s="1"/>
  <c r="K712" i="83"/>
  <c r="F711" i="83"/>
  <c r="I711" i="83" s="1"/>
  <c r="K710" i="83"/>
  <c r="F709" i="83"/>
  <c r="I709" i="83" s="1"/>
  <c r="K708" i="83"/>
  <c r="F707" i="83"/>
  <c r="H707" i="83" s="1"/>
  <c r="K706" i="83"/>
  <c r="F705" i="83"/>
  <c r="I705" i="83" s="1"/>
  <c r="F703" i="83"/>
  <c r="I703" i="83" s="1"/>
  <c r="F701" i="83"/>
  <c r="K700" i="83"/>
  <c r="F699" i="83"/>
  <c r="I699" i="83" s="1"/>
  <c r="K698" i="83"/>
  <c r="F697" i="83"/>
  <c r="H697" i="83" s="1"/>
  <c r="K696" i="83"/>
  <c r="F695" i="83"/>
  <c r="I695" i="83" s="1"/>
  <c r="K694" i="83"/>
  <c r="F693" i="83"/>
  <c r="H693" i="83" s="1"/>
  <c r="K692" i="83"/>
  <c r="F691" i="83"/>
  <c r="I691" i="83" s="1"/>
  <c r="K690" i="83"/>
  <c r="F689" i="83"/>
  <c r="I689" i="83" s="1"/>
  <c r="K688" i="83"/>
  <c r="F687" i="83"/>
  <c r="K686" i="83"/>
  <c r="F685" i="83"/>
  <c r="I685" i="83" s="1"/>
  <c r="F683" i="83"/>
  <c r="K682" i="83"/>
  <c r="F681" i="83"/>
  <c r="H681" i="83" s="1"/>
  <c r="K680" i="83"/>
  <c r="F679" i="83"/>
  <c r="I679" i="83" s="1"/>
  <c r="K678" i="83"/>
  <c r="F677" i="83"/>
  <c r="I677" i="83" s="1"/>
  <c r="K676" i="83"/>
  <c r="F675" i="83"/>
  <c r="H675" i="83" s="1"/>
  <c r="K674" i="83"/>
  <c r="F673" i="83"/>
  <c r="I673" i="83" s="1"/>
  <c r="F671" i="83"/>
  <c r="K670" i="83"/>
  <c r="F669" i="83"/>
  <c r="I669" i="83" s="1"/>
  <c r="K668" i="83"/>
  <c r="F667" i="83"/>
  <c r="I667" i="83" s="1"/>
  <c r="K666" i="83"/>
  <c r="F665" i="83"/>
  <c r="H665" i="83" s="1"/>
  <c r="K664" i="83"/>
  <c r="F663" i="83"/>
  <c r="I663" i="83" s="1"/>
  <c r="K662" i="83"/>
  <c r="F661" i="83"/>
  <c r="I661" i="83" s="1"/>
  <c r="K660" i="83"/>
  <c r="F659" i="83"/>
  <c r="I659" i="83" s="1"/>
  <c r="K658" i="83"/>
  <c r="F657" i="83"/>
  <c r="I657" i="83" s="1"/>
  <c r="K656" i="83"/>
  <c r="F655" i="83"/>
  <c r="I655" i="83" s="1"/>
  <c r="F653" i="83"/>
  <c r="H653" i="83" s="1"/>
  <c r="K652" i="83"/>
  <c r="F651" i="83"/>
  <c r="I651" i="83" s="1"/>
  <c r="K650" i="83"/>
  <c r="F649" i="83"/>
  <c r="H649" i="83" s="1"/>
  <c r="K648" i="83"/>
  <c r="F647" i="83"/>
  <c r="I647" i="83" s="1"/>
  <c r="K646" i="83"/>
  <c r="F645" i="83"/>
  <c r="H645" i="83" s="1"/>
  <c r="K644" i="83"/>
  <c r="F643" i="83"/>
  <c r="K642" i="83"/>
  <c r="F641" i="83"/>
  <c r="I641" i="83" s="1"/>
  <c r="K640" i="83"/>
  <c r="F639" i="83"/>
  <c r="I639" i="83" s="1"/>
  <c r="K638" i="83"/>
  <c r="F637" i="83"/>
  <c r="H637" i="83" s="1"/>
  <c r="K636" i="83"/>
  <c r="F635" i="83"/>
  <c r="I635" i="83" s="1"/>
  <c r="K634" i="83"/>
  <c r="F633" i="83"/>
  <c r="I633" i="83" s="1"/>
  <c r="F631" i="83"/>
  <c r="I631" i="83" s="1"/>
  <c r="K630" i="83"/>
  <c r="F629" i="83"/>
  <c r="H629" i="83" s="1"/>
  <c r="K628" i="83"/>
  <c r="F627" i="83"/>
  <c r="I627" i="83" s="1"/>
  <c r="F625" i="83"/>
  <c r="K624" i="83"/>
  <c r="F623" i="83"/>
  <c r="I623" i="83" s="1"/>
  <c r="K622" i="83"/>
  <c r="F621" i="83"/>
  <c r="H621" i="83" s="1"/>
  <c r="K620" i="83"/>
  <c r="F619" i="83"/>
  <c r="I619" i="83" s="1"/>
  <c r="K618" i="83"/>
  <c r="F617" i="83"/>
  <c r="K616" i="83"/>
  <c r="F615" i="83"/>
  <c r="I615" i="83" s="1"/>
  <c r="K614" i="83"/>
  <c r="F613" i="83"/>
  <c r="I613" i="83" s="1"/>
  <c r="K612" i="83"/>
  <c r="F611" i="83"/>
  <c r="H611" i="83" s="1"/>
  <c r="K610" i="83"/>
  <c r="F609" i="83"/>
  <c r="K608" i="83"/>
  <c r="F607" i="83"/>
  <c r="I607" i="83" s="1"/>
  <c r="K606" i="83"/>
  <c r="F605" i="83"/>
  <c r="H605" i="83" s="1"/>
  <c r="F603" i="83"/>
  <c r="K602" i="83"/>
  <c r="F601" i="83"/>
  <c r="I601" i="83" s="1"/>
  <c r="K600" i="83"/>
  <c r="F599" i="83"/>
  <c r="H599" i="83" s="1"/>
  <c r="K598" i="83"/>
  <c r="F597" i="83"/>
  <c r="H597" i="83" s="1"/>
  <c r="K596" i="83"/>
  <c r="F595" i="83"/>
  <c r="H595" i="83" s="1"/>
  <c r="K594" i="83"/>
  <c r="F593" i="83"/>
  <c r="I593" i="83" s="1"/>
  <c r="K592" i="83"/>
  <c r="F591" i="83"/>
  <c r="I591" i="83" s="1"/>
  <c r="K590" i="83"/>
  <c r="F589" i="83"/>
  <c r="H589" i="83" s="1"/>
  <c r="F587" i="83"/>
  <c r="K586" i="83"/>
  <c r="F585" i="83"/>
  <c r="H585" i="83" s="1"/>
  <c r="F583" i="83"/>
  <c r="H583" i="83" s="1"/>
  <c r="K582" i="83"/>
  <c r="F581" i="83"/>
  <c r="H581" i="83" s="1"/>
  <c r="K580" i="83"/>
  <c r="F579" i="83"/>
  <c r="I579" i="83" s="1"/>
  <c r="K578" i="83"/>
  <c r="F577" i="83"/>
  <c r="H577" i="83" s="1"/>
  <c r="K576" i="83"/>
  <c r="F575" i="83"/>
  <c r="H575" i="83" s="1"/>
  <c r="K574" i="83"/>
  <c r="F573" i="83"/>
  <c r="H573" i="83" s="1"/>
  <c r="K572" i="83"/>
  <c r="F571" i="83"/>
  <c r="I571" i="83" s="1"/>
  <c r="K570" i="83"/>
  <c r="F569" i="83"/>
  <c r="I569" i="83" s="1"/>
  <c r="K568" i="83"/>
  <c r="F567" i="83"/>
  <c r="I567" i="83" s="1"/>
  <c r="K566" i="83"/>
  <c r="F565" i="83"/>
  <c r="H565" i="83" s="1"/>
  <c r="K564" i="83"/>
  <c r="F563" i="83"/>
  <c r="I563" i="83" s="1"/>
  <c r="F561" i="83"/>
  <c r="I561" i="83" s="1"/>
  <c r="F559" i="83"/>
  <c r="H559" i="83" s="1"/>
  <c r="K558" i="83"/>
  <c r="F557" i="83"/>
  <c r="I557" i="83" s="1"/>
  <c r="F555" i="83"/>
  <c r="I555" i="83" s="1"/>
  <c r="K554" i="83"/>
  <c r="F553" i="83"/>
  <c r="H553" i="83" s="1"/>
  <c r="F551" i="83"/>
  <c r="I551" i="83" s="1"/>
  <c r="K550" i="83"/>
  <c r="F549" i="83"/>
  <c r="I549" i="83" s="1"/>
  <c r="F547" i="83"/>
  <c r="I547" i="83" s="1"/>
  <c r="K546" i="83"/>
  <c r="F545" i="83"/>
  <c r="F543" i="83"/>
  <c r="I543" i="83" s="1"/>
  <c r="K542" i="83"/>
  <c r="F541" i="83"/>
  <c r="H541" i="83" s="1"/>
  <c r="K540" i="83"/>
  <c r="F539" i="83"/>
  <c r="H539" i="83" s="1"/>
  <c r="K538" i="83"/>
  <c r="F537" i="83"/>
  <c r="I537" i="83" s="1"/>
  <c r="K536" i="83"/>
  <c r="F535" i="83"/>
  <c r="I535" i="83" s="1"/>
  <c r="K534" i="83"/>
  <c r="F533" i="83"/>
  <c r="I533" i="83" s="1"/>
  <c r="F531" i="83"/>
  <c r="K530" i="83"/>
  <c r="F529" i="83"/>
  <c r="H529" i="83" s="1"/>
  <c r="K528" i="83"/>
  <c r="F527" i="83"/>
  <c r="H527" i="83" s="1"/>
  <c r="K526" i="83"/>
  <c r="F525" i="83"/>
  <c r="H525" i="83" s="1"/>
  <c r="K524" i="83"/>
  <c r="F523" i="83"/>
  <c r="K522" i="83"/>
  <c r="F521" i="83"/>
  <c r="H521" i="83" s="1"/>
  <c r="K520" i="83"/>
  <c r="F519" i="83"/>
  <c r="H519" i="83" s="1"/>
  <c r="K518" i="83"/>
  <c r="F517" i="83"/>
  <c r="H517" i="83" s="1"/>
  <c r="K516" i="83"/>
  <c r="F515" i="83"/>
  <c r="K514" i="83"/>
  <c r="F513" i="83"/>
  <c r="H513" i="83" s="1"/>
  <c r="K512" i="83"/>
  <c r="F511" i="83"/>
  <c r="I511" i="83" s="1"/>
  <c r="K510" i="83"/>
  <c r="F509" i="83"/>
  <c r="H509" i="83" s="1"/>
  <c r="F507" i="83"/>
  <c r="I507" i="83" s="1"/>
  <c r="K506" i="83"/>
  <c r="F505" i="83"/>
  <c r="I505" i="83" s="1"/>
  <c r="K504" i="83"/>
  <c r="F503" i="83"/>
  <c r="K502" i="83"/>
  <c r="F501" i="83"/>
  <c r="K500" i="83"/>
  <c r="F499" i="83"/>
  <c r="I499" i="83" s="1"/>
  <c r="K498" i="83"/>
  <c r="F497" i="83"/>
  <c r="H497" i="83" s="1"/>
  <c r="K496" i="83"/>
  <c r="F495" i="83"/>
  <c r="H495" i="83" s="1"/>
  <c r="F493" i="83"/>
  <c r="K492" i="83"/>
  <c r="F491" i="83"/>
  <c r="H491" i="83" s="1"/>
  <c r="F489" i="83"/>
  <c r="I489" i="83" s="1"/>
  <c r="F487" i="83"/>
  <c r="K486" i="83"/>
  <c r="F485" i="83"/>
  <c r="H485" i="83" s="1"/>
  <c r="K484" i="83"/>
  <c r="F483" i="83"/>
  <c r="H483" i="83" s="1"/>
  <c r="K482" i="83"/>
  <c r="F481" i="83"/>
  <c r="H481" i="83" s="1"/>
  <c r="F479" i="83"/>
  <c r="I479" i="83" s="1"/>
  <c r="K478" i="83"/>
  <c r="F477" i="83"/>
  <c r="I477" i="83" s="1"/>
  <c r="F475" i="83"/>
  <c r="H475" i="83" s="1"/>
  <c r="K474" i="83"/>
  <c r="F473" i="83"/>
  <c r="K472" i="83"/>
  <c r="F471" i="83"/>
  <c r="H471" i="83" s="1"/>
  <c r="K470" i="83"/>
  <c r="F469" i="83"/>
  <c r="I469" i="83" s="1"/>
  <c r="K468" i="83"/>
  <c r="F467" i="83"/>
  <c r="F465" i="83"/>
  <c r="I465" i="83" s="1"/>
  <c r="K464" i="83"/>
  <c r="F463" i="83"/>
  <c r="H463" i="83" s="1"/>
  <c r="K462" i="83"/>
  <c r="F461" i="83"/>
  <c r="I461" i="83" s="1"/>
  <c r="K460" i="83"/>
  <c r="F459" i="83"/>
  <c r="F457" i="83"/>
  <c r="H457" i="83" s="1"/>
  <c r="K456" i="83"/>
  <c r="F455" i="83"/>
  <c r="I455" i="83" s="1"/>
  <c r="K454" i="83"/>
  <c r="F453" i="83"/>
  <c r="K452" i="83"/>
  <c r="F451" i="83"/>
  <c r="I451" i="83" s="1"/>
  <c r="K450" i="83"/>
  <c r="F449" i="83"/>
  <c r="I449" i="83" s="1"/>
  <c r="F447" i="83"/>
  <c r="H447" i="83" s="1"/>
  <c r="K446" i="83"/>
  <c r="F445" i="83"/>
  <c r="H445" i="83" s="1"/>
  <c r="K444" i="83"/>
  <c r="F443" i="83"/>
  <c r="I443" i="83" s="1"/>
  <c r="F441" i="83"/>
  <c r="H441" i="83" s="1"/>
  <c r="F439" i="83"/>
  <c r="H439" i="83" s="1"/>
  <c r="K438" i="83"/>
  <c r="F437" i="83"/>
  <c r="I437" i="83" s="1"/>
  <c r="F435" i="83"/>
  <c r="I435" i="83" s="1"/>
  <c r="K434" i="83"/>
  <c r="F433" i="83"/>
  <c r="K432" i="83"/>
  <c r="F431" i="83"/>
  <c r="I431" i="83" s="1"/>
  <c r="K430" i="83"/>
  <c r="F429" i="83"/>
  <c r="I429" i="83" s="1"/>
  <c r="K428" i="83"/>
  <c r="F427" i="83"/>
  <c r="I427" i="83" s="1"/>
  <c r="F425" i="83"/>
  <c r="H425" i="83" s="1"/>
  <c r="K424" i="83"/>
  <c r="F423" i="83"/>
  <c r="I423" i="83" s="1"/>
  <c r="F421" i="83"/>
  <c r="H421" i="83" s="1"/>
  <c r="K420" i="83"/>
  <c r="F419" i="83"/>
  <c r="K418" i="83"/>
  <c r="F417" i="83"/>
  <c r="I417" i="83" s="1"/>
  <c r="K416" i="83"/>
  <c r="F415" i="83"/>
  <c r="H415" i="83" s="1"/>
  <c r="K414" i="83"/>
  <c r="F413" i="83"/>
  <c r="I413" i="83" s="1"/>
  <c r="F411" i="83"/>
  <c r="H411" i="83" s="1"/>
  <c r="K410" i="83"/>
  <c r="F409" i="83"/>
  <c r="H409" i="83" s="1"/>
  <c r="K408" i="83"/>
  <c r="F407" i="83"/>
  <c r="H407" i="83" s="1"/>
  <c r="F405" i="83"/>
  <c r="K404" i="83"/>
  <c r="F403" i="83"/>
  <c r="I403" i="83" s="1"/>
  <c r="K402" i="83"/>
  <c r="F401" i="83"/>
  <c r="I401" i="83" s="1"/>
  <c r="K400" i="83"/>
  <c r="F399" i="83"/>
  <c r="I399" i="83" s="1"/>
  <c r="K398" i="83"/>
  <c r="F397" i="83"/>
  <c r="K396" i="83"/>
  <c r="F395" i="83"/>
  <c r="I395" i="83" s="1"/>
  <c r="K394" i="83"/>
  <c r="F393" i="83"/>
  <c r="I393" i="83" s="1"/>
  <c r="F391" i="83"/>
  <c r="H391" i="83" s="1"/>
  <c r="K390" i="83"/>
  <c r="F389" i="83"/>
  <c r="H389" i="83" s="1"/>
  <c r="K388" i="83"/>
  <c r="F387" i="83"/>
  <c r="H387" i="83" s="1"/>
  <c r="K386" i="83"/>
  <c r="F385" i="83"/>
  <c r="H385" i="83" s="1"/>
  <c r="K384" i="83"/>
  <c r="F383" i="83"/>
  <c r="F381" i="83"/>
  <c r="I381" i="83" s="1"/>
  <c r="K380" i="83"/>
  <c r="F379" i="83"/>
  <c r="I379" i="83" s="1"/>
  <c r="K378" i="83"/>
  <c r="F377" i="83"/>
  <c r="I377" i="83" s="1"/>
  <c r="K376" i="83"/>
  <c r="F375" i="83"/>
  <c r="K374" i="83"/>
  <c r="F373" i="83"/>
  <c r="I373" i="83" s="1"/>
  <c r="K372" i="83"/>
  <c r="F371" i="83"/>
  <c r="I371" i="83" s="1"/>
  <c r="K370" i="83"/>
  <c r="F369" i="83"/>
  <c r="I369" i="83" s="1"/>
  <c r="K368" i="83"/>
  <c r="F367" i="83"/>
  <c r="K366" i="83"/>
  <c r="F365" i="83"/>
  <c r="I365" i="83" s="1"/>
  <c r="F363" i="83"/>
  <c r="H363" i="83" s="1"/>
  <c r="K362" i="83"/>
  <c r="F361" i="83"/>
  <c r="K360" i="83"/>
  <c r="F359" i="83"/>
  <c r="H359" i="83" s="1"/>
  <c r="K358" i="83"/>
  <c r="F357" i="83"/>
  <c r="H357" i="83" s="1"/>
  <c r="K356" i="83"/>
  <c r="F355" i="83"/>
  <c r="H355" i="83" s="1"/>
  <c r="K354" i="83"/>
  <c r="F353" i="83"/>
  <c r="H353" i="83" s="1"/>
  <c r="F351" i="83"/>
  <c r="I351" i="83" s="1"/>
  <c r="K350" i="83"/>
  <c r="F349" i="83"/>
  <c r="I349" i="83" s="1"/>
  <c r="K348" i="83"/>
  <c r="F347" i="83"/>
  <c r="I347" i="83" s="1"/>
  <c r="K346" i="83"/>
  <c r="F345" i="83"/>
  <c r="K344" i="83"/>
  <c r="F343" i="83"/>
  <c r="I343" i="83" s="1"/>
  <c r="K342" i="83"/>
  <c r="F341" i="83"/>
  <c r="I341" i="83" s="1"/>
  <c r="K340" i="83"/>
  <c r="F339" i="83"/>
  <c r="I339" i="83" s="1"/>
  <c r="F337" i="83"/>
  <c r="H337" i="83" s="1"/>
  <c r="K336" i="83"/>
  <c r="F335" i="83"/>
  <c r="H335" i="83" s="1"/>
  <c r="K334" i="83"/>
  <c r="F333" i="83"/>
  <c r="H333" i="83" s="1"/>
  <c r="K332" i="83"/>
  <c r="F331" i="83"/>
  <c r="H331" i="83" s="1"/>
  <c r="K330" i="83"/>
  <c r="F329" i="83"/>
  <c r="K328" i="83"/>
  <c r="F327" i="83"/>
  <c r="H327" i="83" s="1"/>
  <c r="K326" i="83"/>
  <c r="F325" i="83"/>
  <c r="H325" i="83" s="1"/>
  <c r="K324" i="83"/>
  <c r="F323" i="83"/>
  <c r="K322" i="83"/>
  <c r="F321" i="83"/>
  <c r="F319" i="83"/>
  <c r="I319" i="83" s="1"/>
  <c r="K318" i="83"/>
  <c r="F317" i="83"/>
  <c r="I317" i="83" s="1"/>
  <c r="K316" i="83"/>
  <c r="F315" i="83"/>
  <c r="K314" i="83"/>
  <c r="F313" i="83"/>
  <c r="I313" i="83" s="1"/>
  <c r="K312" i="83"/>
  <c r="F311" i="83"/>
  <c r="I311" i="83" s="1"/>
  <c r="F309" i="83"/>
  <c r="H309" i="83" s="1"/>
  <c r="F307" i="83"/>
  <c r="I307" i="83" s="1"/>
  <c r="F305" i="83"/>
  <c r="H305" i="83" s="1"/>
  <c r="K304" i="83"/>
  <c r="F303" i="83"/>
  <c r="H303" i="83" s="1"/>
  <c r="K302" i="83"/>
  <c r="F301" i="83"/>
  <c r="K300" i="83"/>
  <c r="F299" i="83"/>
  <c r="H299" i="83" s="1"/>
  <c r="K298" i="83"/>
  <c r="F297" i="83"/>
  <c r="H297" i="83" s="1"/>
  <c r="K296" i="83"/>
  <c r="F295" i="83"/>
  <c r="H295" i="83" s="1"/>
  <c r="F293" i="83"/>
  <c r="I293" i="83" s="1"/>
  <c r="K292" i="83"/>
  <c r="F291" i="83"/>
  <c r="I291" i="83" s="1"/>
  <c r="K290" i="83"/>
  <c r="F289" i="83"/>
  <c r="K288" i="83"/>
  <c r="F287" i="83"/>
  <c r="K286" i="83"/>
  <c r="F285" i="83"/>
  <c r="I285" i="83" s="1"/>
  <c r="K284" i="83"/>
  <c r="F283" i="83"/>
  <c r="I283" i="83" s="1"/>
  <c r="K282" i="83"/>
  <c r="F281" i="83"/>
  <c r="K280" i="83"/>
  <c r="F279" i="83"/>
  <c r="F277" i="83"/>
  <c r="H277" i="83" s="1"/>
  <c r="K276" i="83"/>
  <c r="F275" i="83"/>
  <c r="I275" i="83" s="1"/>
  <c r="K274" i="83"/>
  <c r="F273" i="83"/>
  <c r="K272" i="83"/>
  <c r="F271" i="83"/>
  <c r="K270" i="83"/>
  <c r="F269" i="83"/>
  <c r="H269" i="83" s="1"/>
  <c r="K268" i="83"/>
  <c r="F267" i="83"/>
  <c r="I267" i="83" s="1"/>
  <c r="K266" i="83"/>
  <c r="F265" i="83"/>
  <c r="K264" i="83"/>
  <c r="F263" i="83"/>
  <c r="K262" i="83"/>
  <c r="F261" i="83"/>
  <c r="H261" i="83" s="1"/>
  <c r="K260" i="83"/>
  <c r="F259" i="83"/>
  <c r="I259" i="83" s="1"/>
  <c r="K258" i="83"/>
  <c r="F257" i="83"/>
  <c r="F255" i="83"/>
  <c r="I255" i="83" s="1"/>
  <c r="K254" i="83"/>
  <c r="F253" i="83"/>
  <c r="I253" i="83" s="1"/>
  <c r="K252" i="83"/>
  <c r="F251" i="83"/>
  <c r="I251" i="83" s="1"/>
  <c r="K250" i="83"/>
  <c r="F249" i="83"/>
  <c r="F247" i="83"/>
  <c r="H247" i="83" s="1"/>
  <c r="K246" i="83"/>
  <c r="F245" i="83"/>
  <c r="H245" i="83" s="1"/>
  <c r="K244" i="83"/>
  <c r="F243" i="83"/>
  <c r="H243" i="83" s="1"/>
  <c r="K242" i="83"/>
  <c r="F241" i="83"/>
  <c r="K240" i="83"/>
  <c r="F239" i="83"/>
  <c r="H239" i="83" s="1"/>
  <c r="K238" i="83"/>
  <c r="F237" i="83"/>
  <c r="H237" i="83" s="1"/>
  <c r="F235" i="83"/>
  <c r="K234" i="83"/>
  <c r="F233" i="83"/>
  <c r="I233" i="83" s="1"/>
  <c r="K232" i="83"/>
  <c r="F231" i="83"/>
  <c r="H231" i="83" s="1"/>
  <c r="K230" i="83"/>
  <c r="F229" i="83"/>
  <c r="I229" i="83" s="1"/>
  <c r="K228" i="83"/>
  <c r="F227" i="83"/>
  <c r="F225" i="83"/>
  <c r="H225" i="83" s="1"/>
  <c r="K224" i="83"/>
  <c r="F223" i="83"/>
  <c r="K222" i="83"/>
  <c r="F221" i="83"/>
  <c r="H221" i="83" s="1"/>
  <c r="K220" i="83"/>
  <c r="F219" i="83"/>
  <c r="K218" i="83"/>
  <c r="F217" i="83"/>
  <c r="H217" i="83" s="1"/>
  <c r="K216" i="83"/>
  <c r="F215" i="83"/>
  <c r="H215" i="83" s="1"/>
  <c r="F213" i="83"/>
  <c r="K212" i="83"/>
  <c r="F211" i="83"/>
  <c r="I211" i="83" s="1"/>
  <c r="K210" i="83"/>
  <c r="F209" i="83"/>
  <c r="I209" i="83" s="1"/>
  <c r="K208" i="83"/>
  <c r="F207" i="83"/>
  <c r="K206" i="83"/>
  <c r="F205" i="83"/>
  <c r="K204" i="83"/>
  <c r="F203" i="83"/>
  <c r="I203" i="83" s="1"/>
  <c r="F201" i="83"/>
  <c r="I201" i="83" s="1"/>
  <c r="K200" i="83"/>
  <c r="F199" i="83"/>
  <c r="I199" i="83" s="1"/>
  <c r="F197" i="83"/>
  <c r="I197" i="83" s="1"/>
  <c r="K196" i="83"/>
  <c r="F195" i="83"/>
  <c r="H195" i="83" s="1"/>
  <c r="K194" i="83"/>
  <c r="F193" i="83"/>
  <c r="I193" i="83" s="1"/>
  <c r="F191" i="83"/>
  <c r="F189" i="83"/>
  <c r="H189" i="83" s="1"/>
  <c r="K188" i="83"/>
  <c r="F187" i="83"/>
  <c r="I187" i="83" s="1"/>
  <c r="K186" i="83"/>
  <c r="F185" i="83"/>
  <c r="K184" i="83"/>
  <c r="F183" i="83"/>
  <c r="I183" i="83" s="1"/>
  <c r="K182" i="83"/>
  <c r="F181" i="83"/>
  <c r="H181" i="83" s="1"/>
  <c r="F179" i="83"/>
  <c r="I179" i="83" s="1"/>
  <c r="F177" i="83"/>
  <c r="I177" i="83" s="1"/>
  <c r="K176" i="83"/>
  <c r="F175" i="83"/>
  <c r="H175" i="83" s="1"/>
  <c r="K174" i="83"/>
  <c r="F173" i="83"/>
  <c r="I173" i="83" s="1"/>
  <c r="K172" i="83"/>
  <c r="F171" i="83"/>
  <c r="H171" i="83" s="1"/>
  <c r="K170" i="83"/>
  <c r="F169" i="83"/>
  <c r="I169" i="83" s="1"/>
  <c r="K168" i="83"/>
  <c r="F167" i="83"/>
  <c r="H167" i="83" s="1"/>
  <c r="K166" i="83"/>
  <c r="F165" i="83"/>
  <c r="K164" i="83"/>
  <c r="F163" i="83"/>
  <c r="K162" i="83"/>
  <c r="F161" i="83"/>
  <c r="I161" i="83" s="1"/>
  <c r="K160" i="83"/>
  <c r="F159" i="83"/>
  <c r="H159" i="83" s="1"/>
  <c r="F157" i="83"/>
  <c r="I157" i="83" s="1"/>
  <c r="K156" i="83"/>
  <c r="F155" i="83"/>
  <c r="K154" i="83"/>
  <c r="F153" i="83"/>
  <c r="I153" i="83" s="1"/>
  <c r="K152" i="83"/>
  <c r="F151" i="83"/>
  <c r="I151" i="83" s="1"/>
  <c r="K150" i="83"/>
  <c r="F149" i="83"/>
  <c r="I149" i="83" s="1"/>
  <c r="K148" i="83"/>
  <c r="F147" i="83"/>
  <c r="F145" i="83"/>
  <c r="H145" i="83" s="1"/>
  <c r="K144" i="83"/>
  <c r="F143" i="83"/>
  <c r="I143" i="83" s="1"/>
  <c r="K142" i="83"/>
  <c r="F141" i="83"/>
  <c r="H141" i="83" s="1"/>
  <c r="K140" i="83"/>
  <c r="F139" i="83"/>
  <c r="I139" i="83" s="1"/>
  <c r="K138" i="83"/>
  <c r="F137" i="83"/>
  <c r="H137" i="83" s="1"/>
  <c r="K136" i="83"/>
  <c r="F135" i="83"/>
  <c r="K134" i="83"/>
  <c r="F133" i="83"/>
  <c r="H133" i="83" s="1"/>
  <c r="K132" i="83"/>
  <c r="F131" i="83"/>
  <c r="H131" i="83" s="1"/>
  <c r="K130" i="83"/>
  <c r="F129" i="83"/>
  <c r="H129" i="83" s="1"/>
  <c r="K128" i="83"/>
  <c r="F127" i="83"/>
  <c r="K126" i="83"/>
  <c r="F125" i="83"/>
  <c r="K124" i="83"/>
  <c r="F123" i="83"/>
  <c r="H123" i="83" s="1"/>
  <c r="F121" i="83"/>
  <c r="I121" i="83" s="1"/>
  <c r="K120" i="83"/>
  <c r="F119" i="83"/>
  <c r="H119" i="83" s="1"/>
  <c r="K118" i="83"/>
  <c r="F117" i="83"/>
  <c r="K116" i="83"/>
  <c r="F115" i="83"/>
  <c r="I115" i="83" s="1"/>
  <c r="K114" i="83"/>
  <c r="F113" i="83"/>
  <c r="I113" i="83" s="1"/>
  <c r="K112" i="83"/>
  <c r="F111" i="83"/>
  <c r="I111" i="83" s="1"/>
  <c r="K110" i="83"/>
  <c r="F109" i="83"/>
  <c r="K108" i="83"/>
  <c r="F107" i="83"/>
  <c r="I107" i="83" s="1"/>
  <c r="K106" i="83"/>
  <c r="F105" i="83"/>
  <c r="I105" i="83" s="1"/>
  <c r="K104" i="83"/>
  <c r="F103" i="83"/>
  <c r="H103" i="83" s="1"/>
  <c r="K102" i="83"/>
  <c r="F101" i="83"/>
  <c r="K100" i="83"/>
  <c r="F99" i="83"/>
  <c r="H99" i="83" s="1"/>
  <c r="F97" i="83"/>
  <c r="I97" i="83" s="1"/>
  <c r="F95" i="83"/>
  <c r="K94" i="83"/>
  <c r="F93" i="83"/>
  <c r="I93" i="83" s="1"/>
  <c r="K92" i="83"/>
  <c r="F91" i="83"/>
  <c r="H91" i="83" s="1"/>
  <c r="K90" i="83"/>
  <c r="F89" i="83"/>
  <c r="I89" i="83" s="1"/>
  <c r="K88" i="83"/>
  <c r="F87" i="83"/>
  <c r="K86" i="83"/>
  <c r="F85" i="83"/>
  <c r="I85" i="83" s="1"/>
  <c r="F83" i="83"/>
  <c r="K82" i="83"/>
  <c r="F81" i="83"/>
  <c r="K80" i="83"/>
  <c r="F79" i="83"/>
  <c r="H79" i="83" s="1"/>
  <c r="K78" i="83"/>
  <c r="F77" i="83"/>
  <c r="H77" i="83" s="1"/>
  <c r="K76" i="83"/>
  <c r="F75" i="83"/>
  <c r="K74" i="83"/>
  <c r="F73" i="83"/>
  <c r="K72" i="83"/>
  <c r="F71" i="83"/>
  <c r="I71" i="83" s="1"/>
  <c r="F69" i="83"/>
  <c r="I69" i="83" s="1"/>
  <c r="F67" i="83"/>
  <c r="H67" i="83" s="1"/>
  <c r="K66" i="83"/>
  <c r="F65" i="83"/>
  <c r="H65" i="83" s="1"/>
  <c r="K64" i="83"/>
  <c r="F63" i="83"/>
  <c r="H63" i="83" s="1"/>
  <c r="F61" i="83"/>
  <c r="I61" i="83" s="1"/>
  <c r="F59" i="83"/>
  <c r="H59" i="83" s="1"/>
  <c r="K58" i="83"/>
  <c r="F57" i="83"/>
  <c r="I57" i="83" s="1"/>
  <c r="K56" i="83"/>
  <c r="F55" i="83"/>
  <c r="K54" i="83"/>
  <c r="F53" i="83"/>
  <c r="K52" i="83"/>
  <c r="F51" i="83"/>
  <c r="H51" i="83" s="1"/>
  <c r="F49" i="83"/>
  <c r="I49" i="83" s="1"/>
  <c r="F47" i="83"/>
  <c r="H47" i="83" s="1"/>
  <c r="K46" i="83"/>
  <c r="F45" i="83"/>
  <c r="H45" i="83" s="1"/>
  <c r="K44" i="83"/>
  <c r="F43" i="83"/>
  <c r="H43" i="83" s="1"/>
  <c r="K42" i="83"/>
  <c r="F41" i="83"/>
  <c r="K40" i="83"/>
  <c r="F39" i="83"/>
  <c r="H39" i="83" s="1"/>
  <c r="K38" i="83"/>
  <c r="F37" i="83"/>
  <c r="H37" i="83" s="1"/>
  <c r="K36" i="83"/>
  <c r="F35" i="83"/>
  <c r="I35" i="83" s="1"/>
  <c r="K34" i="83"/>
  <c r="F33" i="83"/>
  <c r="I33" i="83" s="1"/>
  <c r="K32" i="83"/>
  <c r="F31" i="83"/>
  <c r="H31" i="83" s="1"/>
  <c r="K30" i="83"/>
  <c r="F29" i="83"/>
  <c r="H29" i="83" s="1"/>
  <c r="F27" i="83"/>
  <c r="I27" i="83" s="1"/>
  <c r="K26" i="83"/>
  <c r="F25" i="83"/>
  <c r="H25" i="83" s="1"/>
  <c r="K24" i="83"/>
  <c r="F23" i="83"/>
  <c r="K22" i="83"/>
  <c r="F21" i="83"/>
  <c r="I21" i="83" s="1"/>
  <c r="K20" i="83"/>
  <c r="F19" i="83"/>
  <c r="I19" i="83" s="1"/>
  <c r="K18" i="83"/>
  <c r="F17" i="83"/>
  <c r="I17" i="83" s="1"/>
  <c r="K16" i="83"/>
  <c r="F15" i="83"/>
  <c r="K14" i="83"/>
  <c r="F13" i="83"/>
  <c r="I13" i="83" s="1"/>
  <c r="K12" i="83"/>
  <c r="F11" i="83"/>
  <c r="I11" i="83" s="1"/>
  <c r="A10" i="83"/>
  <c r="A12" i="83" s="1"/>
  <c r="A14" i="83" s="1"/>
  <c r="A16" i="83" s="1"/>
  <c r="A18" i="83" s="1"/>
  <c r="A20" i="83" s="1"/>
  <c r="A22" i="83" s="1"/>
  <c r="A24" i="83" s="1"/>
  <c r="A26" i="83" s="1"/>
  <c r="A28" i="83" s="1"/>
  <c r="A30" i="83" s="1"/>
  <c r="A32" i="83" s="1"/>
  <c r="A34" i="83" s="1"/>
  <c r="A36" i="83" s="1"/>
  <c r="A38" i="83" s="1"/>
  <c r="A40" i="83" s="1"/>
  <c r="A42" i="83" s="1"/>
  <c r="A44" i="83" s="1"/>
  <c r="A46" i="83" s="1"/>
  <c r="A48" i="83" s="1"/>
  <c r="A50" i="83" s="1"/>
  <c r="A52" i="83" s="1"/>
  <c r="A54" i="83" s="1"/>
  <c r="A56" i="83" s="1"/>
  <c r="A58" i="83" s="1"/>
  <c r="A60" i="83" s="1"/>
  <c r="A62" i="83" s="1"/>
  <c r="A64" i="83" s="1"/>
  <c r="A66" i="83" s="1"/>
  <c r="A68" i="83" s="1"/>
  <c r="A70" i="83" s="1"/>
  <c r="A72" i="83" s="1"/>
  <c r="A74" i="83" s="1"/>
  <c r="A76" i="83" s="1"/>
  <c r="A78" i="83" s="1"/>
  <c r="A80" i="83" s="1"/>
  <c r="A82" i="83" s="1"/>
  <c r="A84" i="83" s="1"/>
  <c r="A86" i="83" s="1"/>
  <c r="A88" i="83" s="1"/>
  <c r="A90" i="83" s="1"/>
  <c r="A92" i="83" s="1"/>
  <c r="A94" i="83" s="1"/>
  <c r="A96" i="83" s="1"/>
  <c r="A98" i="83" s="1"/>
  <c r="A100" i="83" s="1"/>
  <c r="A102" i="83" s="1"/>
  <c r="A104" i="83" s="1"/>
  <c r="A106" i="83" s="1"/>
  <c r="A108" i="83" s="1"/>
  <c r="A110" i="83" s="1"/>
  <c r="A112" i="83" s="1"/>
  <c r="A114" i="83" s="1"/>
  <c r="A116" i="83" s="1"/>
  <c r="A118" i="83" s="1"/>
  <c r="A120" i="83" s="1"/>
  <c r="A122" i="83" s="1"/>
  <c r="A124" i="83" s="1"/>
  <c r="A126" i="83" s="1"/>
  <c r="A128" i="83" s="1"/>
  <c r="A130" i="83" s="1"/>
  <c r="A132" i="83" s="1"/>
  <c r="A134" i="83" s="1"/>
  <c r="A136" i="83" s="1"/>
  <c r="A138" i="83" s="1"/>
  <c r="A140" i="83" s="1"/>
  <c r="A142" i="83" s="1"/>
  <c r="A144" i="83" s="1"/>
  <c r="A146" i="83" s="1"/>
  <c r="A148" i="83" s="1"/>
  <c r="A150" i="83" s="1"/>
  <c r="A152" i="83" s="1"/>
  <c r="A154" i="83" s="1"/>
  <c r="A156" i="83" s="1"/>
  <c r="A158" i="83" s="1"/>
  <c r="A160" i="83" s="1"/>
  <c r="A162" i="83" s="1"/>
  <c r="A164" i="83" s="1"/>
  <c r="A166" i="83" s="1"/>
  <c r="A168" i="83" s="1"/>
  <c r="A170" i="83" s="1"/>
  <c r="A172" i="83" s="1"/>
  <c r="A174" i="83" s="1"/>
  <c r="A176" i="83" s="1"/>
  <c r="A178" i="83" s="1"/>
  <c r="A180" i="83" s="1"/>
  <c r="A182" i="83" s="1"/>
  <c r="A184" i="83" s="1"/>
  <c r="A186" i="83" s="1"/>
  <c r="A188" i="83" s="1"/>
  <c r="A190" i="83" s="1"/>
  <c r="A192" i="83" s="1"/>
  <c r="A194" i="83" s="1"/>
  <c r="A196" i="83" s="1"/>
  <c r="A198" i="83" s="1"/>
  <c r="A200" i="83" s="1"/>
  <c r="A202" i="83" s="1"/>
  <c r="A204" i="83" s="1"/>
  <c r="A206" i="83" s="1"/>
  <c r="A208" i="83" s="1"/>
  <c r="A210" i="83" s="1"/>
  <c r="A212" i="83" s="1"/>
  <c r="A214" i="83" s="1"/>
  <c r="A216" i="83" s="1"/>
  <c r="A218" i="83" s="1"/>
  <c r="A220" i="83" s="1"/>
  <c r="A222" i="83" s="1"/>
  <c r="A224" i="83" s="1"/>
  <c r="A226" i="83" s="1"/>
  <c r="A228" i="83" s="1"/>
  <c r="A230" i="83" s="1"/>
  <c r="A232" i="83" s="1"/>
  <c r="A234" i="83" s="1"/>
  <c r="A236" i="83" s="1"/>
  <c r="A238" i="83" s="1"/>
  <c r="A240" i="83" s="1"/>
  <c r="A242" i="83" s="1"/>
  <c r="A244" i="83" s="1"/>
  <c r="A246" i="83" s="1"/>
  <c r="A248" i="83" s="1"/>
  <c r="A250" i="83" s="1"/>
  <c r="A252" i="83" s="1"/>
  <c r="A254" i="83" s="1"/>
  <c r="A256" i="83" s="1"/>
  <c r="A258" i="83" s="1"/>
  <c r="A260" i="83" s="1"/>
  <c r="A262" i="83" s="1"/>
  <c r="A264" i="83" s="1"/>
  <c r="A266" i="83" s="1"/>
  <c r="A268" i="83" s="1"/>
  <c r="A270" i="83" s="1"/>
  <c r="A272" i="83" s="1"/>
  <c r="A274" i="83" s="1"/>
  <c r="A276" i="83" s="1"/>
  <c r="A278" i="83" s="1"/>
  <c r="A280" i="83" s="1"/>
  <c r="A282" i="83" s="1"/>
  <c r="A284" i="83" s="1"/>
  <c r="A286" i="83" s="1"/>
  <c r="A288" i="83" s="1"/>
  <c r="A290" i="83" s="1"/>
  <c r="A292" i="83" s="1"/>
  <c r="A294" i="83" s="1"/>
  <c r="A296" i="83" s="1"/>
  <c r="A298" i="83" s="1"/>
  <c r="A300" i="83" s="1"/>
  <c r="A302" i="83" s="1"/>
  <c r="A304" i="83" s="1"/>
  <c r="A306" i="83" s="1"/>
  <c r="A308" i="83" s="1"/>
  <c r="A310" i="83" s="1"/>
  <c r="A312" i="83" s="1"/>
  <c r="A314" i="83" s="1"/>
  <c r="A316" i="83" s="1"/>
  <c r="A318" i="83" s="1"/>
  <c r="A320" i="83" s="1"/>
  <c r="A322" i="83" s="1"/>
  <c r="A324" i="83" s="1"/>
  <c r="A326" i="83" s="1"/>
  <c r="A328" i="83" s="1"/>
  <c r="A330" i="83" s="1"/>
  <c r="A332" i="83" s="1"/>
  <c r="A334" i="83" s="1"/>
  <c r="A336" i="83" s="1"/>
  <c r="A338" i="83" s="1"/>
  <c r="A340" i="83" s="1"/>
  <c r="A342" i="83" s="1"/>
  <c r="A344" i="83" s="1"/>
  <c r="A346" i="83" s="1"/>
  <c r="A348" i="83" s="1"/>
  <c r="A350" i="83" s="1"/>
  <c r="A352" i="83" s="1"/>
  <c r="A354" i="83" s="1"/>
  <c r="A356" i="83" s="1"/>
  <c r="A358" i="83" s="1"/>
  <c r="A360" i="83" s="1"/>
  <c r="A362" i="83" s="1"/>
  <c r="A364" i="83" s="1"/>
  <c r="A366" i="83" s="1"/>
  <c r="A368" i="83" s="1"/>
  <c r="A370" i="83" s="1"/>
  <c r="A372" i="83" s="1"/>
  <c r="A374" i="83" s="1"/>
  <c r="A376" i="83" s="1"/>
  <c r="A378" i="83" s="1"/>
  <c r="A380" i="83" s="1"/>
  <c r="A382" i="83" s="1"/>
  <c r="A384" i="83" s="1"/>
  <c r="A386" i="83" s="1"/>
  <c r="A388" i="83" s="1"/>
  <c r="A390" i="83" s="1"/>
  <c r="A392" i="83" s="1"/>
  <c r="A394" i="83" s="1"/>
  <c r="A396" i="83" s="1"/>
  <c r="A398" i="83" s="1"/>
  <c r="A400" i="83" s="1"/>
  <c r="A402" i="83" s="1"/>
  <c r="A404" i="83" s="1"/>
  <c r="A406" i="83" s="1"/>
  <c r="A408" i="83" s="1"/>
  <c r="A410" i="83" s="1"/>
  <c r="A412" i="83" s="1"/>
  <c r="A414" i="83" s="1"/>
  <c r="A416" i="83" s="1"/>
  <c r="A418" i="83" s="1"/>
  <c r="A420" i="83" s="1"/>
  <c r="A422" i="83" s="1"/>
  <c r="A424" i="83" s="1"/>
  <c r="A426" i="83" s="1"/>
  <c r="A428" i="83" s="1"/>
  <c r="A430" i="83" s="1"/>
  <c r="A432" i="83" s="1"/>
  <c r="A434" i="83" s="1"/>
  <c r="A436" i="83" s="1"/>
  <c r="A438" i="83" s="1"/>
  <c r="A440" i="83" s="1"/>
  <c r="A442" i="83" s="1"/>
  <c r="A444" i="83" s="1"/>
  <c r="A446" i="83" s="1"/>
  <c r="A448" i="83" s="1"/>
  <c r="A450" i="83" s="1"/>
  <c r="A452" i="83" s="1"/>
  <c r="A454" i="83" s="1"/>
  <c r="A456" i="83" s="1"/>
  <c r="A458" i="83" s="1"/>
  <c r="A460" i="83" s="1"/>
  <c r="A462" i="83" s="1"/>
  <c r="A464" i="83" s="1"/>
  <c r="A466" i="83" s="1"/>
  <c r="A468" i="83" s="1"/>
  <c r="A470" i="83" s="1"/>
  <c r="A472" i="83" s="1"/>
  <c r="A474" i="83" s="1"/>
  <c r="A476" i="83" s="1"/>
  <c r="A478" i="83" s="1"/>
  <c r="A480" i="83" s="1"/>
  <c r="A482" i="83" s="1"/>
  <c r="A484" i="83" s="1"/>
  <c r="A486" i="83" s="1"/>
  <c r="A488" i="83" s="1"/>
  <c r="A490" i="83" s="1"/>
  <c r="A492" i="83" s="1"/>
  <c r="A494" i="83" s="1"/>
  <c r="A496" i="83" s="1"/>
  <c r="A498" i="83" s="1"/>
  <c r="A500" i="83" s="1"/>
  <c r="A502" i="83" s="1"/>
  <c r="A504" i="83" s="1"/>
  <c r="A506" i="83" s="1"/>
  <c r="A508" i="83" s="1"/>
  <c r="A510" i="83" s="1"/>
  <c r="A512" i="83" s="1"/>
  <c r="A514" i="83" s="1"/>
  <c r="A516" i="83" s="1"/>
  <c r="A518" i="83" s="1"/>
  <c r="A520" i="83" s="1"/>
  <c r="A522" i="83" s="1"/>
  <c r="A524" i="83" s="1"/>
  <c r="A526" i="83" s="1"/>
  <c r="A528" i="83" s="1"/>
  <c r="A530" i="83" s="1"/>
  <c r="A532" i="83" s="1"/>
  <c r="A534" i="83" s="1"/>
  <c r="A536" i="83" s="1"/>
  <c r="A538" i="83" s="1"/>
  <c r="A540" i="83" s="1"/>
  <c r="A542" i="83" s="1"/>
  <c r="A544" i="83" s="1"/>
  <c r="A546" i="83" s="1"/>
  <c r="A548" i="83" s="1"/>
  <c r="A550" i="83" s="1"/>
  <c r="A552" i="83" s="1"/>
  <c r="A554" i="83" s="1"/>
  <c r="A556" i="83" s="1"/>
  <c r="A558" i="83" s="1"/>
  <c r="A560" i="83" s="1"/>
  <c r="A562" i="83" s="1"/>
  <c r="A564" i="83" s="1"/>
  <c r="A566" i="83" s="1"/>
  <c r="A568" i="83" s="1"/>
  <c r="A570" i="83" s="1"/>
  <c r="A572" i="83" s="1"/>
  <c r="A574" i="83" s="1"/>
  <c r="A576" i="83" s="1"/>
  <c r="A578" i="83" s="1"/>
  <c r="A580" i="83" s="1"/>
  <c r="A582" i="83" s="1"/>
  <c r="A584" i="83" s="1"/>
  <c r="A586" i="83" s="1"/>
  <c r="A588" i="83" s="1"/>
  <c r="A590" i="83" s="1"/>
  <c r="A592" i="83" s="1"/>
  <c r="A594" i="83" s="1"/>
  <c r="A596" i="83" s="1"/>
  <c r="A598" i="83" s="1"/>
  <c r="A600" i="83" s="1"/>
  <c r="A602" i="83" s="1"/>
  <c r="A604" i="83" s="1"/>
  <c r="A606" i="83" s="1"/>
  <c r="A608" i="83" s="1"/>
  <c r="A610" i="83" s="1"/>
  <c r="A612" i="83" s="1"/>
  <c r="A614" i="83" s="1"/>
  <c r="A616" i="83" s="1"/>
  <c r="A618" i="83" s="1"/>
  <c r="A620" i="83" s="1"/>
  <c r="A622" i="83" s="1"/>
  <c r="A624" i="83" s="1"/>
  <c r="A626" i="83" s="1"/>
  <c r="A628" i="83" s="1"/>
  <c r="A630" i="83" s="1"/>
  <c r="A632" i="83" s="1"/>
  <c r="A634" i="83" s="1"/>
  <c r="A636" i="83" s="1"/>
  <c r="A638" i="83" s="1"/>
  <c r="A640" i="83" s="1"/>
  <c r="A642" i="83" s="1"/>
  <c r="A644" i="83" s="1"/>
  <c r="A646" i="83" s="1"/>
  <c r="A648" i="83" s="1"/>
  <c r="A650" i="83" s="1"/>
  <c r="A652" i="83" s="1"/>
  <c r="A654" i="83" s="1"/>
  <c r="A656" i="83" s="1"/>
  <c r="A658" i="83" s="1"/>
  <c r="A660" i="83" s="1"/>
  <c r="A662" i="83" s="1"/>
  <c r="A664" i="83" s="1"/>
  <c r="A666" i="83" s="1"/>
  <c r="A668" i="83" s="1"/>
  <c r="A670" i="83" s="1"/>
  <c r="A672" i="83" s="1"/>
  <c r="A674" i="83" s="1"/>
  <c r="A676" i="83" s="1"/>
  <c r="A678" i="83" s="1"/>
  <c r="A680" i="83" s="1"/>
  <c r="A682" i="83" s="1"/>
  <c r="A684" i="83" s="1"/>
  <c r="A686" i="83" s="1"/>
  <c r="A688" i="83" s="1"/>
  <c r="A690" i="83" s="1"/>
  <c r="A692" i="83" s="1"/>
  <c r="A694" i="83" s="1"/>
  <c r="A696" i="83" s="1"/>
  <c r="A698" i="83" s="1"/>
  <c r="A700" i="83" s="1"/>
  <c r="A702" i="83" s="1"/>
  <c r="A704" i="83" s="1"/>
  <c r="A706" i="83" s="1"/>
  <c r="A708" i="83" s="1"/>
  <c r="A710" i="83" s="1"/>
  <c r="A712" i="83" s="1"/>
  <c r="A714" i="83" s="1"/>
  <c r="A716" i="83" s="1"/>
  <c r="A718" i="83" s="1"/>
  <c r="A720" i="83" s="1"/>
  <c r="A722" i="83" s="1"/>
  <c r="A724" i="83" s="1"/>
  <c r="A726" i="83" s="1"/>
  <c r="A728" i="83" s="1"/>
  <c r="A730" i="83" s="1"/>
  <c r="A732" i="83" s="1"/>
  <c r="A734" i="83" s="1"/>
  <c r="A736" i="83" s="1"/>
  <c r="A738" i="83" s="1"/>
  <c r="A740" i="83" s="1"/>
  <c r="A742" i="83" s="1"/>
  <c r="A744" i="83" s="1"/>
  <c r="A746" i="83" s="1"/>
  <c r="A748" i="83" s="1"/>
  <c r="A750" i="83" s="1"/>
  <c r="A752" i="83" s="1"/>
  <c r="A754" i="83" s="1"/>
  <c r="A756" i="83" s="1"/>
  <c r="A758" i="83" s="1"/>
  <c r="A760" i="83" s="1"/>
  <c r="A762" i="83" s="1"/>
  <c r="A764" i="83" s="1"/>
  <c r="A766" i="83" s="1"/>
  <c r="A768" i="83" s="1"/>
  <c r="A770" i="83" s="1"/>
  <c r="A772" i="83" s="1"/>
  <c r="A774" i="83" s="1"/>
  <c r="A776" i="83" s="1"/>
  <c r="A778" i="83" s="1"/>
  <c r="A780" i="83" s="1"/>
  <c r="A782" i="83" s="1"/>
  <c r="A784" i="83" s="1"/>
  <c r="A786" i="83" s="1"/>
  <c r="A788" i="83" s="1"/>
  <c r="A790" i="83" s="1"/>
  <c r="A792" i="83" s="1"/>
  <c r="A794" i="83" s="1"/>
  <c r="A796" i="83" s="1"/>
  <c r="A798" i="83" s="1"/>
  <c r="A800" i="83" s="1"/>
  <c r="A802" i="83" s="1"/>
  <c r="A804" i="83" s="1"/>
  <c r="A806" i="83" s="1"/>
  <c r="A808" i="83" s="1"/>
  <c r="A810" i="83" s="1"/>
  <c r="A812" i="83" s="1"/>
  <c r="A814" i="83" s="1"/>
  <c r="A816" i="83" s="1"/>
  <c r="A818" i="83" s="1"/>
  <c r="A820" i="83" s="1"/>
  <c r="A822" i="83" s="1"/>
  <c r="A824" i="83" s="1"/>
  <c r="A826" i="83" s="1"/>
  <c r="A828" i="83" s="1"/>
  <c r="A830" i="83" s="1"/>
  <c r="A832" i="83" s="1"/>
  <c r="A834" i="83" s="1"/>
  <c r="A836" i="83" s="1"/>
  <c r="A838" i="83" s="1"/>
  <c r="A840" i="83" s="1"/>
  <c r="A842" i="83" s="1"/>
  <c r="A844" i="83" s="1"/>
  <c r="A846" i="83" s="1"/>
  <c r="A848" i="83" s="1"/>
  <c r="A850" i="83" s="1"/>
  <c r="A852" i="83" s="1"/>
  <c r="A854" i="83" s="1"/>
  <c r="A856" i="83" s="1"/>
  <c r="A858" i="83" s="1"/>
  <c r="A860" i="83" s="1"/>
  <c r="A862" i="83" s="1"/>
  <c r="A864" i="83" s="1"/>
  <c r="A866" i="83" s="1"/>
  <c r="A868" i="83" s="1"/>
  <c r="A870" i="83" s="1"/>
  <c r="A872" i="83" s="1"/>
  <c r="A874" i="83" s="1"/>
  <c r="A876" i="83" s="1"/>
  <c r="A878" i="83" s="1"/>
  <c r="A880" i="83" s="1"/>
  <c r="A882" i="83" s="1"/>
  <c r="A884" i="83" s="1"/>
  <c r="A886" i="83" s="1"/>
  <c r="A888" i="83" s="1"/>
  <c r="A890" i="83" s="1"/>
  <c r="A892" i="83" s="1"/>
  <c r="A894" i="83" s="1"/>
  <c r="A896" i="83" s="1"/>
  <c r="A898" i="83" s="1"/>
  <c r="A900" i="83" s="1"/>
  <c r="A902" i="83" s="1"/>
  <c r="A904" i="83" s="1"/>
  <c r="A906" i="83" s="1"/>
  <c r="A908" i="83" s="1"/>
  <c r="A910" i="83" s="1"/>
  <c r="A912" i="83" s="1"/>
  <c r="A914" i="83" s="1"/>
  <c r="A916" i="83" s="1"/>
  <c r="A918" i="83" s="1"/>
  <c r="A920" i="83" s="1"/>
  <c r="A922" i="83" s="1"/>
  <c r="A924" i="83" s="1"/>
  <c r="A926" i="83" s="1"/>
  <c r="A928" i="83" s="1"/>
  <c r="A930" i="83" s="1"/>
  <c r="A932" i="83" s="1"/>
  <c r="A934" i="83" s="1"/>
  <c r="A936" i="83" s="1"/>
  <c r="A938" i="83" s="1"/>
  <c r="A940" i="83" s="1"/>
  <c r="A942" i="83" s="1"/>
  <c r="A944" i="83" s="1"/>
  <c r="A946" i="83" s="1"/>
  <c r="A948" i="83" s="1"/>
  <c r="A950" i="83" s="1"/>
  <c r="A952" i="83" s="1"/>
  <c r="A954" i="83" s="1"/>
  <c r="A956" i="83" s="1"/>
  <c r="A958" i="83" s="1"/>
  <c r="A960" i="83" s="1"/>
  <c r="A962" i="83" s="1"/>
  <c r="A964" i="83" s="1"/>
  <c r="A966" i="83" s="1"/>
  <c r="A968" i="83" s="1"/>
  <c r="A970" i="83" s="1"/>
  <c r="A972" i="83" s="1"/>
  <c r="A974" i="83" s="1"/>
  <c r="A976" i="83" s="1"/>
  <c r="F9" i="83"/>
  <c r="I9" i="83" s="1"/>
  <c r="F7" i="83"/>
  <c r="I7" i="83" s="1"/>
  <c r="AF67" i="80" l="1"/>
  <c r="K29" i="82"/>
  <c r="U29" i="82" s="1"/>
  <c r="P29" i="82" s="1"/>
  <c r="S4" i="82"/>
  <c r="Q4" i="82"/>
  <c r="R4" i="82"/>
  <c r="K43" i="82"/>
  <c r="U43" i="82" s="1"/>
  <c r="P43" i="82" s="1"/>
  <c r="K52" i="82"/>
  <c r="U52" i="82" s="1"/>
  <c r="P52" i="82" s="1"/>
  <c r="T4" i="82"/>
  <c r="E22" i="29" s="1"/>
  <c r="K24" i="82"/>
  <c r="U24" i="82" s="1"/>
  <c r="P24" i="82" s="1"/>
  <c r="K41" i="82"/>
  <c r="U41" i="82" s="1"/>
  <c r="P41" i="82" s="1"/>
  <c r="K27" i="82"/>
  <c r="U27" i="82" s="1"/>
  <c r="P27" i="82" s="1"/>
  <c r="K28" i="82"/>
  <c r="U28" i="82" s="1"/>
  <c r="P28" i="82" s="1"/>
  <c r="K34" i="82"/>
  <c r="U34" i="82" s="1"/>
  <c r="P34" i="82" s="1"/>
  <c r="K37" i="82"/>
  <c r="U37" i="82" s="1"/>
  <c r="P37" i="82" s="1"/>
  <c r="K25" i="82"/>
  <c r="U25" i="82" s="1"/>
  <c r="P25" i="82" s="1"/>
  <c r="K30" i="82"/>
  <c r="U30" i="82" s="1"/>
  <c r="P30" i="82" s="1"/>
  <c r="K32" i="82"/>
  <c r="U32" i="82" s="1"/>
  <c r="P32" i="82" s="1"/>
  <c r="K23" i="82"/>
  <c r="U23" i="82" s="1"/>
  <c r="P23" i="82" s="1"/>
  <c r="K42" i="82"/>
  <c r="U42" i="82" s="1"/>
  <c r="P42" i="82" s="1"/>
  <c r="K40" i="82"/>
  <c r="U40" i="82" s="1"/>
  <c r="P40" i="82" s="1"/>
  <c r="K45" i="82"/>
  <c r="U45" i="82" s="1"/>
  <c r="P45" i="82" s="1"/>
  <c r="K44" i="82"/>
  <c r="U44" i="82" s="1"/>
  <c r="P44" i="82" s="1"/>
  <c r="K39" i="82"/>
  <c r="U39" i="82" s="1"/>
  <c r="P39" i="82" s="1"/>
  <c r="K31" i="82"/>
  <c r="U31" i="82" s="1"/>
  <c r="P31" i="82" s="1"/>
  <c r="K53" i="82"/>
  <c r="U53" i="82" s="1"/>
  <c r="P53" i="82" s="1"/>
  <c r="K35" i="82"/>
  <c r="U35" i="82" s="1"/>
  <c r="P35" i="82" s="1"/>
  <c r="K33" i="82"/>
  <c r="U33" i="82" s="1"/>
  <c r="P33" i="82" s="1"/>
  <c r="K51" i="82"/>
  <c r="U51" i="82" s="1"/>
  <c r="P51" i="82" s="1"/>
  <c r="K26" i="82"/>
  <c r="U26" i="82" s="1"/>
  <c r="P26" i="82" s="1"/>
  <c r="K49" i="82"/>
  <c r="U49" i="82" s="1"/>
  <c r="P49" i="82" s="1"/>
  <c r="K38" i="82"/>
  <c r="U38" i="82" s="1"/>
  <c r="P38" i="82" s="1"/>
  <c r="K36" i="82"/>
  <c r="U36" i="82" s="1"/>
  <c r="P36" i="82" s="1"/>
  <c r="K47" i="82"/>
  <c r="U47" i="82" s="1"/>
  <c r="P47" i="82" s="1"/>
  <c r="K48" i="82"/>
  <c r="U48" i="82" s="1"/>
  <c r="P48" i="82" s="1"/>
  <c r="K46" i="82"/>
  <c r="U46" i="82" s="1"/>
  <c r="P46" i="82" s="1"/>
  <c r="K50" i="82"/>
  <c r="U50" i="82" s="1"/>
  <c r="P50" i="82" s="1"/>
  <c r="R68" i="80"/>
  <c r="S68" i="80" s="1"/>
  <c r="T68" i="80" s="1"/>
  <c r="U68" i="80" s="1"/>
  <c r="V68" i="80" s="1"/>
  <c r="W68" i="80" s="1"/>
  <c r="X68" i="80" s="1"/>
  <c r="Y68" i="80" s="1"/>
  <c r="Z68" i="80" s="1"/>
  <c r="AA68" i="80" s="1"/>
  <c r="AB68" i="80" s="1"/>
  <c r="AC68" i="80" s="1"/>
  <c r="AD68" i="80" s="1"/>
  <c r="BA255" i="76"/>
  <c r="BA266" i="76"/>
  <c r="BA277" i="76"/>
  <c r="H199" i="83"/>
  <c r="H713" i="83"/>
  <c r="I605" i="83"/>
  <c r="H689" i="83"/>
  <c r="H915" i="83"/>
  <c r="I421" i="83"/>
  <c r="H855" i="83"/>
  <c r="H949" i="83"/>
  <c r="I181" i="83"/>
  <c r="I483" i="83"/>
  <c r="I863" i="83"/>
  <c r="H105" i="83"/>
  <c r="H283" i="83"/>
  <c r="H477" i="83"/>
  <c r="I131" i="83"/>
  <c r="I91" i="83"/>
  <c r="H339" i="83"/>
  <c r="H505" i="83"/>
  <c r="I929" i="83"/>
  <c r="H899" i="83"/>
  <c r="I99" i="83"/>
  <c r="H317" i="83"/>
  <c r="I415" i="83"/>
  <c r="H507" i="83"/>
  <c r="I529" i="83"/>
  <c r="H641" i="83"/>
  <c r="H819" i="83"/>
  <c r="H85" i="83"/>
  <c r="H251" i="83"/>
  <c r="I409" i="83"/>
  <c r="I525" i="83"/>
  <c r="H699" i="83"/>
  <c r="H733" i="83"/>
  <c r="I861" i="83"/>
  <c r="H319" i="83"/>
  <c r="H369" i="83"/>
  <c r="H11" i="83"/>
  <c r="I25" i="83"/>
  <c r="H427" i="83"/>
  <c r="I497" i="83"/>
  <c r="H579" i="83"/>
  <c r="H19" i="83"/>
  <c r="H61" i="83"/>
  <c r="H229" i="83"/>
  <c r="H455" i="83"/>
  <c r="H613" i="83"/>
  <c r="I777" i="83"/>
  <c r="H785" i="83"/>
  <c r="I491" i="83"/>
  <c r="I45" i="83"/>
  <c r="H179" i="83"/>
  <c r="I195" i="83"/>
  <c r="I231" i="83"/>
  <c r="H259" i="83"/>
  <c r="H311" i="83"/>
  <c r="H349" i="83"/>
  <c r="H437" i="83"/>
  <c r="H443" i="83"/>
  <c r="H449" i="83"/>
  <c r="I463" i="83"/>
  <c r="I471" i="83"/>
  <c r="H561" i="83"/>
  <c r="H601" i="83"/>
  <c r="I621" i="83"/>
  <c r="I629" i="83"/>
  <c r="H719" i="83"/>
  <c r="H793" i="83"/>
  <c r="H799" i="83"/>
  <c r="I817" i="83"/>
  <c r="H823" i="83"/>
  <c r="H149" i="83"/>
  <c r="H201" i="83"/>
  <c r="H209" i="83"/>
  <c r="I217" i="83"/>
  <c r="I239" i="83"/>
  <c r="I245" i="83"/>
  <c r="H267" i="83"/>
  <c r="I357" i="83"/>
  <c r="I363" i="83"/>
  <c r="I513" i="83"/>
  <c r="H673" i="83"/>
  <c r="H69" i="83"/>
  <c r="H113" i="83"/>
  <c r="I119" i="83"/>
  <c r="I495" i="83"/>
  <c r="H547" i="83"/>
  <c r="H563" i="83"/>
  <c r="H569" i="83"/>
  <c r="I189" i="83"/>
  <c r="H275" i="83"/>
  <c r="I327" i="83"/>
  <c r="H379" i="83"/>
  <c r="H535" i="83"/>
  <c r="H591" i="83"/>
  <c r="I611" i="83"/>
  <c r="H631" i="83"/>
  <c r="H703" i="83"/>
  <c r="I761" i="83"/>
  <c r="H21" i="83"/>
  <c r="H27" i="83"/>
  <c r="H57" i="83"/>
  <c r="I63" i="83"/>
  <c r="H93" i="83"/>
  <c r="I175" i="83"/>
  <c r="I269" i="83"/>
  <c r="I387" i="83"/>
  <c r="H393" i="83"/>
  <c r="H399" i="83"/>
  <c r="H413" i="83"/>
  <c r="I577" i="83"/>
  <c r="I645" i="83"/>
  <c r="H661" i="83"/>
  <c r="I697" i="83"/>
  <c r="H803" i="83"/>
  <c r="H809" i="83"/>
  <c r="I893" i="83"/>
  <c r="H911" i="83"/>
  <c r="I43" i="83"/>
  <c r="I51" i="83"/>
  <c r="H115" i="83"/>
  <c r="H121" i="83"/>
  <c r="H291" i="83"/>
  <c r="I335" i="83"/>
  <c r="H347" i="83"/>
  <c r="H461" i="83"/>
  <c r="I475" i="83"/>
  <c r="H549" i="83"/>
  <c r="I585" i="83"/>
  <c r="I599" i="83"/>
  <c r="H619" i="83"/>
  <c r="H633" i="83"/>
  <c r="I717" i="83"/>
  <c r="H757" i="83"/>
  <c r="H815" i="83"/>
  <c r="H865" i="83"/>
  <c r="I871" i="83"/>
  <c r="H953" i="83"/>
  <c r="I37" i="83"/>
  <c r="H89" i="83"/>
  <c r="I103" i="83"/>
  <c r="I237" i="83"/>
  <c r="I277" i="83"/>
  <c r="I299" i="83"/>
  <c r="H341" i="83"/>
  <c r="I441" i="83"/>
  <c r="H543" i="83"/>
  <c r="H705" i="83"/>
  <c r="H763" i="83"/>
  <c r="I887" i="83"/>
  <c r="H17" i="83"/>
  <c r="H71" i="83"/>
  <c r="I77" i="83"/>
  <c r="H111" i="83"/>
  <c r="H139" i="83"/>
  <c r="I145" i="83"/>
  <c r="H151" i="83"/>
  <c r="H157" i="83"/>
  <c r="H371" i="83"/>
  <c r="H377" i="83"/>
  <c r="H423" i="83"/>
  <c r="I521" i="83"/>
  <c r="H533" i="83"/>
  <c r="H537" i="83"/>
  <c r="I597" i="83"/>
  <c r="H635" i="83"/>
  <c r="H651" i="83"/>
  <c r="H667" i="83"/>
  <c r="H725" i="83"/>
  <c r="H773" i="83"/>
  <c r="I841" i="83"/>
  <c r="H847" i="83"/>
  <c r="I877" i="83"/>
  <c r="H883" i="83"/>
  <c r="H901" i="83"/>
  <c r="H907" i="83"/>
  <c r="H921" i="83"/>
  <c r="I937" i="83"/>
  <c r="H7" i="83"/>
  <c r="H13" i="83"/>
  <c r="H35" i="83"/>
  <c r="I59" i="83"/>
  <c r="I65" i="83"/>
  <c r="H107" i="83"/>
  <c r="I129" i="83"/>
  <c r="H203" i="83"/>
  <c r="I247" i="83"/>
  <c r="H253" i="83"/>
  <c r="H401" i="83"/>
  <c r="H429" i="83"/>
  <c r="H435" i="83"/>
  <c r="H469" i="83"/>
  <c r="H479" i="83"/>
  <c r="I485" i="83"/>
  <c r="H499" i="83"/>
  <c r="H511" i="83"/>
  <c r="H555" i="83"/>
  <c r="H567" i="83"/>
  <c r="H571" i="83"/>
  <c r="H593" i="83"/>
  <c r="H659" i="83"/>
  <c r="H663" i="83"/>
  <c r="H685" i="83"/>
  <c r="H695" i="83"/>
  <c r="H711" i="83"/>
  <c r="I747" i="83"/>
  <c r="H779" i="83"/>
  <c r="H791" i="83"/>
  <c r="I795" i="83"/>
  <c r="H807" i="83"/>
  <c r="H811" i="83"/>
  <c r="H897" i="83"/>
  <c r="H913" i="83"/>
  <c r="H927" i="83"/>
  <c r="I945" i="83"/>
  <c r="H951" i="83"/>
  <c r="I957" i="83"/>
  <c r="I29" i="83"/>
  <c r="I79" i="83"/>
  <c r="I123" i="83"/>
  <c r="H153" i="83"/>
  <c r="I159" i="83"/>
  <c r="I457" i="83"/>
  <c r="I589" i="83"/>
  <c r="H691" i="83"/>
  <c r="H731" i="83"/>
  <c r="H735" i="83"/>
  <c r="I741" i="83"/>
  <c r="H765" i="83"/>
  <c r="H825" i="83"/>
  <c r="H853" i="83"/>
  <c r="H857" i="83"/>
  <c r="I879" i="83"/>
  <c r="H903" i="83"/>
  <c r="I965" i="83"/>
  <c r="H669" i="83"/>
  <c r="H727" i="83"/>
  <c r="H771" i="83"/>
  <c r="H845" i="83"/>
  <c r="H849" i="83"/>
  <c r="H923" i="83"/>
  <c r="H49" i="83"/>
  <c r="I137" i="83"/>
  <c r="I167" i="83"/>
  <c r="H211" i="83"/>
  <c r="I225" i="83"/>
  <c r="I261" i="83"/>
  <c r="H551" i="83"/>
  <c r="H557" i="83"/>
  <c r="I583" i="83"/>
  <c r="H655" i="83"/>
  <c r="I675" i="83"/>
  <c r="I723" i="83"/>
  <c r="I749" i="83"/>
  <c r="I787" i="83"/>
  <c r="I833" i="83"/>
  <c r="H919" i="83"/>
  <c r="I279" i="83"/>
  <c r="H279" i="83"/>
  <c r="I287" i="83"/>
  <c r="H287" i="83"/>
  <c r="I323" i="83"/>
  <c r="I383" i="83"/>
  <c r="I523" i="83"/>
  <c r="H523" i="83"/>
  <c r="I609" i="83"/>
  <c r="H609" i="83"/>
  <c r="I759" i="83"/>
  <c r="H759" i="83"/>
  <c r="I789" i="83"/>
  <c r="H789" i="83"/>
  <c r="H33" i="83"/>
  <c r="H41" i="83"/>
  <c r="H55" i="83"/>
  <c r="H75" i="83"/>
  <c r="H83" i="83"/>
  <c r="H97" i="83"/>
  <c r="H127" i="83"/>
  <c r="H135" i="83"/>
  <c r="H143" i="83"/>
  <c r="H165" i="83"/>
  <c r="H173" i="83"/>
  <c r="H187" i="83"/>
  <c r="H193" i="83"/>
  <c r="I213" i="83"/>
  <c r="H213" i="83"/>
  <c r="I243" i="83"/>
  <c r="H323" i="83"/>
  <c r="I353" i="83"/>
  <c r="H383" i="83"/>
  <c r="I391" i="83"/>
  <c r="I433" i="83"/>
  <c r="H433" i="83"/>
  <c r="I459" i="83"/>
  <c r="H459" i="83"/>
  <c r="I501" i="83"/>
  <c r="H501" i="83"/>
  <c r="I519" i="83"/>
  <c r="I541" i="83"/>
  <c r="H687" i="83"/>
  <c r="I687" i="83"/>
  <c r="H755" i="83"/>
  <c r="I755" i="83"/>
  <c r="I205" i="83"/>
  <c r="H205" i="83"/>
  <c r="I315" i="83"/>
  <c r="H315" i="83"/>
  <c r="I361" i="83"/>
  <c r="I375" i="83"/>
  <c r="H375" i="83"/>
  <c r="R979" i="83"/>
  <c r="H53" i="83"/>
  <c r="H73" i="83"/>
  <c r="H81" i="83"/>
  <c r="H125" i="83"/>
  <c r="H163" i="83"/>
  <c r="H185" i="83"/>
  <c r="H207" i="83"/>
  <c r="H223" i="83"/>
  <c r="I227" i="83"/>
  <c r="H227" i="83"/>
  <c r="I235" i="83"/>
  <c r="H235" i="83"/>
  <c r="I333" i="83"/>
  <c r="I367" i="83"/>
  <c r="H367" i="83"/>
  <c r="I503" i="83"/>
  <c r="H503" i="83"/>
  <c r="I769" i="83"/>
  <c r="H769" i="83"/>
  <c r="I831" i="83"/>
  <c r="H831" i="83"/>
  <c r="K979" i="83"/>
  <c r="H23" i="83"/>
  <c r="I31" i="83"/>
  <c r="I39" i="83"/>
  <c r="I47" i="83"/>
  <c r="I53" i="83"/>
  <c r="I67" i="83"/>
  <c r="I73" i="83"/>
  <c r="I81" i="83"/>
  <c r="H87" i="83"/>
  <c r="H95" i="83"/>
  <c r="H101" i="83"/>
  <c r="H109" i="83"/>
  <c r="H117" i="83"/>
  <c r="I125" i="83"/>
  <c r="I133" i="83"/>
  <c r="I141" i="83"/>
  <c r="H147" i="83"/>
  <c r="H155" i="83"/>
  <c r="I163" i="83"/>
  <c r="I171" i="83"/>
  <c r="I185" i="83"/>
  <c r="H191" i="83"/>
  <c r="I207" i="83"/>
  <c r="I215" i="83"/>
  <c r="I223" i="83"/>
  <c r="I257" i="83"/>
  <c r="I265" i="83"/>
  <c r="I273" i="83"/>
  <c r="I281" i="83"/>
  <c r="I289" i="83"/>
  <c r="I297" i="83"/>
  <c r="I325" i="83"/>
  <c r="I385" i="83"/>
  <c r="I397" i="83"/>
  <c r="H397" i="83"/>
  <c r="I447" i="83"/>
  <c r="I487" i="83"/>
  <c r="H487" i="83"/>
  <c r="H683" i="83"/>
  <c r="I683" i="83"/>
  <c r="I875" i="83"/>
  <c r="H875" i="83"/>
  <c r="I935" i="83"/>
  <c r="H935" i="83"/>
  <c r="H941" i="83"/>
  <c r="H9" i="83"/>
  <c r="H15" i="83"/>
  <c r="I15" i="83"/>
  <c r="I23" i="83"/>
  <c r="I87" i="83"/>
  <c r="I95" i="83"/>
  <c r="I101" i="83"/>
  <c r="I109" i="83"/>
  <c r="I117" i="83"/>
  <c r="I147" i="83"/>
  <c r="I155" i="83"/>
  <c r="H161" i="83"/>
  <c r="H169" i="83"/>
  <c r="H177" i="83"/>
  <c r="H183" i="83"/>
  <c r="I191" i="83"/>
  <c r="H197" i="83"/>
  <c r="I249" i="83"/>
  <c r="H249" i="83"/>
  <c r="H257" i="83"/>
  <c r="H265" i="83"/>
  <c r="H273" i="83"/>
  <c r="I355" i="83"/>
  <c r="I407" i="83"/>
  <c r="I509" i="83"/>
  <c r="H627" i="83"/>
  <c r="I721" i="83"/>
  <c r="H721" i="83"/>
  <c r="I941" i="83"/>
  <c r="I41" i="83"/>
  <c r="I55" i="83"/>
  <c r="I83" i="83"/>
  <c r="I127" i="83"/>
  <c r="I135" i="83"/>
  <c r="I165" i="83"/>
  <c r="H289" i="83"/>
  <c r="I305" i="83"/>
  <c r="I405" i="83"/>
  <c r="H405" i="83"/>
  <c r="I559" i="83"/>
  <c r="I419" i="83"/>
  <c r="H419" i="83"/>
  <c r="I527" i="83"/>
  <c r="I617" i="83"/>
  <c r="H617" i="83"/>
  <c r="I75" i="83"/>
  <c r="H281" i="83"/>
  <c r="I345" i="83"/>
  <c r="H345" i="83"/>
  <c r="H361" i="83"/>
  <c r="I221" i="83"/>
  <c r="I295" i="83"/>
  <c r="I303" i="83"/>
  <c r="I309" i="83"/>
  <c r="I331" i="83"/>
  <c r="I453" i="83"/>
  <c r="H453" i="83"/>
  <c r="I603" i="83"/>
  <c r="H603" i="83"/>
  <c r="I737" i="83"/>
  <c r="I851" i="83"/>
  <c r="I931" i="83"/>
  <c r="H931" i="83"/>
  <c r="I515" i="83"/>
  <c r="H515" i="83"/>
  <c r="I573" i="83"/>
  <c r="I625" i="83"/>
  <c r="H625" i="83"/>
  <c r="I775" i="83"/>
  <c r="H775" i="83"/>
  <c r="I801" i="83"/>
  <c r="H801" i="83"/>
  <c r="I813" i="83"/>
  <c r="I473" i="83"/>
  <c r="H473" i="83"/>
  <c r="I545" i="83"/>
  <c r="H545" i="83"/>
  <c r="I581" i="83"/>
  <c r="I707" i="83"/>
  <c r="I781" i="83"/>
  <c r="H781" i="83"/>
  <c r="H219" i="83"/>
  <c r="H241" i="83"/>
  <c r="H263" i="83"/>
  <c r="H271" i="83"/>
  <c r="H301" i="83"/>
  <c r="H321" i="83"/>
  <c r="H329" i="83"/>
  <c r="I531" i="83"/>
  <c r="H531" i="83"/>
  <c r="I643" i="83"/>
  <c r="H643" i="83"/>
  <c r="I671" i="83"/>
  <c r="H671" i="83"/>
  <c r="H837" i="83"/>
  <c r="I219" i="83"/>
  <c r="H233" i="83"/>
  <c r="I241" i="83"/>
  <c r="H255" i="83"/>
  <c r="I263" i="83"/>
  <c r="I271" i="83"/>
  <c r="H285" i="83"/>
  <c r="H293" i="83"/>
  <c r="I301" i="83"/>
  <c r="H307" i="83"/>
  <c r="H313" i="83"/>
  <c r="I321" i="83"/>
  <c r="I329" i="83"/>
  <c r="I337" i="83"/>
  <c r="H343" i="83"/>
  <c r="H351" i="83"/>
  <c r="I359" i="83"/>
  <c r="H365" i="83"/>
  <c r="H373" i="83"/>
  <c r="H381" i="83"/>
  <c r="I389" i="83"/>
  <c r="H395" i="83"/>
  <c r="H403" i="83"/>
  <c r="I411" i="83"/>
  <c r="H417" i="83"/>
  <c r="I425" i="83"/>
  <c r="H431" i="83"/>
  <c r="I439" i="83"/>
  <c r="I445" i="83"/>
  <c r="H451" i="83"/>
  <c r="H467" i="83"/>
  <c r="I481" i="83"/>
  <c r="H489" i="83"/>
  <c r="I493" i="83"/>
  <c r="H493" i="83"/>
  <c r="I517" i="83"/>
  <c r="I553" i="83"/>
  <c r="I565" i="83"/>
  <c r="I575" i="83"/>
  <c r="I587" i="83"/>
  <c r="H587" i="83"/>
  <c r="I595" i="83"/>
  <c r="H639" i="83"/>
  <c r="I745" i="83"/>
  <c r="I783" i="83"/>
  <c r="H783" i="83"/>
  <c r="I827" i="83"/>
  <c r="H827" i="83"/>
  <c r="I867" i="83"/>
  <c r="I889" i="83"/>
  <c r="H889" i="83"/>
  <c r="I963" i="83"/>
  <c r="H963" i="83"/>
  <c r="I467" i="83"/>
  <c r="I539" i="83"/>
  <c r="I649" i="83"/>
  <c r="I665" i="83"/>
  <c r="I681" i="83"/>
  <c r="H745" i="83"/>
  <c r="H867" i="83"/>
  <c r="I885" i="83"/>
  <c r="I905" i="83"/>
  <c r="H905" i="83"/>
  <c r="I917" i="83"/>
  <c r="H677" i="83"/>
  <c r="I693" i="83"/>
  <c r="I751" i="83"/>
  <c r="H751" i="83"/>
  <c r="I881" i="83"/>
  <c r="H881" i="83"/>
  <c r="I961" i="83"/>
  <c r="H961" i="83"/>
  <c r="I797" i="83"/>
  <c r="H797" i="83"/>
  <c r="H465" i="83"/>
  <c r="I701" i="83"/>
  <c r="H739" i="83"/>
  <c r="H753" i="83"/>
  <c r="I835" i="83"/>
  <c r="H835" i="83"/>
  <c r="H839" i="83"/>
  <c r="H869" i="83"/>
  <c r="I939" i="83"/>
  <c r="H939" i="83"/>
  <c r="H943" i="83"/>
  <c r="H607" i="83"/>
  <c r="H615" i="83"/>
  <c r="H623" i="83"/>
  <c r="I637" i="83"/>
  <c r="H647" i="83"/>
  <c r="I653" i="83"/>
  <c r="H657" i="83"/>
  <c r="H679" i="83"/>
  <c r="H701" i="83"/>
  <c r="H709" i="83"/>
  <c r="I715" i="83"/>
  <c r="I729" i="83"/>
  <c r="I739" i="83"/>
  <c r="I805" i="83"/>
  <c r="I821" i="83"/>
  <c r="I859" i="83"/>
  <c r="I895" i="83"/>
  <c r="H895" i="83"/>
  <c r="I909" i="83"/>
  <c r="I925" i="83"/>
  <c r="I743" i="83"/>
  <c r="H743" i="83"/>
  <c r="I767" i="83"/>
  <c r="H805" i="83"/>
  <c r="H821" i="83"/>
  <c r="H829" i="83"/>
  <c r="I843" i="83"/>
  <c r="H843" i="83"/>
  <c r="H859" i="83"/>
  <c r="I873" i="83"/>
  <c r="H873" i="83"/>
  <c r="H891" i="83"/>
  <c r="H909" i="83"/>
  <c r="H925" i="83"/>
  <c r="H933" i="83"/>
  <c r="I947" i="83"/>
  <c r="H947" i="83"/>
  <c r="I955" i="83"/>
  <c r="I971" i="83"/>
  <c r="H969" i="83"/>
  <c r="I969" i="83"/>
  <c r="H959" i="83"/>
  <c r="H967" i="83"/>
  <c r="H975" i="83"/>
  <c r="I959" i="83"/>
  <c r="I967" i="83"/>
  <c r="I975" i="83"/>
  <c r="H973" i="83"/>
  <c r="H979" i="83" l="1"/>
  <c r="H980" i="83" s="1"/>
  <c r="H981" i="83" s="1"/>
  <c r="V26" i="82"/>
  <c r="V50" i="82"/>
  <c r="V33" i="82"/>
  <c r="V35" i="82"/>
  <c r="V23" i="82"/>
  <c r="V29" i="82"/>
  <c r="V51" i="82"/>
  <c r="V46" i="82"/>
  <c r="V42" i="82"/>
  <c r="V48" i="82"/>
  <c r="V41" i="82"/>
  <c r="V47" i="82"/>
  <c r="V53" i="82"/>
  <c r="V32" i="82"/>
  <c r="V24" i="82"/>
  <c r="V45" i="82"/>
  <c r="V28" i="82"/>
  <c r="V38" i="82"/>
  <c r="V39" i="82"/>
  <c r="V25" i="82"/>
  <c r="V52" i="82"/>
  <c r="V34" i="82"/>
  <c r="V40" i="82"/>
  <c r="V27" i="82"/>
  <c r="V36" i="82"/>
  <c r="V31" i="82"/>
  <c r="V30" i="82"/>
  <c r="V49" i="82"/>
  <c r="V44" i="82"/>
  <c r="V37" i="82"/>
  <c r="V43" i="82"/>
  <c r="I979" i="83"/>
  <c r="I980" i="83" s="1"/>
  <c r="I981" i="83" s="1"/>
  <c r="A147" i="64" l="1"/>
  <c r="A146" i="64"/>
  <c r="A145" i="64"/>
  <c r="A144" i="64"/>
  <c r="A143" i="64"/>
  <c r="A142" i="64"/>
  <c r="A141" i="64"/>
  <c r="A140" i="64"/>
  <c r="A139" i="64"/>
  <c r="A138" i="64"/>
  <c r="A137" i="64"/>
  <c r="A136" i="64"/>
  <c r="A135" i="64"/>
  <c r="A134" i="64"/>
  <c r="A133" i="64"/>
  <c r="A132" i="64"/>
  <c r="A131" i="64"/>
  <c r="A130" i="64"/>
  <c r="A129" i="64"/>
  <c r="A128" i="64"/>
  <c r="A127" i="64"/>
  <c r="A126" i="64"/>
  <c r="A125" i="64"/>
  <c r="A124" i="64"/>
  <c r="A123" i="64"/>
  <c r="A122" i="64"/>
  <c r="A121" i="64"/>
  <c r="A120" i="64"/>
  <c r="A119" i="64"/>
  <c r="A118" i="64"/>
  <c r="A117" i="64"/>
  <c r="A116" i="64"/>
  <c r="A115" i="64"/>
  <c r="A114" i="64"/>
  <c r="A113" i="64"/>
  <c r="A112" i="64"/>
  <c r="A111" i="64"/>
  <c r="A110" i="64"/>
  <c r="A109" i="64"/>
  <c r="A108" i="64"/>
  <c r="A107" i="64"/>
  <c r="A106" i="64"/>
  <c r="A105" i="64"/>
  <c r="A104" i="64"/>
  <c r="A103" i="64"/>
  <c r="A102" i="64"/>
  <c r="A101" i="64"/>
  <c r="A100" i="64"/>
  <c r="A99" i="64"/>
  <c r="A98" i="64"/>
  <c r="A97" i="64"/>
  <c r="A96" i="64"/>
  <c r="A95" i="64" l="1"/>
  <c r="A94" i="64"/>
  <c r="A93" i="64"/>
  <c r="A92" i="64"/>
  <c r="A91" i="64"/>
  <c r="A90" i="64"/>
  <c r="A89" i="64"/>
  <c r="A88" i="64"/>
  <c r="A87" i="64"/>
  <c r="A86" i="64"/>
  <c r="A85" i="64"/>
  <c r="A84" i="64"/>
  <c r="A83" i="64"/>
  <c r="A82" i="64"/>
  <c r="A81" i="64"/>
  <c r="A80" i="64"/>
  <c r="A79" i="64"/>
  <c r="A78" i="64"/>
  <c r="A77" i="64"/>
  <c r="A76" i="64"/>
  <c r="A75" i="64"/>
  <c r="A74" i="64"/>
  <c r="A73" i="64"/>
  <c r="A72" i="64"/>
  <c r="A71" i="64"/>
  <c r="A70" i="64"/>
  <c r="A69" i="64"/>
  <c r="A68" i="64"/>
  <c r="A67" i="64"/>
  <c r="A66" i="64"/>
  <c r="A65" i="64"/>
  <c r="A64" i="64"/>
  <c r="A63" i="64"/>
  <c r="A62" i="64"/>
  <c r="A61" i="64"/>
  <c r="A60" i="64"/>
  <c r="A59" i="64"/>
  <c r="A58" i="64"/>
  <c r="A57" i="64"/>
  <c r="A56" i="64"/>
  <c r="A55" i="64"/>
  <c r="A54" i="64"/>
  <c r="A53" i="64"/>
  <c r="A52" i="64"/>
  <c r="A51" i="64"/>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B8" i="50"/>
  <c r="C8" i="50"/>
  <c r="D8" i="50"/>
  <c r="E8" i="50"/>
  <c r="F8" i="50" s="1"/>
  <c r="B9" i="50"/>
  <c r="C9" i="50"/>
  <c r="D9" i="50"/>
  <c r="E9" i="50"/>
  <c r="F9" i="50" s="1"/>
  <c r="B10" i="50"/>
  <c r="C10" i="50"/>
  <c r="D10" i="50"/>
  <c r="E10" i="50"/>
  <c r="F10" i="50" s="1"/>
  <c r="B11" i="50"/>
  <c r="C11" i="50"/>
  <c r="D11" i="50"/>
  <c r="E11" i="50"/>
  <c r="F11" i="50" s="1"/>
  <c r="B12" i="50"/>
  <c r="C12" i="50"/>
  <c r="D12" i="50"/>
  <c r="E12" i="50"/>
  <c r="F12" i="50" s="1"/>
  <c r="B13" i="50"/>
  <c r="C13" i="50"/>
  <c r="D13" i="50"/>
  <c r="E13" i="50"/>
  <c r="F13" i="50" s="1"/>
  <c r="B14" i="50"/>
  <c r="C14" i="50"/>
  <c r="D14" i="50"/>
  <c r="E14" i="50"/>
  <c r="F14" i="50" s="1"/>
  <c r="B15" i="50"/>
  <c r="C15" i="50"/>
  <c r="D15" i="50"/>
  <c r="E15" i="50"/>
  <c r="F15" i="50" s="1"/>
  <c r="B16" i="50"/>
  <c r="C16" i="50"/>
  <c r="D16" i="50"/>
  <c r="E16" i="50"/>
  <c r="F16" i="50" s="1"/>
  <c r="B17" i="50"/>
  <c r="C17" i="50"/>
  <c r="D17" i="50"/>
  <c r="E17" i="50"/>
  <c r="F17" i="50" s="1"/>
  <c r="B18" i="50"/>
  <c r="C18" i="50"/>
  <c r="D18" i="50"/>
  <c r="E18" i="50"/>
  <c r="F18" i="50" s="1"/>
  <c r="B19" i="50"/>
  <c r="C19" i="50"/>
  <c r="D19" i="50"/>
  <c r="E19" i="50"/>
  <c r="F19" i="50" s="1"/>
  <c r="B20" i="50"/>
  <c r="C20" i="50"/>
  <c r="D20" i="50"/>
  <c r="E20" i="50"/>
  <c r="F20" i="50" s="1"/>
  <c r="B21" i="50"/>
  <c r="C21" i="50"/>
  <c r="D21" i="50"/>
  <c r="E21" i="50"/>
  <c r="F21" i="50" s="1"/>
  <c r="B22" i="50"/>
  <c r="C22" i="50"/>
  <c r="D22" i="50"/>
  <c r="E22" i="50"/>
  <c r="F22" i="50" s="1"/>
  <c r="B23" i="50"/>
  <c r="C23" i="50"/>
  <c r="D23" i="50"/>
  <c r="E23" i="50"/>
  <c r="F23" i="50" s="1"/>
  <c r="B24" i="50"/>
  <c r="C24" i="50"/>
  <c r="D24" i="50"/>
  <c r="E24" i="50"/>
  <c r="F24" i="50" s="1"/>
  <c r="B25" i="50"/>
  <c r="C25" i="50"/>
  <c r="D25" i="50"/>
  <c r="E25" i="50"/>
  <c r="F25" i="50" s="1"/>
  <c r="B26" i="50"/>
  <c r="C26" i="50"/>
  <c r="D26" i="50"/>
  <c r="E26" i="50"/>
  <c r="F26" i="50" s="1"/>
  <c r="B27" i="50"/>
  <c r="C27" i="50"/>
  <c r="D27" i="50"/>
  <c r="E27" i="50"/>
  <c r="F27" i="50" s="1"/>
  <c r="B28" i="50"/>
  <c r="C28" i="50"/>
  <c r="D28" i="50"/>
  <c r="E28" i="50"/>
  <c r="F28" i="50" s="1"/>
  <c r="B29" i="50"/>
  <c r="C29" i="50"/>
  <c r="D29" i="50"/>
  <c r="E29" i="50"/>
  <c r="F29" i="50" s="1"/>
  <c r="B30" i="50"/>
  <c r="C30" i="50"/>
  <c r="D30" i="50"/>
  <c r="E30" i="50"/>
  <c r="F30" i="50" s="1"/>
  <c r="B31" i="50"/>
  <c r="C31" i="50"/>
  <c r="D31" i="50"/>
  <c r="E31" i="50"/>
  <c r="F31" i="50" s="1"/>
  <c r="B32" i="50"/>
  <c r="C32" i="50"/>
  <c r="D32" i="50"/>
  <c r="E32" i="50"/>
  <c r="F32" i="50" s="1"/>
  <c r="B33" i="50"/>
  <c r="C33" i="50"/>
  <c r="D33" i="50"/>
  <c r="E33" i="50"/>
  <c r="F33" i="50" s="1"/>
  <c r="B34" i="50"/>
  <c r="C34" i="50"/>
  <c r="D34" i="50"/>
  <c r="E34" i="50"/>
  <c r="F34" i="50" s="1"/>
  <c r="B35" i="50"/>
  <c r="C35" i="50"/>
  <c r="D35" i="50"/>
  <c r="E35" i="50"/>
  <c r="F35" i="50" s="1"/>
  <c r="B36" i="50"/>
  <c r="C36" i="50"/>
  <c r="D36" i="50"/>
  <c r="E36" i="50"/>
  <c r="F36" i="50" s="1"/>
  <c r="B37" i="50"/>
  <c r="C37" i="50"/>
  <c r="D37" i="50"/>
  <c r="E37" i="50"/>
  <c r="F37" i="50" s="1"/>
  <c r="B38" i="50"/>
  <c r="C38" i="50"/>
  <c r="D38" i="50"/>
  <c r="E38" i="50"/>
  <c r="F38" i="50" s="1"/>
  <c r="B39" i="50"/>
  <c r="C39" i="50"/>
  <c r="D39" i="50"/>
  <c r="E39" i="50"/>
  <c r="F39" i="50" s="1"/>
  <c r="B40" i="50"/>
  <c r="C40" i="50"/>
  <c r="D40" i="50"/>
  <c r="E40" i="50"/>
  <c r="F40" i="50" s="1"/>
  <c r="B41" i="50"/>
  <c r="C41" i="50"/>
  <c r="D41" i="50"/>
  <c r="E41" i="50"/>
  <c r="F41" i="50" s="1"/>
  <c r="B42" i="50"/>
  <c r="C42" i="50"/>
  <c r="D42" i="50"/>
  <c r="E42" i="50"/>
  <c r="F42" i="50" s="1"/>
  <c r="B43" i="50"/>
  <c r="C43" i="50"/>
  <c r="D43" i="50"/>
  <c r="E43" i="50"/>
  <c r="F43" i="50" s="1"/>
  <c r="B44" i="50"/>
  <c r="C44" i="50"/>
  <c r="D44" i="50"/>
  <c r="E44" i="50"/>
  <c r="F44" i="50" s="1"/>
  <c r="B45" i="50"/>
  <c r="C45" i="50"/>
  <c r="D45" i="50"/>
  <c r="E45" i="50"/>
  <c r="F45" i="50" s="1"/>
  <c r="B46" i="50"/>
  <c r="C46" i="50"/>
  <c r="D46" i="50"/>
  <c r="E46" i="50"/>
  <c r="F46" i="50" s="1"/>
  <c r="B47" i="50"/>
  <c r="C47" i="50"/>
  <c r="D47" i="50"/>
  <c r="E47" i="50"/>
  <c r="F47" i="50" s="1"/>
  <c r="B48" i="50"/>
  <c r="C48" i="50"/>
  <c r="D48" i="50"/>
  <c r="E48" i="50"/>
  <c r="F48" i="50" s="1"/>
  <c r="B49" i="50"/>
  <c r="C49" i="50"/>
  <c r="D49" i="50"/>
  <c r="E49" i="50"/>
  <c r="F49" i="50" s="1"/>
  <c r="B50" i="50"/>
  <c r="C50" i="50"/>
  <c r="D50" i="50"/>
  <c r="E50" i="50"/>
  <c r="F50" i="50" s="1"/>
  <c r="B51" i="50"/>
  <c r="C51" i="50"/>
  <c r="D51" i="50"/>
  <c r="E51" i="50"/>
  <c r="F51" i="50" s="1"/>
  <c r="B52" i="50"/>
  <c r="C52" i="50"/>
  <c r="D52" i="50"/>
  <c r="E52" i="50"/>
  <c r="F52" i="50" s="1"/>
  <c r="B53" i="50"/>
  <c r="C53" i="50"/>
  <c r="D53" i="50"/>
  <c r="E53" i="50"/>
  <c r="F53" i="50" s="1"/>
  <c r="B54" i="50"/>
  <c r="C54" i="50"/>
  <c r="D54" i="50"/>
  <c r="E54" i="50"/>
  <c r="F54" i="50" s="1"/>
  <c r="B55" i="50"/>
  <c r="C55" i="50"/>
  <c r="D55" i="50"/>
  <c r="E55" i="50"/>
  <c r="F55" i="50" s="1"/>
  <c r="B56" i="50"/>
  <c r="C56" i="50"/>
  <c r="D56" i="50"/>
  <c r="E56" i="50"/>
  <c r="F56" i="50" s="1"/>
  <c r="B57" i="50"/>
  <c r="C57" i="50"/>
  <c r="D57" i="50"/>
  <c r="E57" i="50"/>
  <c r="F57" i="50" s="1"/>
  <c r="B58" i="50"/>
  <c r="C58" i="50"/>
  <c r="D58" i="50"/>
  <c r="E58" i="50"/>
  <c r="F58" i="50" s="1"/>
  <c r="B59" i="50"/>
  <c r="C59" i="50"/>
  <c r="D59" i="50"/>
  <c r="E59" i="50"/>
  <c r="F59" i="50" s="1"/>
  <c r="B60" i="50"/>
  <c r="C60" i="50"/>
  <c r="D60" i="50"/>
  <c r="E60" i="50"/>
  <c r="F60" i="50" s="1"/>
  <c r="B61" i="50"/>
  <c r="C61" i="50"/>
  <c r="D61" i="50"/>
  <c r="E61" i="50"/>
  <c r="F61" i="50" s="1"/>
  <c r="B62" i="50"/>
  <c r="C62" i="50"/>
  <c r="D62" i="50"/>
  <c r="E62" i="50"/>
  <c r="F62" i="50" s="1"/>
  <c r="B63" i="50"/>
  <c r="C63" i="50"/>
  <c r="D63" i="50"/>
  <c r="E63" i="50"/>
  <c r="F63" i="50" s="1"/>
  <c r="B64" i="50"/>
  <c r="C64" i="50"/>
  <c r="D64" i="50"/>
  <c r="E64" i="50"/>
  <c r="F64" i="50" s="1"/>
  <c r="B65" i="50"/>
  <c r="C65" i="50"/>
  <c r="D65" i="50"/>
  <c r="E65" i="50"/>
  <c r="F65" i="50" s="1"/>
  <c r="B66" i="50"/>
  <c r="C66" i="50"/>
  <c r="D66" i="50"/>
  <c r="E66" i="50"/>
  <c r="F66" i="50" s="1"/>
  <c r="B67" i="50"/>
  <c r="C67" i="50"/>
  <c r="D67" i="50"/>
  <c r="E67" i="50"/>
  <c r="F67" i="50" s="1"/>
  <c r="B68" i="50"/>
  <c r="C68" i="50"/>
  <c r="D68" i="50"/>
  <c r="E68" i="50"/>
  <c r="F68" i="50" s="1"/>
  <c r="B69" i="50"/>
  <c r="C69" i="50"/>
  <c r="D69" i="50"/>
  <c r="E69" i="50"/>
  <c r="F69" i="50" s="1"/>
  <c r="B70" i="50"/>
  <c r="C70" i="50"/>
  <c r="D70" i="50"/>
  <c r="E70" i="50"/>
  <c r="F70" i="50" s="1"/>
  <c r="B71" i="50"/>
  <c r="C71" i="50"/>
  <c r="D71" i="50"/>
  <c r="E71" i="50"/>
  <c r="F71" i="50" s="1"/>
  <c r="B72" i="50"/>
  <c r="C72" i="50"/>
  <c r="D72" i="50"/>
  <c r="E72" i="50"/>
  <c r="F72" i="50" s="1"/>
  <c r="B73" i="50"/>
  <c r="C73" i="50"/>
  <c r="D73" i="50"/>
  <c r="E73" i="50"/>
  <c r="B74" i="50"/>
  <c r="C74" i="50"/>
  <c r="D74" i="50"/>
  <c r="E74" i="50"/>
  <c r="F74" i="50" s="1"/>
  <c r="B75" i="50"/>
  <c r="C75" i="50"/>
  <c r="D75" i="50"/>
  <c r="E75" i="50"/>
  <c r="F75" i="50" s="1"/>
  <c r="B76" i="50"/>
  <c r="C76" i="50"/>
  <c r="D76" i="50"/>
  <c r="E76" i="50"/>
  <c r="F76" i="50" s="1"/>
  <c r="B77" i="50"/>
  <c r="C77" i="50"/>
  <c r="D77" i="50"/>
  <c r="E77" i="50"/>
  <c r="F77" i="50" s="1"/>
  <c r="B78" i="50"/>
  <c r="C78" i="50"/>
  <c r="D78" i="50"/>
  <c r="E78" i="50"/>
  <c r="F78" i="50" s="1"/>
  <c r="B79" i="50"/>
  <c r="C79" i="50"/>
  <c r="D79" i="50"/>
  <c r="E79" i="50"/>
  <c r="F79" i="50" s="1"/>
  <c r="B80" i="50"/>
  <c r="C80" i="50"/>
  <c r="D80" i="50"/>
  <c r="E80" i="50"/>
  <c r="F80" i="50" s="1"/>
  <c r="B81" i="50"/>
  <c r="C81" i="50"/>
  <c r="D81" i="50"/>
  <c r="E81" i="50"/>
  <c r="F81" i="50" s="1"/>
  <c r="B82" i="50"/>
  <c r="C82" i="50"/>
  <c r="D82" i="50"/>
  <c r="E82" i="50"/>
  <c r="F82" i="50" s="1"/>
  <c r="B83" i="50"/>
  <c r="C83" i="50"/>
  <c r="D83" i="50"/>
  <c r="E83" i="50"/>
  <c r="F83" i="50" s="1"/>
  <c r="B84" i="50"/>
  <c r="C84" i="50"/>
  <c r="D84" i="50"/>
  <c r="E84" i="50"/>
  <c r="F84" i="50" s="1"/>
  <c r="B85" i="50"/>
  <c r="C85" i="50"/>
  <c r="D85" i="50"/>
  <c r="E85" i="50"/>
  <c r="F85" i="50" s="1"/>
  <c r="B86" i="50"/>
  <c r="C86" i="50"/>
  <c r="D86" i="50"/>
  <c r="E86" i="50"/>
  <c r="F86" i="50" s="1"/>
  <c r="B87" i="50"/>
  <c r="C87" i="50"/>
  <c r="D87" i="50"/>
  <c r="E87" i="50"/>
  <c r="F87" i="50" s="1"/>
  <c r="B88" i="50"/>
  <c r="C88" i="50"/>
  <c r="D88" i="50"/>
  <c r="E88" i="50"/>
  <c r="F88" i="50" s="1"/>
  <c r="B89" i="50"/>
  <c r="C89" i="50"/>
  <c r="D89" i="50"/>
  <c r="E89" i="50"/>
  <c r="F89" i="50" s="1"/>
  <c r="B90" i="50"/>
  <c r="C90" i="50"/>
  <c r="D90" i="50"/>
  <c r="E90" i="50"/>
  <c r="F90" i="50" s="1"/>
  <c r="B91" i="50"/>
  <c r="C91" i="50"/>
  <c r="D91" i="50"/>
  <c r="E91" i="50"/>
  <c r="F91" i="50" s="1"/>
  <c r="B92" i="50"/>
  <c r="C92" i="50"/>
  <c r="D92" i="50"/>
  <c r="E92" i="50"/>
  <c r="F92" i="50" s="1"/>
  <c r="B93" i="50"/>
  <c r="C93" i="50"/>
  <c r="D93" i="50"/>
  <c r="E93" i="50"/>
  <c r="F93" i="50" s="1"/>
  <c r="B94" i="50"/>
  <c r="C94" i="50"/>
  <c r="D94" i="50"/>
  <c r="E94" i="50"/>
  <c r="F94" i="50" s="1"/>
  <c r="B95" i="50"/>
  <c r="C95" i="50"/>
  <c r="D95" i="50"/>
  <c r="E95" i="50"/>
  <c r="F95" i="50" s="1"/>
  <c r="B96" i="50"/>
  <c r="C96" i="50"/>
  <c r="D96" i="50"/>
  <c r="E96" i="50"/>
  <c r="F96" i="50" s="1"/>
  <c r="B97" i="50"/>
  <c r="C97" i="50"/>
  <c r="D97" i="50"/>
  <c r="E97" i="50"/>
  <c r="F97" i="50" s="1"/>
  <c r="B98" i="50"/>
  <c r="C98" i="50"/>
  <c r="D98" i="50"/>
  <c r="E98" i="50"/>
  <c r="F98" i="50" s="1"/>
  <c r="B99" i="50"/>
  <c r="C99" i="50"/>
  <c r="D99" i="50"/>
  <c r="E99" i="50"/>
  <c r="F99" i="50" s="1"/>
  <c r="B100" i="50"/>
  <c r="C100" i="50"/>
  <c r="D100" i="50"/>
  <c r="E100" i="50"/>
  <c r="F100" i="50" s="1"/>
  <c r="B101" i="50"/>
  <c r="C101" i="50"/>
  <c r="D101" i="50"/>
  <c r="E101" i="50"/>
  <c r="F101" i="50" s="1"/>
  <c r="B102" i="50"/>
  <c r="C102" i="50"/>
  <c r="D102" i="50"/>
  <c r="E102" i="50"/>
  <c r="F102" i="50" s="1"/>
  <c r="B103" i="50"/>
  <c r="C103" i="50"/>
  <c r="D103" i="50"/>
  <c r="E103" i="50"/>
  <c r="F103" i="50" s="1"/>
  <c r="B104" i="50"/>
  <c r="C104" i="50"/>
  <c r="D104" i="50"/>
  <c r="E104" i="50"/>
  <c r="F104" i="50" s="1"/>
  <c r="B105" i="50"/>
  <c r="C105" i="50"/>
  <c r="D105" i="50"/>
  <c r="E105" i="50"/>
  <c r="F105" i="50" s="1"/>
  <c r="B106" i="50"/>
  <c r="C106" i="50"/>
  <c r="D106" i="50"/>
  <c r="E106" i="50"/>
  <c r="F106" i="50" s="1"/>
  <c r="B107" i="50"/>
  <c r="C107" i="50"/>
  <c r="D107" i="50"/>
  <c r="E107" i="50"/>
  <c r="F107" i="50" s="1"/>
  <c r="B108" i="50"/>
  <c r="C108" i="50"/>
  <c r="D108" i="50"/>
  <c r="E108" i="50"/>
  <c r="F108" i="50" s="1"/>
  <c r="B109" i="50"/>
  <c r="C109" i="50"/>
  <c r="D109" i="50"/>
  <c r="E109" i="50"/>
  <c r="F109" i="50" s="1"/>
  <c r="B110" i="50"/>
  <c r="C110" i="50"/>
  <c r="D110" i="50"/>
  <c r="E110" i="50"/>
  <c r="F110" i="50" s="1"/>
  <c r="B111" i="50"/>
  <c r="C111" i="50"/>
  <c r="D111" i="50"/>
  <c r="E111" i="50"/>
  <c r="F111" i="50" s="1"/>
  <c r="B112" i="50"/>
  <c r="C112" i="50"/>
  <c r="D112" i="50"/>
  <c r="E112" i="50"/>
  <c r="F112" i="50" s="1"/>
  <c r="B113" i="50"/>
  <c r="C113" i="50"/>
  <c r="D113" i="50"/>
  <c r="E113" i="50"/>
  <c r="F113" i="50" s="1"/>
  <c r="B114" i="50"/>
  <c r="C114" i="50"/>
  <c r="D114" i="50"/>
  <c r="E114" i="50"/>
  <c r="F114" i="50" s="1"/>
  <c r="B115" i="50"/>
  <c r="C115" i="50"/>
  <c r="D115" i="50"/>
  <c r="E115" i="50"/>
  <c r="F115" i="50" s="1"/>
  <c r="B116" i="50"/>
  <c r="C116" i="50"/>
  <c r="D116" i="50"/>
  <c r="E116" i="50"/>
  <c r="F116" i="50" s="1"/>
  <c r="B117" i="50"/>
  <c r="C117" i="50"/>
  <c r="D117" i="50"/>
  <c r="E117" i="50"/>
  <c r="F117" i="50" s="1"/>
  <c r="B118" i="50"/>
  <c r="C118" i="50"/>
  <c r="D118" i="50"/>
  <c r="E118" i="50"/>
  <c r="F118" i="50" s="1"/>
  <c r="B119" i="50"/>
  <c r="C119" i="50"/>
  <c r="D119" i="50"/>
  <c r="E119" i="50"/>
  <c r="F119" i="50" s="1"/>
  <c r="B120" i="50"/>
  <c r="C120" i="50"/>
  <c r="D120" i="50"/>
  <c r="E120" i="50"/>
  <c r="F120" i="50" s="1"/>
  <c r="B121" i="50"/>
  <c r="C121" i="50"/>
  <c r="D121" i="50"/>
  <c r="E121" i="50"/>
  <c r="F121" i="50" s="1"/>
  <c r="B122" i="50"/>
  <c r="C122" i="50"/>
  <c r="D122" i="50"/>
  <c r="E122" i="50"/>
  <c r="F122" i="50" s="1"/>
  <c r="B123" i="50"/>
  <c r="C123" i="50"/>
  <c r="D123" i="50"/>
  <c r="E123" i="50"/>
  <c r="F123" i="50" s="1"/>
  <c r="B124" i="50"/>
  <c r="C124" i="50"/>
  <c r="D124" i="50"/>
  <c r="E124" i="50"/>
  <c r="F124" i="50" s="1"/>
  <c r="B125" i="50"/>
  <c r="C125" i="50"/>
  <c r="D125" i="50"/>
  <c r="E125" i="50"/>
  <c r="F125" i="50" s="1"/>
  <c r="B126" i="50"/>
  <c r="C126" i="50"/>
  <c r="D126" i="50"/>
  <c r="E126" i="50"/>
  <c r="F126" i="50" s="1"/>
  <c r="B127" i="50"/>
  <c r="C127" i="50"/>
  <c r="D127" i="50"/>
  <c r="E127" i="50"/>
  <c r="F127" i="50" s="1"/>
  <c r="B128" i="50"/>
  <c r="C128" i="50"/>
  <c r="D128" i="50"/>
  <c r="E128" i="50"/>
  <c r="F128" i="50" s="1"/>
  <c r="B129" i="50"/>
  <c r="C129" i="50"/>
  <c r="D129" i="50"/>
  <c r="E129" i="50"/>
  <c r="F129" i="50" s="1"/>
  <c r="B130" i="50"/>
  <c r="C130" i="50"/>
  <c r="D130" i="50"/>
  <c r="E130" i="50"/>
  <c r="F130" i="50" s="1"/>
  <c r="B131" i="50"/>
  <c r="C131" i="50"/>
  <c r="D131" i="50"/>
  <c r="E131" i="50"/>
  <c r="F131" i="50" s="1"/>
  <c r="B132" i="50"/>
  <c r="C132" i="50"/>
  <c r="D132" i="50"/>
  <c r="E132" i="50"/>
  <c r="F132" i="50" s="1"/>
  <c r="B133" i="50"/>
  <c r="C133" i="50"/>
  <c r="D133" i="50"/>
  <c r="E133" i="50"/>
  <c r="F133" i="50" s="1"/>
  <c r="B134" i="50"/>
  <c r="C134" i="50"/>
  <c r="D134" i="50"/>
  <c r="E134" i="50"/>
  <c r="F134" i="50" s="1"/>
  <c r="B135" i="50"/>
  <c r="C135" i="50"/>
  <c r="D135" i="50"/>
  <c r="E135" i="50"/>
  <c r="F135" i="50" s="1"/>
  <c r="B136" i="50"/>
  <c r="C136" i="50"/>
  <c r="D136" i="50"/>
  <c r="E136" i="50"/>
  <c r="F136" i="50" s="1"/>
  <c r="B137" i="50"/>
  <c r="C137" i="50"/>
  <c r="D137" i="50"/>
  <c r="E137" i="50"/>
  <c r="F137" i="50" s="1"/>
  <c r="B138" i="50"/>
  <c r="C138" i="50"/>
  <c r="D138" i="50"/>
  <c r="E138" i="50"/>
  <c r="F138" i="50" s="1"/>
  <c r="B139" i="50"/>
  <c r="C139" i="50"/>
  <c r="D139" i="50"/>
  <c r="E139" i="50"/>
  <c r="F139" i="50" s="1"/>
  <c r="B140" i="50"/>
  <c r="C140" i="50"/>
  <c r="D140" i="50"/>
  <c r="E140" i="50"/>
  <c r="F140" i="50" s="1"/>
  <c r="B141" i="50"/>
  <c r="C141" i="50"/>
  <c r="D141" i="50"/>
  <c r="E141" i="50"/>
  <c r="F141" i="50" s="1"/>
  <c r="B142" i="50"/>
  <c r="C142" i="50"/>
  <c r="D142" i="50"/>
  <c r="E142" i="50"/>
  <c r="F142" i="50" s="1"/>
  <c r="B143" i="50"/>
  <c r="C143" i="50"/>
  <c r="D143" i="50"/>
  <c r="E143" i="50"/>
  <c r="F143" i="50" s="1"/>
  <c r="B144" i="50"/>
  <c r="C144" i="50"/>
  <c r="D144" i="50"/>
  <c r="E144" i="50"/>
  <c r="F144" i="50" s="1"/>
  <c r="B145" i="50"/>
  <c r="C145" i="50"/>
  <c r="D145" i="50"/>
  <c r="E145" i="50"/>
  <c r="F145" i="50" s="1"/>
  <c r="B146" i="50"/>
  <c r="C146" i="50"/>
  <c r="D146" i="50"/>
  <c r="E146" i="50"/>
  <c r="F146" i="50" s="1"/>
  <c r="B147" i="50"/>
  <c r="C147" i="50"/>
  <c r="D147" i="50"/>
  <c r="E147" i="50"/>
  <c r="F147" i="50" s="1"/>
  <c r="B148" i="50"/>
  <c r="C148" i="50"/>
  <c r="D148" i="50"/>
  <c r="E148" i="50"/>
  <c r="F148" i="50" s="1"/>
  <c r="B149" i="50"/>
  <c r="C149" i="50"/>
  <c r="D149" i="50"/>
  <c r="E149" i="50"/>
  <c r="F149" i="50" s="1"/>
  <c r="B150" i="50"/>
  <c r="C150" i="50"/>
  <c r="D150" i="50"/>
  <c r="E150" i="50"/>
  <c r="F150" i="50" s="1"/>
  <c r="B151" i="50"/>
  <c r="C151" i="50"/>
  <c r="D151" i="50"/>
  <c r="E151" i="50"/>
  <c r="F151" i="50" s="1"/>
  <c r="B152" i="50"/>
  <c r="C152" i="50"/>
  <c r="D152" i="50"/>
  <c r="E152" i="50"/>
  <c r="F152" i="50" s="1"/>
  <c r="B153" i="50"/>
  <c r="C153" i="50"/>
  <c r="D153" i="50"/>
  <c r="E153" i="50"/>
  <c r="F153" i="50" s="1"/>
  <c r="B154" i="50"/>
  <c r="C154" i="50"/>
  <c r="D154" i="50"/>
  <c r="E154" i="50"/>
  <c r="F154" i="50" s="1"/>
  <c r="B155" i="50"/>
  <c r="C155" i="50"/>
  <c r="D155" i="50"/>
  <c r="E155" i="50"/>
  <c r="F155" i="50" s="1"/>
  <c r="B156" i="50"/>
  <c r="C156" i="50"/>
  <c r="D156" i="50"/>
  <c r="E156" i="50"/>
  <c r="F156" i="50" s="1"/>
  <c r="B157" i="50"/>
  <c r="C157" i="50"/>
  <c r="D157" i="50"/>
  <c r="E157" i="50"/>
  <c r="F157" i="50" s="1"/>
  <c r="B158" i="50"/>
  <c r="C158" i="50"/>
  <c r="D158" i="50"/>
  <c r="E158" i="50"/>
  <c r="F158" i="50" s="1"/>
  <c r="B159" i="50"/>
  <c r="C159" i="50"/>
  <c r="D159" i="50"/>
  <c r="E159" i="50"/>
  <c r="F159" i="50" s="1"/>
  <c r="B160" i="50"/>
  <c r="C160" i="50"/>
  <c r="D160" i="50"/>
  <c r="E160" i="50"/>
  <c r="F160" i="50" s="1"/>
  <c r="B161" i="50"/>
  <c r="C161" i="50"/>
  <c r="D161" i="50"/>
  <c r="E161" i="50"/>
  <c r="F161" i="50" s="1"/>
  <c r="B162" i="50"/>
  <c r="C162" i="50"/>
  <c r="D162" i="50"/>
  <c r="E162" i="50"/>
  <c r="F162" i="50" s="1"/>
  <c r="B163" i="50"/>
  <c r="C163" i="50"/>
  <c r="D163" i="50"/>
  <c r="E163" i="50"/>
  <c r="F163" i="50" s="1"/>
  <c r="B164" i="50"/>
  <c r="C164" i="50"/>
  <c r="D164" i="50"/>
  <c r="E164" i="50"/>
  <c r="F164" i="50" s="1"/>
  <c r="B165" i="50"/>
  <c r="C165" i="50"/>
  <c r="D165" i="50"/>
  <c r="E165" i="50"/>
  <c r="F165" i="50" s="1"/>
  <c r="B166" i="50"/>
  <c r="C166" i="50"/>
  <c r="D166" i="50"/>
  <c r="E166" i="50"/>
  <c r="F166" i="50" s="1"/>
  <c r="B167" i="50"/>
  <c r="C167" i="50"/>
  <c r="D167" i="50"/>
  <c r="E167" i="50"/>
  <c r="F167" i="50" s="1"/>
  <c r="B168" i="50"/>
  <c r="C168" i="50"/>
  <c r="D168" i="50"/>
  <c r="E168" i="50"/>
  <c r="F168" i="50" s="1"/>
  <c r="B169" i="50"/>
  <c r="C169" i="50"/>
  <c r="D169" i="50"/>
  <c r="E169" i="50"/>
  <c r="F169" i="50" s="1"/>
  <c r="B170" i="50"/>
  <c r="C170" i="50"/>
  <c r="D170" i="50"/>
  <c r="E170" i="50"/>
  <c r="F170" i="50" s="1"/>
  <c r="B171" i="50"/>
  <c r="C171" i="50"/>
  <c r="D171" i="50"/>
  <c r="E171" i="50"/>
  <c r="F171" i="50" s="1"/>
  <c r="B172" i="50"/>
  <c r="C172" i="50"/>
  <c r="D172" i="50"/>
  <c r="E172" i="50"/>
  <c r="F172" i="50" s="1"/>
  <c r="B173" i="50"/>
  <c r="C173" i="50"/>
  <c r="D173" i="50"/>
  <c r="E173" i="50"/>
  <c r="F173" i="50" s="1"/>
  <c r="B174" i="50"/>
  <c r="C174" i="50"/>
  <c r="D174" i="50"/>
  <c r="E174" i="50"/>
  <c r="F174" i="50" s="1"/>
  <c r="B175" i="50"/>
  <c r="C175" i="50"/>
  <c r="D175" i="50"/>
  <c r="E175" i="50"/>
  <c r="F175" i="50" s="1"/>
  <c r="B176" i="50"/>
  <c r="C176" i="50"/>
  <c r="D176" i="50"/>
  <c r="E176" i="50"/>
  <c r="F176" i="50" s="1"/>
  <c r="B177" i="50"/>
  <c r="C177" i="50"/>
  <c r="D177" i="50"/>
  <c r="E177" i="50"/>
  <c r="F177" i="50" s="1"/>
  <c r="B178" i="50"/>
  <c r="C178" i="50"/>
  <c r="D178" i="50"/>
  <c r="E178" i="50"/>
  <c r="F178" i="50" s="1"/>
  <c r="B179" i="50"/>
  <c r="C179" i="50"/>
  <c r="D179" i="50"/>
  <c r="E179" i="50"/>
  <c r="F179" i="50" s="1"/>
  <c r="B180" i="50"/>
  <c r="C180" i="50"/>
  <c r="D180" i="50"/>
  <c r="E180" i="50"/>
  <c r="F180" i="50" s="1"/>
  <c r="B181" i="50"/>
  <c r="C181" i="50"/>
  <c r="D181" i="50"/>
  <c r="E181" i="50"/>
  <c r="F181" i="50" s="1"/>
  <c r="B182" i="50"/>
  <c r="C182" i="50"/>
  <c r="D182" i="50"/>
  <c r="E182" i="50"/>
  <c r="F182" i="50" s="1"/>
  <c r="B183" i="50"/>
  <c r="C183" i="50"/>
  <c r="D183" i="50"/>
  <c r="E183" i="50"/>
  <c r="F183" i="50" s="1"/>
  <c r="B184" i="50"/>
  <c r="C184" i="50"/>
  <c r="D184" i="50"/>
  <c r="E184" i="50"/>
  <c r="F184" i="50" s="1"/>
  <c r="B185" i="50"/>
  <c r="C185" i="50"/>
  <c r="D185" i="50"/>
  <c r="E185" i="50"/>
  <c r="F185" i="50" s="1"/>
  <c r="B186" i="50"/>
  <c r="C186" i="50"/>
  <c r="D186" i="50"/>
  <c r="E186" i="50"/>
  <c r="F186" i="50" s="1"/>
  <c r="B187" i="50"/>
  <c r="C187" i="50"/>
  <c r="D187" i="50"/>
  <c r="E187" i="50"/>
  <c r="F187" i="50" s="1"/>
  <c r="B188" i="50"/>
  <c r="C188" i="50"/>
  <c r="D188" i="50"/>
  <c r="E188" i="50"/>
  <c r="F188" i="50" s="1"/>
  <c r="B189" i="50"/>
  <c r="C189" i="50"/>
  <c r="D189" i="50"/>
  <c r="E189" i="50"/>
  <c r="F189" i="50" s="1"/>
  <c r="B190" i="50"/>
  <c r="C190" i="50"/>
  <c r="D190" i="50"/>
  <c r="E190" i="50"/>
  <c r="F190" i="50" s="1"/>
  <c r="B191" i="50"/>
  <c r="C191" i="50"/>
  <c r="D191" i="50"/>
  <c r="E191" i="50"/>
  <c r="F191" i="50" s="1"/>
  <c r="B192" i="50"/>
  <c r="C192" i="50"/>
  <c r="D192" i="50"/>
  <c r="E192" i="50"/>
  <c r="F192" i="50" s="1"/>
  <c r="B193" i="50"/>
  <c r="C193" i="50"/>
  <c r="D193" i="50"/>
  <c r="E193" i="50"/>
  <c r="F193" i="50" s="1"/>
  <c r="B194" i="50"/>
  <c r="C194" i="50"/>
  <c r="D194" i="50"/>
  <c r="E194" i="50"/>
  <c r="F194" i="50" s="1"/>
  <c r="B195" i="50"/>
  <c r="C195" i="50"/>
  <c r="D195" i="50"/>
  <c r="E195" i="50"/>
  <c r="F195" i="50" s="1"/>
  <c r="B196" i="50"/>
  <c r="C196" i="50"/>
  <c r="D196" i="50"/>
  <c r="E196" i="50"/>
  <c r="F196" i="50" s="1"/>
  <c r="B197" i="50"/>
  <c r="C197" i="50"/>
  <c r="D197" i="50"/>
  <c r="E197" i="50"/>
  <c r="F197" i="50" s="1"/>
  <c r="B198" i="50"/>
  <c r="C198" i="50"/>
  <c r="D198" i="50"/>
  <c r="E198" i="50"/>
  <c r="F198" i="50" s="1"/>
  <c r="B199" i="50"/>
  <c r="C199" i="50"/>
  <c r="D199" i="50"/>
  <c r="E199" i="50"/>
  <c r="F199" i="50" s="1"/>
  <c r="B200" i="50"/>
  <c r="C200" i="50"/>
  <c r="D200" i="50"/>
  <c r="E200" i="50"/>
  <c r="F200" i="50" s="1"/>
  <c r="B201" i="50"/>
  <c r="C201" i="50"/>
  <c r="D201" i="50"/>
  <c r="E201" i="50"/>
  <c r="F201" i="50" s="1"/>
  <c r="B202" i="50"/>
  <c r="C202" i="50"/>
  <c r="D202" i="50"/>
  <c r="E202" i="50"/>
  <c r="F202" i="50" s="1"/>
  <c r="B203" i="50"/>
  <c r="C203" i="50"/>
  <c r="D203" i="50"/>
  <c r="E203" i="50"/>
  <c r="F203" i="50" s="1"/>
  <c r="B204" i="50"/>
  <c r="C204" i="50"/>
  <c r="D204" i="50"/>
  <c r="E204" i="50"/>
  <c r="F204" i="50" s="1"/>
  <c r="B205" i="50"/>
  <c r="C205" i="50"/>
  <c r="D205" i="50"/>
  <c r="E205" i="50"/>
  <c r="F205" i="50" s="1"/>
  <c r="B206" i="50"/>
  <c r="C206" i="50"/>
  <c r="D206" i="50"/>
  <c r="E206" i="50"/>
  <c r="F206" i="50" s="1"/>
  <c r="B207" i="50"/>
  <c r="C207" i="50"/>
  <c r="D207" i="50"/>
  <c r="E207" i="50"/>
  <c r="F207" i="50" s="1"/>
  <c r="B208" i="50"/>
  <c r="C208" i="50"/>
  <c r="D208" i="50"/>
  <c r="E208" i="50"/>
  <c r="F208" i="50" s="1"/>
  <c r="B209" i="50"/>
  <c r="C209" i="50"/>
  <c r="D209" i="50"/>
  <c r="E209" i="50"/>
  <c r="F209" i="50" s="1"/>
  <c r="B210" i="50"/>
  <c r="C210" i="50"/>
  <c r="D210" i="50"/>
  <c r="E210" i="50"/>
  <c r="F210" i="50" s="1"/>
  <c r="B211" i="50"/>
  <c r="C211" i="50"/>
  <c r="D211" i="50"/>
  <c r="E211" i="50"/>
  <c r="F211" i="50" s="1"/>
  <c r="B212" i="50"/>
  <c r="C212" i="50"/>
  <c r="D212" i="50"/>
  <c r="E212" i="50"/>
  <c r="F212" i="50" s="1"/>
  <c r="B213" i="50"/>
  <c r="C213" i="50"/>
  <c r="D213" i="50"/>
  <c r="E213" i="50"/>
  <c r="F213" i="50" s="1"/>
  <c r="B214" i="50"/>
  <c r="C214" i="50"/>
  <c r="D214" i="50"/>
  <c r="E214" i="50"/>
  <c r="F214" i="50" s="1"/>
  <c r="B215" i="50"/>
  <c r="C215" i="50"/>
  <c r="D215" i="50"/>
  <c r="E215" i="50"/>
  <c r="F215" i="50" s="1"/>
  <c r="B216" i="50"/>
  <c r="C216" i="50"/>
  <c r="D216" i="50"/>
  <c r="E216" i="50"/>
  <c r="F216" i="50" s="1"/>
  <c r="B217" i="50"/>
  <c r="C217" i="50"/>
  <c r="D217" i="50"/>
  <c r="E217" i="50"/>
  <c r="F217" i="50" s="1"/>
  <c r="B218" i="50"/>
  <c r="C218" i="50"/>
  <c r="D218" i="50"/>
  <c r="E218" i="50"/>
  <c r="F218" i="50" s="1"/>
  <c r="B219" i="50"/>
  <c r="C219" i="50"/>
  <c r="D219" i="50"/>
  <c r="E219" i="50"/>
  <c r="F219" i="50" s="1"/>
  <c r="B220" i="50"/>
  <c r="C220" i="50"/>
  <c r="D220" i="50"/>
  <c r="E220" i="50"/>
  <c r="F220" i="50" s="1"/>
  <c r="B221" i="50"/>
  <c r="C221" i="50"/>
  <c r="D221" i="50"/>
  <c r="E221" i="50"/>
  <c r="F221" i="50" s="1"/>
  <c r="B222" i="50"/>
  <c r="C222" i="50"/>
  <c r="D222" i="50"/>
  <c r="E222" i="50"/>
  <c r="F222" i="50" s="1"/>
  <c r="B223" i="50"/>
  <c r="C223" i="50"/>
  <c r="D223" i="50"/>
  <c r="E223" i="50"/>
  <c r="F223" i="50" s="1"/>
  <c r="B224" i="50"/>
  <c r="C224" i="50"/>
  <c r="D224" i="50"/>
  <c r="E224" i="50"/>
  <c r="F224" i="50" s="1"/>
  <c r="B225" i="50"/>
  <c r="C225" i="50"/>
  <c r="D225" i="50"/>
  <c r="E225" i="50"/>
  <c r="F225" i="50" s="1"/>
  <c r="B226" i="50"/>
  <c r="C226" i="50"/>
  <c r="D226" i="50"/>
  <c r="E226" i="50"/>
  <c r="F226" i="50" s="1"/>
  <c r="B227" i="50"/>
  <c r="C227" i="50"/>
  <c r="D227" i="50"/>
  <c r="E227" i="50"/>
  <c r="F227" i="50" s="1"/>
  <c r="B228" i="50"/>
  <c r="C228" i="50"/>
  <c r="D228" i="50"/>
  <c r="E228" i="50"/>
  <c r="F228" i="50" s="1"/>
  <c r="B229" i="50"/>
  <c r="C229" i="50"/>
  <c r="D229" i="50"/>
  <c r="E229" i="50"/>
  <c r="F229" i="50" s="1"/>
  <c r="B230" i="50"/>
  <c r="C230" i="50"/>
  <c r="D230" i="50"/>
  <c r="E230" i="50"/>
  <c r="F230" i="50" s="1"/>
  <c r="B231" i="50"/>
  <c r="C231" i="50"/>
  <c r="D231" i="50"/>
  <c r="E231" i="50"/>
  <c r="F231" i="50" s="1"/>
  <c r="B232" i="50"/>
  <c r="C232" i="50"/>
  <c r="D232" i="50"/>
  <c r="E232" i="50"/>
  <c r="F232" i="50" s="1"/>
  <c r="B233" i="50"/>
  <c r="C233" i="50"/>
  <c r="D233" i="50"/>
  <c r="E233" i="50"/>
  <c r="F233" i="50" s="1"/>
  <c r="B234" i="50"/>
  <c r="C234" i="50"/>
  <c r="D234" i="50"/>
  <c r="E234" i="50"/>
  <c r="F234" i="50" s="1"/>
  <c r="B235" i="50"/>
  <c r="C235" i="50"/>
  <c r="D235" i="50"/>
  <c r="E235" i="50"/>
  <c r="F235" i="50" s="1"/>
  <c r="B236" i="50"/>
  <c r="C236" i="50"/>
  <c r="D236" i="50"/>
  <c r="E236" i="50"/>
  <c r="F236" i="50" s="1"/>
  <c r="B237" i="50"/>
  <c r="C237" i="50"/>
  <c r="D237" i="50"/>
  <c r="E237" i="50"/>
  <c r="F237" i="50" s="1"/>
  <c r="B238" i="50"/>
  <c r="C238" i="50"/>
  <c r="D238" i="50"/>
  <c r="E238" i="50"/>
  <c r="F238" i="50" s="1"/>
  <c r="B239" i="50"/>
  <c r="C239" i="50"/>
  <c r="D239" i="50"/>
  <c r="E239" i="50"/>
  <c r="F239" i="50" s="1"/>
  <c r="B240" i="50"/>
  <c r="C240" i="50"/>
  <c r="D240" i="50"/>
  <c r="E240" i="50"/>
  <c r="F240" i="50" s="1"/>
  <c r="B241" i="50"/>
  <c r="C241" i="50"/>
  <c r="D241" i="50"/>
  <c r="E241" i="50"/>
  <c r="F241" i="50" s="1"/>
  <c r="B242" i="50"/>
  <c r="C242" i="50"/>
  <c r="D242" i="50"/>
  <c r="E242" i="50"/>
  <c r="F242" i="50" s="1"/>
  <c r="B243" i="50"/>
  <c r="C243" i="50"/>
  <c r="D243" i="50"/>
  <c r="E243" i="50"/>
  <c r="F243" i="50" s="1"/>
  <c r="B244" i="50"/>
  <c r="C244" i="50"/>
  <c r="D244" i="50"/>
  <c r="E244" i="50"/>
  <c r="F244" i="50" s="1"/>
  <c r="B245" i="50"/>
  <c r="C245" i="50"/>
  <c r="D245" i="50"/>
  <c r="E245" i="50"/>
  <c r="F245" i="50" s="1"/>
  <c r="B246" i="50"/>
  <c r="C246" i="50"/>
  <c r="D246" i="50"/>
  <c r="E246" i="50"/>
  <c r="F246" i="50" s="1"/>
  <c r="B247" i="50"/>
  <c r="C247" i="50"/>
  <c r="D247" i="50"/>
  <c r="E247" i="50"/>
  <c r="F247" i="50" s="1"/>
  <c r="B248" i="50"/>
  <c r="C248" i="50"/>
  <c r="D248" i="50"/>
  <c r="E248" i="50"/>
  <c r="F248" i="50" s="1"/>
  <c r="B249" i="50"/>
  <c r="C249" i="50"/>
  <c r="D249" i="50"/>
  <c r="E249" i="50"/>
  <c r="F249" i="50" s="1"/>
  <c r="B250" i="50"/>
  <c r="C250" i="50"/>
  <c r="D250" i="50"/>
  <c r="E250" i="50"/>
  <c r="F250" i="50" s="1"/>
  <c r="B251" i="50"/>
  <c r="C251" i="50"/>
  <c r="D251" i="50"/>
  <c r="E251" i="50"/>
  <c r="F251" i="50" s="1"/>
  <c r="B252" i="50"/>
  <c r="C252" i="50"/>
  <c r="D252" i="50"/>
  <c r="E252" i="50"/>
  <c r="F252" i="50" s="1"/>
  <c r="B253" i="50"/>
  <c r="C253" i="50"/>
  <c r="D253" i="50"/>
  <c r="E253" i="50"/>
  <c r="F253" i="50" s="1"/>
  <c r="B254" i="50"/>
  <c r="C254" i="50"/>
  <c r="D254" i="50"/>
  <c r="E254" i="50"/>
  <c r="F254" i="50" s="1"/>
  <c r="B255" i="50"/>
  <c r="C255" i="50"/>
  <c r="D255" i="50"/>
  <c r="E255" i="50"/>
  <c r="F255" i="50" s="1"/>
  <c r="B256" i="50"/>
  <c r="C256" i="50"/>
  <c r="D256" i="50"/>
  <c r="E256" i="50"/>
  <c r="F256" i="50" s="1"/>
  <c r="B257" i="50"/>
  <c r="C257" i="50"/>
  <c r="D257" i="50"/>
  <c r="E257" i="50"/>
  <c r="F257" i="50" s="1"/>
  <c r="B258" i="50"/>
  <c r="C258" i="50"/>
  <c r="D258" i="50"/>
  <c r="E258" i="50"/>
  <c r="F258" i="50" s="1"/>
  <c r="B259" i="50"/>
  <c r="C259" i="50"/>
  <c r="D259" i="50"/>
  <c r="E259" i="50"/>
  <c r="F259" i="50" s="1"/>
  <c r="B260" i="50"/>
  <c r="C260" i="50"/>
  <c r="D260" i="50"/>
  <c r="E260" i="50"/>
  <c r="F260" i="50" s="1"/>
  <c r="B261" i="50"/>
  <c r="C261" i="50"/>
  <c r="D261" i="50"/>
  <c r="E261" i="50"/>
  <c r="F261" i="50" s="1"/>
  <c r="B262" i="50"/>
  <c r="C262" i="50"/>
  <c r="D262" i="50"/>
  <c r="E262" i="50"/>
  <c r="F262" i="50" s="1"/>
  <c r="B263" i="50"/>
  <c r="C263" i="50"/>
  <c r="D263" i="50"/>
  <c r="E263" i="50"/>
  <c r="F263" i="50" s="1"/>
  <c r="B264" i="50"/>
  <c r="C264" i="50"/>
  <c r="D264" i="50"/>
  <c r="E264" i="50"/>
  <c r="F264" i="50" s="1"/>
  <c r="B265" i="50"/>
  <c r="C265" i="50"/>
  <c r="D265" i="50"/>
  <c r="E265" i="50"/>
  <c r="F265" i="50" s="1"/>
  <c r="B266" i="50"/>
  <c r="C266" i="50"/>
  <c r="D266" i="50"/>
  <c r="E266" i="50"/>
  <c r="F266" i="50" s="1"/>
  <c r="B267" i="50"/>
  <c r="C267" i="50"/>
  <c r="D267" i="50"/>
  <c r="E267" i="50"/>
  <c r="F267" i="50" s="1"/>
  <c r="B268" i="50"/>
  <c r="C268" i="50"/>
  <c r="D268" i="50"/>
  <c r="E268" i="50"/>
  <c r="F268" i="50" s="1"/>
  <c r="B269" i="50"/>
  <c r="C269" i="50"/>
  <c r="D269" i="50"/>
  <c r="E269" i="50"/>
  <c r="F269" i="50" s="1"/>
  <c r="B270" i="50"/>
  <c r="C270" i="50"/>
  <c r="D270" i="50"/>
  <c r="E270" i="50"/>
  <c r="F270" i="50" s="1"/>
  <c r="B271" i="50"/>
  <c r="C271" i="50"/>
  <c r="D271" i="50"/>
  <c r="E271" i="50"/>
  <c r="F271" i="50" s="1"/>
  <c r="B272" i="50"/>
  <c r="C272" i="50"/>
  <c r="D272" i="50"/>
  <c r="E272" i="50"/>
  <c r="F272" i="50" s="1"/>
  <c r="B273" i="50"/>
  <c r="C273" i="50"/>
  <c r="D273" i="50"/>
  <c r="E273" i="50"/>
  <c r="F273" i="50" s="1"/>
  <c r="B274" i="50"/>
  <c r="C274" i="50"/>
  <c r="D274" i="50"/>
  <c r="E274" i="50"/>
  <c r="F274" i="50" s="1"/>
  <c r="B275" i="50"/>
  <c r="C275" i="50"/>
  <c r="D275" i="50"/>
  <c r="E275" i="50"/>
  <c r="F275" i="50" s="1"/>
  <c r="B276" i="50"/>
  <c r="C276" i="50"/>
  <c r="D276" i="50"/>
  <c r="E276" i="50"/>
  <c r="F276" i="50" s="1"/>
  <c r="B277" i="50"/>
  <c r="C277" i="50"/>
  <c r="D277" i="50"/>
  <c r="E277" i="50"/>
  <c r="F277" i="50" s="1"/>
  <c r="B278" i="50"/>
  <c r="C278" i="50"/>
  <c r="D278" i="50"/>
  <c r="E278" i="50"/>
  <c r="F278" i="50" s="1"/>
  <c r="B279" i="50"/>
  <c r="C279" i="50"/>
  <c r="D279" i="50"/>
  <c r="E279" i="50"/>
  <c r="F279" i="50" s="1"/>
  <c r="B280" i="50"/>
  <c r="C280" i="50"/>
  <c r="D280" i="50"/>
  <c r="E280" i="50"/>
  <c r="F280" i="50" s="1"/>
  <c r="B281" i="50"/>
  <c r="C281" i="50"/>
  <c r="D281" i="50"/>
  <c r="E281" i="50"/>
  <c r="F281" i="50" s="1"/>
  <c r="B282" i="50"/>
  <c r="C282" i="50"/>
  <c r="D282" i="50"/>
  <c r="E282" i="50"/>
  <c r="F282" i="50" s="1"/>
  <c r="B283" i="50"/>
  <c r="C283" i="50"/>
  <c r="D283" i="50"/>
  <c r="E283" i="50"/>
  <c r="F283" i="50" s="1"/>
  <c r="B284" i="50"/>
  <c r="C284" i="50"/>
  <c r="D284" i="50"/>
  <c r="E284" i="50"/>
  <c r="F284" i="50" s="1"/>
  <c r="B285" i="50"/>
  <c r="C285" i="50"/>
  <c r="D285" i="50"/>
  <c r="E285" i="50"/>
  <c r="F285" i="50" s="1"/>
  <c r="B286" i="50"/>
  <c r="C286" i="50"/>
  <c r="D286" i="50"/>
  <c r="E286" i="50"/>
  <c r="F286" i="50" s="1"/>
  <c r="B287" i="50"/>
  <c r="C287" i="50"/>
  <c r="D287" i="50"/>
  <c r="E287" i="50"/>
  <c r="F287" i="50" s="1"/>
  <c r="B288" i="50"/>
  <c r="C288" i="50"/>
  <c r="D288" i="50"/>
  <c r="E288" i="50"/>
  <c r="F288" i="50" s="1"/>
  <c r="B289" i="50"/>
  <c r="C289" i="50"/>
  <c r="D289" i="50"/>
  <c r="E289" i="50"/>
  <c r="F289" i="50" s="1"/>
  <c r="B290" i="50"/>
  <c r="C290" i="50"/>
  <c r="D290" i="50"/>
  <c r="E290" i="50"/>
  <c r="F290" i="50" s="1"/>
  <c r="B291" i="50"/>
  <c r="C291" i="50"/>
  <c r="D291" i="50"/>
  <c r="E291" i="50"/>
  <c r="F291" i="50" s="1"/>
  <c r="B292" i="50"/>
  <c r="C292" i="50"/>
  <c r="D292" i="50"/>
  <c r="E292" i="50"/>
  <c r="F292" i="50" s="1"/>
  <c r="B293" i="50"/>
  <c r="C293" i="50"/>
  <c r="D293" i="50"/>
  <c r="E293" i="50"/>
  <c r="F293" i="50" s="1"/>
  <c r="B294" i="50"/>
  <c r="C294" i="50"/>
  <c r="D294" i="50"/>
  <c r="E294" i="50"/>
  <c r="F294" i="50" s="1"/>
  <c r="B295" i="50"/>
  <c r="C295" i="50"/>
  <c r="D295" i="50"/>
  <c r="E295" i="50"/>
  <c r="F295" i="50" s="1"/>
  <c r="B296" i="50"/>
  <c r="C296" i="50"/>
  <c r="D296" i="50"/>
  <c r="E296" i="50"/>
  <c r="F296" i="50" s="1"/>
  <c r="B297" i="50"/>
  <c r="C297" i="50"/>
  <c r="D297" i="50"/>
  <c r="E297" i="50"/>
  <c r="F297" i="50" s="1"/>
  <c r="B298" i="50"/>
  <c r="C298" i="50"/>
  <c r="D298" i="50"/>
  <c r="E298" i="50"/>
  <c r="F298" i="50" s="1"/>
  <c r="B299" i="50"/>
  <c r="C299" i="50"/>
  <c r="D299" i="50"/>
  <c r="E299" i="50"/>
  <c r="F299" i="50" s="1"/>
  <c r="B300" i="50"/>
  <c r="C300" i="50"/>
  <c r="D300" i="50"/>
  <c r="E300" i="50"/>
  <c r="F300" i="50" s="1"/>
  <c r="B301" i="50"/>
  <c r="C301" i="50"/>
  <c r="D301" i="50"/>
  <c r="E301" i="50"/>
  <c r="F301" i="50" s="1"/>
  <c r="B302" i="50"/>
  <c r="C302" i="50"/>
  <c r="D302" i="50"/>
  <c r="E302" i="50"/>
  <c r="F302" i="50" s="1"/>
  <c r="B303" i="50"/>
  <c r="C303" i="50"/>
  <c r="D303" i="50"/>
  <c r="E303" i="50"/>
  <c r="F303" i="50" s="1"/>
  <c r="B304" i="50"/>
  <c r="C304" i="50"/>
  <c r="D304" i="50"/>
  <c r="E304" i="50"/>
  <c r="F304" i="50" s="1"/>
  <c r="B305" i="50"/>
  <c r="C305" i="50"/>
  <c r="D305" i="50"/>
  <c r="E305" i="50"/>
  <c r="F305" i="50" s="1"/>
  <c r="B306" i="50"/>
  <c r="C306" i="50"/>
  <c r="D306" i="50"/>
  <c r="E306" i="50"/>
  <c r="F306" i="50" s="1"/>
  <c r="B307" i="50"/>
  <c r="C307" i="50"/>
  <c r="D307" i="50"/>
  <c r="E307" i="50"/>
  <c r="F307" i="50" s="1"/>
  <c r="B308" i="50"/>
  <c r="C308" i="50"/>
  <c r="D308" i="50"/>
  <c r="E308" i="50"/>
  <c r="F308" i="50" s="1"/>
  <c r="B309" i="50"/>
  <c r="C309" i="50"/>
  <c r="D309" i="50"/>
  <c r="E309" i="50"/>
  <c r="F309" i="50" s="1"/>
  <c r="B310" i="50"/>
  <c r="C310" i="50"/>
  <c r="D310" i="50"/>
  <c r="E310" i="50"/>
  <c r="F310" i="50" s="1"/>
  <c r="B311" i="50"/>
  <c r="C311" i="50"/>
  <c r="D311" i="50"/>
  <c r="E311" i="50"/>
  <c r="F311" i="50" s="1"/>
  <c r="B312" i="50"/>
  <c r="C312" i="50"/>
  <c r="D312" i="50"/>
  <c r="E312" i="50"/>
  <c r="F312" i="50" s="1"/>
  <c r="B313" i="50"/>
  <c r="C313" i="50"/>
  <c r="D313" i="50"/>
  <c r="E313" i="50"/>
  <c r="F313" i="50" s="1"/>
  <c r="B314" i="50"/>
  <c r="C314" i="50"/>
  <c r="D314" i="50"/>
  <c r="E314" i="50"/>
  <c r="F314" i="50" s="1"/>
  <c r="B315" i="50"/>
  <c r="C315" i="50"/>
  <c r="D315" i="50"/>
  <c r="E315" i="50"/>
  <c r="F315" i="50" s="1"/>
  <c r="B316" i="50"/>
  <c r="C316" i="50"/>
  <c r="D316" i="50"/>
  <c r="E316" i="50"/>
  <c r="F316" i="50" s="1"/>
  <c r="B317" i="50"/>
  <c r="C317" i="50"/>
  <c r="D317" i="50"/>
  <c r="E317" i="50"/>
  <c r="F317" i="50" s="1"/>
  <c r="B318" i="50"/>
  <c r="C318" i="50"/>
  <c r="D318" i="50"/>
  <c r="E318" i="50"/>
  <c r="F318" i="50" s="1"/>
  <c r="B319" i="50"/>
  <c r="C319" i="50"/>
  <c r="D319" i="50"/>
  <c r="E319" i="50"/>
  <c r="F319" i="50" s="1"/>
  <c r="B320" i="50"/>
  <c r="C320" i="50"/>
  <c r="D320" i="50"/>
  <c r="E320" i="50"/>
  <c r="F320" i="50" s="1"/>
  <c r="B321" i="50"/>
  <c r="C321" i="50"/>
  <c r="D321" i="50"/>
  <c r="E321" i="50"/>
  <c r="F321" i="50" s="1"/>
  <c r="B322" i="50"/>
  <c r="C322" i="50"/>
  <c r="D322" i="50"/>
  <c r="E322" i="50"/>
  <c r="F322" i="50" s="1"/>
  <c r="B323" i="50"/>
  <c r="C323" i="50"/>
  <c r="D323" i="50"/>
  <c r="E323" i="50"/>
  <c r="F323" i="50" s="1"/>
  <c r="B324" i="50"/>
  <c r="C324" i="50"/>
  <c r="D324" i="50"/>
  <c r="E324" i="50"/>
  <c r="F324" i="50" s="1"/>
  <c r="B325" i="50"/>
  <c r="C325" i="50"/>
  <c r="D325" i="50"/>
  <c r="E325" i="50"/>
  <c r="F325" i="50" s="1"/>
  <c r="B326" i="50"/>
  <c r="C326" i="50"/>
  <c r="D326" i="50"/>
  <c r="E326" i="50"/>
  <c r="F326" i="50" s="1"/>
  <c r="B327" i="50"/>
  <c r="C327" i="50"/>
  <c r="D327" i="50"/>
  <c r="E327" i="50"/>
  <c r="F327" i="50" s="1"/>
  <c r="B328" i="50"/>
  <c r="C328" i="50"/>
  <c r="D328" i="50"/>
  <c r="E328" i="50"/>
  <c r="F328" i="50" s="1"/>
  <c r="B329" i="50"/>
  <c r="C329" i="50"/>
  <c r="D329" i="50"/>
  <c r="E329" i="50"/>
  <c r="F329" i="50" s="1"/>
  <c r="B330" i="50"/>
  <c r="C330" i="50"/>
  <c r="D330" i="50"/>
  <c r="E330" i="50"/>
  <c r="F330" i="50" s="1"/>
  <c r="B331" i="50"/>
  <c r="C331" i="50"/>
  <c r="D331" i="50"/>
  <c r="E331" i="50"/>
  <c r="F331" i="50" s="1"/>
  <c r="B332" i="50"/>
  <c r="C332" i="50"/>
  <c r="D332" i="50"/>
  <c r="E332" i="50"/>
  <c r="F332" i="50" s="1"/>
  <c r="B333" i="50"/>
  <c r="C333" i="50"/>
  <c r="D333" i="50"/>
  <c r="E333" i="50"/>
  <c r="F333" i="50" s="1"/>
  <c r="B334" i="50"/>
  <c r="C334" i="50"/>
  <c r="D334" i="50"/>
  <c r="E334" i="50"/>
  <c r="F334" i="50" s="1"/>
  <c r="B335" i="50"/>
  <c r="C335" i="50"/>
  <c r="D335" i="50"/>
  <c r="E335" i="50"/>
  <c r="F335" i="50" s="1"/>
  <c r="B336" i="50"/>
  <c r="C336" i="50"/>
  <c r="D336" i="50"/>
  <c r="E336" i="50"/>
  <c r="F336" i="50" s="1"/>
  <c r="B337" i="50"/>
  <c r="C337" i="50"/>
  <c r="D337" i="50"/>
  <c r="E337" i="50"/>
  <c r="F337" i="50" s="1"/>
  <c r="B338" i="50"/>
  <c r="C338" i="50"/>
  <c r="D338" i="50"/>
  <c r="E338" i="50"/>
  <c r="F338" i="50" s="1"/>
  <c r="B339" i="50"/>
  <c r="C339" i="50"/>
  <c r="D339" i="50"/>
  <c r="E339" i="50"/>
  <c r="F339" i="50" s="1"/>
  <c r="B340" i="50"/>
  <c r="C340" i="50"/>
  <c r="D340" i="50"/>
  <c r="E340" i="50"/>
  <c r="F340" i="50" s="1"/>
  <c r="B341" i="50"/>
  <c r="C341" i="50"/>
  <c r="D341" i="50"/>
  <c r="E341" i="50"/>
  <c r="F341" i="50" s="1"/>
  <c r="B342" i="50"/>
  <c r="C342" i="50"/>
  <c r="D342" i="50"/>
  <c r="E342" i="50"/>
  <c r="F342" i="50" s="1"/>
  <c r="B343" i="50"/>
  <c r="C343" i="50"/>
  <c r="D343" i="50"/>
  <c r="E343" i="50"/>
  <c r="F343" i="50" s="1"/>
  <c r="B344" i="50"/>
  <c r="C344" i="50"/>
  <c r="D344" i="50"/>
  <c r="E344" i="50"/>
  <c r="F344" i="50" s="1"/>
  <c r="B345" i="50"/>
  <c r="C345" i="50"/>
  <c r="D345" i="50"/>
  <c r="E345" i="50"/>
  <c r="F345" i="50" s="1"/>
  <c r="B346" i="50"/>
  <c r="C346" i="50"/>
  <c r="D346" i="50"/>
  <c r="E346" i="50"/>
  <c r="F346" i="50" s="1"/>
  <c r="B347" i="50"/>
  <c r="C347" i="50"/>
  <c r="D347" i="50"/>
  <c r="E347" i="50"/>
  <c r="F347" i="50" s="1"/>
  <c r="B348" i="50"/>
  <c r="C348" i="50"/>
  <c r="D348" i="50"/>
  <c r="E348" i="50"/>
  <c r="F348" i="50" s="1"/>
  <c r="B349" i="50"/>
  <c r="C349" i="50"/>
  <c r="D349" i="50"/>
  <c r="E349" i="50"/>
  <c r="F349" i="50" s="1"/>
  <c r="B350" i="50"/>
  <c r="C350" i="50"/>
  <c r="D350" i="50"/>
  <c r="E350" i="50"/>
  <c r="F350" i="50" s="1"/>
  <c r="B351" i="50"/>
  <c r="C351" i="50"/>
  <c r="D351" i="50"/>
  <c r="E351" i="50"/>
  <c r="F351" i="50" s="1"/>
  <c r="B352" i="50"/>
  <c r="C352" i="50"/>
  <c r="D352" i="50"/>
  <c r="E352" i="50"/>
  <c r="F352" i="50" s="1"/>
  <c r="B353" i="50"/>
  <c r="C353" i="50"/>
  <c r="D353" i="50"/>
  <c r="E353" i="50"/>
  <c r="F353" i="50" s="1"/>
  <c r="B354" i="50"/>
  <c r="C354" i="50"/>
  <c r="D354" i="50"/>
  <c r="E354" i="50"/>
  <c r="F354" i="50" s="1"/>
  <c r="B355" i="50"/>
  <c r="C355" i="50"/>
  <c r="D355" i="50"/>
  <c r="E355" i="50"/>
  <c r="F355" i="50" s="1"/>
  <c r="B356" i="50"/>
  <c r="C356" i="50"/>
  <c r="D356" i="50"/>
  <c r="E356" i="50"/>
  <c r="F356" i="50" s="1"/>
  <c r="B357" i="50"/>
  <c r="C357" i="50"/>
  <c r="D357" i="50"/>
  <c r="E357" i="50"/>
  <c r="F357" i="50" s="1"/>
  <c r="B358" i="50"/>
  <c r="C358" i="50"/>
  <c r="D358" i="50"/>
  <c r="E358" i="50"/>
  <c r="F358" i="50" s="1"/>
  <c r="B359" i="50"/>
  <c r="C359" i="50"/>
  <c r="D359" i="50"/>
  <c r="E359" i="50"/>
  <c r="F359" i="50" s="1"/>
  <c r="B360" i="50"/>
  <c r="C360" i="50"/>
  <c r="D360" i="50"/>
  <c r="E360" i="50"/>
  <c r="F360" i="50" s="1"/>
  <c r="B361" i="50"/>
  <c r="C361" i="50"/>
  <c r="D361" i="50"/>
  <c r="E361" i="50"/>
  <c r="F361" i="50" s="1"/>
  <c r="B362" i="50"/>
  <c r="C362" i="50"/>
  <c r="D362" i="50"/>
  <c r="E362" i="50"/>
  <c r="F362" i="50" s="1"/>
  <c r="B363" i="50"/>
  <c r="C363" i="50"/>
  <c r="D363" i="50"/>
  <c r="E363" i="50"/>
  <c r="F363" i="50" s="1"/>
  <c r="B364" i="50"/>
  <c r="C364" i="50"/>
  <c r="D364" i="50"/>
  <c r="E364" i="50"/>
  <c r="F364" i="50" s="1"/>
  <c r="B365" i="50"/>
  <c r="C365" i="50"/>
  <c r="D365" i="50"/>
  <c r="E365" i="50"/>
  <c r="F365" i="50" s="1"/>
  <c r="B366" i="50"/>
  <c r="C366" i="50"/>
  <c r="D366" i="50"/>
  <c r="E366" i="50"/>
  <c r="F366" i="50" s="1"/>
  <c r="B367" i="50"/>
  <c r="C367" i="50"/>
  <c r="D367" i="50"/>
  <c r="E367" i="50"/>
  <c r="F367" i="50" s="1"/>
  <c r="B368" i="50"/>
  <c r="C368" i="50"/>
  <c r="D368" i="50"/>
  <c r="E368" i="50"/>
  <c r="F368" i="50" s="1"/>
  <c r="B369" i="50"/>
  <c r="C369" i="50"/>
  <c r="D369" i="50"/>
  <c r="E369" i="50"/>
  <c r="F369" i="50" s="1"/>
  <c r="B370" i="50"/>
  <c r="C370" i="50"/>
  <c r="D370" i="50"/>
  <c r="E370" i="50"/>
  <c r="F370" i="50" s="1"/>
  <c r="B371" i="50"/>
  <c r="C371" i="50"/>
  <c r="D371" i="50"/>
  <c r="E371" i="50"/>
  <c r="F371" i="50" s="1"/>
  <c r="B372" i="50"/>
  <c r="C372" i="50"/>
  <c r="D372" i="50"/>
  <c r="E372" i="50"/>
  <c r="F372" i="50" s="1"/>
  <c r="B373" i="50"/>
  <c r="C373" i="50"/>
  <c r="D373" i="50"/>
  <c r="E373" i="50"/>
  <c r="F373" i="50" s="1"/>
  <c r="B374" i="50"/>
  <c r="C374" i="50"/>
  <c r="D374" i="50"/>
  <c r="E374" i="50"/>
  <c r="F374" i="50" s="1"/>
  <c r="B375" i="50"/>
  <c r="C375" i="50"/>
  <c r="D375" i="50"/>
  <c r="E375" i="50"/>
  <c r="F375" i="50" s="1"/>
  <c r="B376" i="50"/>
  <c r="C376" i="50"/>
  <c r="D376" i="50"/>
  <c r="E376" i="50"/>
  <c r="F376" i="50" s="1"/>
  <c r="B377" i="50"/>
  <c r="C377" i="50"/>
  <c r="D377" i="50"/>
  <c r="E377" i="50"/>
  <c r="F377" i="50" s="1"/>
  <c r="B378" i="50"/>
  <c r="C378" i="50"/>
  <c r="D378" i="50"/>
  <c r="E378" i="50"/>
  <c r="F378" i="50" s="1"/>
  <c r="B379" i="50"/>
  <c r="C379" i="50"/>
  <c r="D379" i="50"/>
  <c r="E379" i="50"/>
  <c r="F379" i="50" s="1"/>
  <c r="B380" i="50"/>
  <c r="C380" i="50"/>
  <c r="D380" i="50"/>
  <c r="E380" i="50"/>
  <c r="F380" i="50" s="1"/>
  <c r="B381" i="50"/>
  <c r="C381" i="50"/>
  <c r="D381" i="50"/>
  <c r="E381" i="50"/>
  <c r="F381" i="50" s="1"/>
  <c r="B382" i="50"/>
  <c r="C382" i="50"/>
  <c r="D382" i="50"/>
  <c r="E382" i="50"/>
  <c r="F382" i="50" s="1"/>
  <c r="B383" i="50"/>
  <c r="C383" i="50"/>
  <c r="D383" i="50"/>
  <c r="E383" i="50"/>
  <c r="F383" i="50" s="1"/>
  <c r="B384" i="50"/>
  <c r="C384" i="50"/>
  <c r="D384" i="50"/>
  <c r="E384" i="50"/>
  <c r="F384" i="50" s="1"/>
  <c r="B385" i="50"/>
  <c r="C385" i="50"/>
  <c r="D385" i="50"/>
  <c r="E385" i="50"/>
  <c r="F385" i="50" s="1"/>
  <c r="B386" i="50"/>
  <c r="C386" i="50"/>
  <c r="D386" i="50"/>
  <c r="E386" i="50"/>
  <c r="F386" i="50" s="1"/>
  <c r="B387" i="50"/>
  <c r="C387" i="50"/>
  <c r="D387" i="50"/>
  <c r="E387" i="50"/>
  <c r="F387" i="50" s="1"/>
  <c r="B388" i="50"/>
  <c r="C388" i="50"/>
  <c r="D388" i="50"/>
  <c r="E388" i="50"/>
  <c r="F388" i="50" s="1"/>
  <c r="B389" i="50"/>
  <c r="C389" i="50"/>
  <c r="D389" i="50"/>
  <c r="E389" i="50"/>
  <c r="F389" i="50" s="1"/>
  <c r="B390" i="50"/>
  <c r="C390" i="50"/>
  <c r="D390" i="50"/>
  <c r="E390" i="50"/>
  <c r="F390" i="50" s="1"/>
  <c r="B391" i="50"/>
  <c r="C391" i="50"/>
  <c r="D391" i="50"/>
  <c r="E391" i="50"/>
  <c r="F391" i="50" s="1"/>
  <c r="B392" i="50"/>
  <c r="C392" i="50"/>
  <c r="D392" i="50"/>
  <c r="E392" i="50"/>
  <c r="F392" i="50" s="1"/>
  <c r="B393" i="50"/>
  <c r="C393" i="50"/>
  <c r="D393" i="50"/>
  <c r="E393" i="50"/>
  <c r="F393" i="50" s="1"/>
  <c r="B394" i="50"/>
  <c r="C394" i="50"/>
  <c r="D394" i="50"/>
  <c r="E394" i="50"/>
  <c r="F394" i="50" s="1"/>
  <c r="A226" i="63" l="1"/>
  <c r="A225" i="63"/>
  <c r="A224" i="63"/>
  <c r="A223" i="63"/>
  <c r="A222" i="63"/>
  <c r="A221" i="63"/>
  <c r="A220" i="63"/>
  <c r="A219" i="63"/>
  <c r="A218" i="63"/>
  <c r="A217" i="63"/>
  <c r="A216" i="63"/>
  <c r="A215" i="63"/>
  <c r="A214" i="63"/>
  <c r="A213" i="63"/>
  <c r="A212" i="63"/>
  <c r="A211" i="63"/>
  <c r="A210" i="63"/>
  <c r="A209" i="63"/>
  <c r="A208" i="63"/>
  <c r="A207" i="63"/>
  <c r="A206" i="63"/>
  <c r="A205" i="63"/>
  <c r="A204" i="63"/>
  <c r="A203" i="63"/>
  <c r="A202" i="63"/>
  <c r="A201" i="63"/>
  <c r="A200" i="63"/>
  <c r="A199" i="63"/>
  <c r="A198" i="63"/>
  <c r="A197" i="63"/>
  <c r="A196" i="63"/>
  <c r="A195" i="63"/>
  <c r="A194" i="63"/>
  <c r="A193" i="63"/>
  <c r="A192" i="63"/>
  <c r="A191" i="63"/>
  <c r="A190" i="63"/>
  <c r="A189" i="63"/>
  <c r="A188" i="63"/>
  <c r="A187" i="63"/>
  <c r="A186" i="63"/>
  <c r="A185" i="63"/>
  <c r="A184" i="63"/>
  <c r="A183" i="63"/>
  <c r="A182" i="63"/>
  <c r="A181" i="63"/>
  <c r="A180" i="63"/>
  <c r="A179" i="63"/>
  <c r="A178" i="63"/>
  <c r="A177" i="63"/>
  <c r="A176" i="63"/>
  <c r="A175" i="63"/>
  <c r="A174" i="63"/>
  <c r="A173" i="63"/>
  <c r="A172" i="63"/>
  <c r="A171" i="63"/>
  <c r="A170" i="63"/>
  <c r="A169" i="63"/>
  <c r="A168" i="63"/>
  <c r="A167" i="63"/>
  <c r="A166" i="63"/>
  <c r="A165" i="63"/>
  <c r="A164" i="63"/>
  <c r="A163" i="63"/>
  <c r="A162" i="63"/>
  <c r="A161" i="63"/>
  <c r="A160" i="63"/>
  <c r="A159" i="63"/>
  <c r="A158" i="63"/>
  <c r="A157" i="63"/>
  <c r="A156" i="63"/>
  <c r="A155" i="63"/>
  <c r="A154" i="63"/>
  <c r="A153" i="63"/>
  <c r="A152" i="63"/>
  <c r="A151" i="63"/>
  <c r="A150" i="63"/>
  <c r="A149" i="63"/>
  <c r="A148" i="63"/>
  <c r="A147" i="63"/>
  <c r="A146" i="63"/>
  <c r="A145" i="63"/>
  <c r="A144" i="63"/>
  <c r="A143" i="63"/>
  <c r="A142" i="63"/>
  <c r="A141" i="63"/>
  <c r="A140" i="63"/>
  <c r="A139" i="63"/>
  <c r="A138" i="63"/>
  <c r="A137" i="63"/>
  <c r="A136" i="63"/>
  <c r="A135" i="63"/>
  <c r="A134" i="63"/>
  <c r="A133" i="63"/>
  <c r="A132" i="63"/>
  <c r="A131" i="63"/>
  <c r="A130" i="63"/>
  <c r="A129" i="63"/>
  <c r="A128" i="63"/>
  <c r="A127" i="63"/>
  <c r="A126" i="63"/>
  <c r="A125" i="63"/>
  <c r="A124" i="63"/>
  <c r="A123" i="63"/>
  <c r="A122" i="63"/>
  <c r="A121" i="63"/>
  <c r="A120" i="63"/>
  <c r="A119" i="63"/>
  <c r="A118" i="63"/>
  <c r="A117" i="63"/>
  <c r="A116" i="63"/>
  <c r="A115" i="63"/>
  <c r="A114" i="63"/>
  <c r="A113" i="63"/>
  <c r="A112" i="63"/>
  <c r="A111" i="63"/>
  <c r="A110" i="63"/>
  <c r="A109" i="63"/>
  <c r="A108" i="63"/>
  <c r="A107" i="63"/>
  <c r="A106" i="63"/>
  <c r="A105" i="63"/>
  <c r="A104" i="63"/>
  <c r="A103" i="63"/>
  <c r="A102" i="63"/>
  <c r="A101" i="63"/>
  <c r="A100" i="63"/>
  <c r="A99" i="63"/>
  <c r="A98" i="63"/>
  <c r="A97" i="63"/>
  <c r="A96" i="63"/>
  <c r="A95" i="63"/>
  <c r="A94" i="63"/>
  <c r="A93" i="63"/>
  <c r="A92" i="63"/>
  <c r="A91" i="63"/>
  <c r="A90" i="63"/>
  <c r="A89" i="63"/>
  <c r="A88" i="63"/>
  <c r="A87" i="63"/>
  <c r="A86" i="63"/>
  <c r="A85" i="63"/>
  <c r="A84" i="63"/>
  <c r="A83" i="63"/>
  <c r="A82" i="63"/>
  <c r="A81" i="63"/>
  <c r="A80" i="63"/>
  <c r="A79" i="63"/>
  <c r="A78" i="63"/>
  <c r="A77" i="63"/>
  <c r="A76" i="63"/>
  <c r="A75" i="63"/>
  <c r="A74" i="63"/>
  <c r="A73" i="63"/>
  <c r="A72" i="63"/>
  <c r="A71" i="63"/>
  <c r="A70" i="63"/>
  <c r="A69" i="63"/>
  <c r="A68" i="63"/>
  <c r="A67" i="63"/>
  <c r="A66" i="63"/>
  <c r="A65" i="63"/>
  <c r="A64" i="63"/>
  <c r="A63" i="63"/>
  <c r="A62" i="63"/>
  <c r="A61" i="63"/>
  <c r="A60" i="63"/>
  <c r="A59" i="63"/>
  <c r="A58" i="63"/>
  <c r="A57" i="63"/>
  <c r="A56" i="63"/>
  <c r="A55" i="63"/>
  <c r="A54" i="63"/>
  <c r="A53" i="63"/>
  <c r="A52" i="63"/>
  <c r="A51" i="63"/>
  <c r="A50" i="63"/>
  <c r="A49" i="63"/>
  <c r="A48" i="63"/>
  <c r="A47" i="63"/>
  <c r="A46" i="63"/>
  <c r="A45" i="63"/>
  <c r="A44"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D222" i="63" l="1"/>
  <c r="D221" i="63"/>
  <c r="D220" i="63"/>
  <c r="D219" i="63"/>
  <c r="I219" i="63" s="1"/>
  <c r="D218" i="63"/>
  <c r="D217" i="63"/>
  <c r="D216" i="63"/>
  <c r="D215" i="63"/>
  <c r="D214" i="63"/>
  <c r="D213" i="63"/>
  <c r="D212" i="63"/>
  <c r="D211" i="63"/>
  <c r="D210" i="63"/>
  <c r="D209" i="63"/>
  <c r="I209" i="63" s="1"/>
  <c r="D208" i="63"/>
  <c r="D207" i="63"/>
  <c r="D206" i="63"/>
  <c r="D205" i="63"/>
  <c r="D204" i="63"/>
  <c r="D203" i="63"/>
  <c r="I203" i="63" s="1"/>
  <c r="D202" i="63"/>
  <c r="D201" i="63"/>
  <c r="D200" i="63"/>
  <c r="D199" i="63"/>
  <c r="D198" i="63"/>
  <c r="D197" i="63"/>
  <c r="D196" i="63"/>
  <c r="D195" i="63"/>
  <c r="D194" i="63"/>
  <c r="D193" i="63"/>
  <c r="I193" i="63" s="1"/>
  <c r="D192" i="63"/>
  <c r="D191" i="63"/>
  <c r="I191" i="63" s="1"/>
  <c r="D190" i="63"/>
  <c r="D189" i="63"/>
  <c r="D188" i="63"/>
  <c r="D187" i="63"/>
  <c r="I187" i="63" s="1"/>
  <c r="D186" i="63"/>
  <c r="I186" i="63" s="1"/>
  <c r="D185" i="63"/>
  <c r="I185" i="63" s="1"/>
  <c r="D184" i="63"/>
  <c r="D183" i="63"/>
  <c r="D182" i="63"/>
  <c r="I182" i="63" s="1"/>
  <c r="D181" i="63"/>
  <c r="D180" i="63"/>
  <c r="I180" i="63" s="1"/>
  <c r="D179" i="63"/>
  <c r="D178" i="63"/>
  <c r="I178" i="63" s="1"/>
  <c r="D177" i="63"/>
  <c r="D176" i="63"/>
  <c r="D175" i="63"/>
  <c r="I175" i="63" s="1"/>
  <c r="D174" i="63"/>
  <c r="D173" i="63"/>
  <c r="I173" i="63" s="1"/>
  <c r="D172" i="63"/>
  <c r="D171" i="63"/>
  <c r="I171" i="63" s="1"/>
  <c r="D170" i="63"/>
  <c r="I170" i="63" s="1"/>
  <c r="D169" i="63"/>
  <c r="D168" i="63"/>
  <c r="D167" i="63"/>
  <c r="D166" i="63"/>
  <c r="D165" i="63"/>
  <c r="D164" i="63"/>
  <c r="I164" i="63" s="1"/>
  <c r="D163" i="63"/>
  <c r="I163" i="63" s="1"/>
  <c r="D162" i="63"/>
  <c r="D161" i="63"/>
  <c r="I161" i="63" s="1"/>
  <c r="D160" i="63"/>
  <c r="D159" i="63"/>
  <c r="D158" i="63"/>
  <c r="D157" i="63"/>
  <c r="D156" i="63"/>
  <c r="D155" i="63"/>
  <c r="D154" i="63"/>
  <c r="I154" i="63" s="1"/>
  <c r="D153" i="63"/>
  <c r="I153" i="63" s="1"/>
  <c r="D152" i="63"/>
  <c r="I152" i="63" s="1"/>
  <c r="D151" i="63"/>
  <c r="D150" i="63"/>
  <c r="D149" i="63"/>
  <c r="D148" i="63"/>
  <c r="D147" i="63"/>
  <c r="D146" i="63"/>
  <c r="D145" i="63"/>
  <c r="D144" i="63"/>
  <c r="I144" i="63" s="1"/>
  <c r="D143" i="63"/>
  <c r="I143" i="63" s="1"/>
  <c r="D142" i="63"/>
  <c r="I142" i="63" s="1"/>
  <c r="D141" i="63"/>
  <c r="I141" i="63" s="1"/>
  <c r="D140" i="63"/>
  <c r="D139" i="63"/>
  <c r="D138" i="63"/>
  <c r="I138" i="63" s="1"/>
  <c r="D137" i="63"/>
  <c r="D136" i="63"/>
  <c r="D135" i="63"/>
  <c r="D134" i="63"/>
  <c r="I134" i="63" s="1"/>
  <c r="D133" i="63"/>
  <c r="I133" i="63" s="1"/>
  <c r="D132" i="63"/>
  <c r="D131" i="63"/>
  <c r="I131" i="63" s="1"/>
  <c r="D130" i="63"/>
  <c r="D129" i="63"/>
  <c r="D128" i="63"/>
  <c r="D127" i="63"/>
  <c r="I127" i="63" s="1"/>
  <c r="D126" i="63"/>
  <c r="D125" i="63"/>
  <c r="D124" i="63"/>
  <c r="D123" i="63"/>
  <c r="I123" i="63" s="1"/>
  <c r="D122" i="63"/>
  <c r="D121" i="63"/>
  <c r="I121" i="63" s="1"/>
  <c r="D120" i="63"/>
  <c r="D119" i="63"/>
  <c r="D118" i="63"/>
  <c r="I118" i="63" s="1"/>
  <c r="D117" i="63"/>
  <c r="I117" i="63" s="1"/>
  <c r="D116" i="63"/>
  <c r="D115" i="63"/>
  <c r="I115" i="63" s="1"/>
  <c r="D114" i="63"/>
  <c r="D113" i="63"/>
  <c r="D112" i="63"/>
  <c r="I112" i="63" s="1"/>
  <c r="D111" i="63"/>
  <c r="D110" i="63"/>
  <c r="D109" i="63"/>
  <c r="I109" i="63" s="1"/>
  <c r="D108" i="63"/>
  <c r="D107" i="63"/>
  <c r="D106" i="63"/>
  <c r="D105" i="63"/>
  <c r="I105" i="63" s="1"/>
  <c r="D104" i="63"/>
  <c r="I104" i="63" s="1"/>
  <c r="D103" i="63"/>
  <c r="D102" i="63"/>
  <c r="D101" i="63"/>
  <c r="D100" i="63"/>
  <c r="I100" i="63" s="1"/>
  <c r="D99" i="63"/>
  <c r="I99" i="63" s="1"/>
  <c r="D98" i="63"/>
  <c r="D97" i="63"/>
  <c r="D96" i="63"/>
  <c r="I96" i="63" s="1"/>
  <c r="D95" i="63"/>
  <c r="D94" i="63"/>
  <c r="D93" i="63"/>
  <c r="D92" i="63"/>
  <c r="I92" i="63" s="1"/>
  <c r="D91" i="63"/>
  <c r="I91" i="63" s="1"/>
  <c r="D90" i="63"/>
  <c r="I90" i="63" s="1"/>
  <c r="D89" i="63"/>
  <c r="D88" i="63"/>
  <c r="D87" i="63"/>
  <c r="D86" i="63"/>
  <c r="D85" i="63"/>
  <c r="D84" i="63"/>
  <c r="D83" i="63"/>
  <c r="D82" i="63"/>
  <c r="D81" i="63"/>
  <c r="D80" i="63"/>
  <c r="D79" i="63"/>
  <c r="D78" i="63"/>
  <c r="D77" i="63"/>
  <c r="D76" i="63"/>
  <c r="D75" i="63"/>
  <c r="D74" i="63"/>
  <c r="D73" i="63"/>
  <c r="D72" i="63"/>
  <c r="D71" i="63"/>
  <c r="D70" i="63"/>
  <c r="D69" i="63"/>
  <c r="D68" i="63"/>
  <c r="D67" i="63"/>
  <c r="D66" i="63"/>
  <c r="D65" i="63"/>
  <c r="D64" i="63"/>
  <c r="D63" i="63"/>
  <c r="D62" i="63"/>
  <c r="D61" i="63"/>
  <c r="D60" i="63"/>
  <c r="D59" i="63"/>
  <c r="D58" i="63"/>
  <c r="D57" i="63"/>
  <c r="D56" i="63"/>
  <c r="D55" i="63"/>
  <c r="D54" i="63"/>
  <c r="D53" i="63"/>
  <c r="D52" i="63"/>
  <c r="D51" i="63"/>
  <c r="D50" i="63"/>
  <c r="D49" i="63"/>
  <c r="D48" i="63"/>
  <c r="D47" i="63"/>
  <c r="D46" i="63"/>
  <c r="D45" i="63"/>
  <c r="D44" i="63"/>
  <c r="D43" i="63"/>
  <c r="D42" i="63"/>
  <c r="D41" i="63"/>
  <c r="D40" i="63"/>
  <c r="D39" i="63"/>
  <c r="D38" i="63"/>
  <c r="D37" i="63"/>
  <c r="D36" i="63"/>
  <c r="D35" i="63"/>
  <c r="D34" i="63"/>
  <c r="D33" i="63"/>
  <c r="D32" i="63"/>
  <c r="D31" i="63"/>
  <c r="D30" i="63"/>
  <c r="D29" i="63"/>
  <c r="D28" i="63"/>
  <c r="D27" i="63"/>
  <c r="D26" i="63"/>
  <c r="D25" i="63"/>
  <c r="D24" i="63"/>
  <c r="D23" i="63"/>
  <c r="D22" i="63"/>
  <c r="D21" i="63"/>
  <c r="D20" i="63"/>
  <c r="D19" i="63"/>
  <c r="D18" i="63"/>
  <c r="D17" i="63"/>
  <c r="D16" i="63"/>
  <c r="D15" i="63"/>
  <c r="D14" i="63"/>
  <c r="D13" i="63"/>
  <c r="D12" i="63"/>
  <c r="D11" i="63"/>
  <c r="D10" i="63"/>
  <c r="D9" i="63"/>
  <c r="D8" i="63"/>
  <c r="I207" i="63" l="1"/>
  <c r="C187" i="64"/>
  <c r="I198" i="63"/>
  <c r="C186" i="64"/>
  <c r="I111" i="63"/>
  <c r="C179" i="64"/>
  <c r="I216" i="63"/>
  <c r="C176" i="64"/>
  <c r="I190" i="63"/>
  <c r="C178" i="64"/>
  <c r="I214" i="63"/>
  <c r="C177" i="64"/>
  <c r="I149" i="63"/>
  <c r="C174" i="64"/>
  <c r="I130" i="63"/>
  <c r="C173" i="64"/>
  <c r="I222" i="63"/>
  <c r="C170" i="64"/>
  <c r="I217" i="63"/>
  <c r="C168" i="64"/>
  <c r="I220" i="63"/>
  <c r="C167" i="64"/>
  <c r="I215" i="63"/>
  <c r="C166" i="64"/>
  <c r="I212" i="63"/>
  <c r="C165" i="64"/>
  <c r="I208" i="63"/>
  <c r="C164" i="64"/>
  <c r="I210" i="63"/>
  <c r="C163" i="64"/>
  <c r="I206" i="63"/>
  <c r="C161" i="64"/>
  <c r="I137" i="63"/>
  <c r="C160" i="64"/>
  <c r="I147" i="63"/>
  <c r="C159" i="64"/>
  <c r="I213" i="63"/>
  <c r="C158" i="64"/>
  <c r="I218" i="63"/>
  <c r="C156" i="64"/>
  <c r="I204" i="63"/>
  <c r="C157" i="64"/>
  <c r="I199" i="63"/>
  <c r="C154" i="64"/>
  <c r="I202" i="63"/>
  <c r="C155" i="64"/>
  <c r="I194" i="63"/>
  <c r="C153" i="64"/>
  <c r="I196" i="63"/>
  <c r="C152" i="64"/>
  <c r="C66" i="64"/>
  <c r="I63" i="63"/>
  <c r="C104" i="64"/>
  <c r="I135" i="63"/>
  <c r="C13" i="64"/>
  <c r="I16" i="63"/>
  <c r="C12" i="64"/>
  <c r="I24" i="63"/>
  <c r="C24" i="64"/>
  <c r="I32" i="63"/>
  <c r="C30" i="64"/>
  <c r="I40" i="63"/>
  <c r="C73" i="64"/>
  <c r="I48" i="63"/>
  <c r="C42" i="64"/>
  <c r="I56" i="63"/>
  <c r="C75" i="64"/>
  <c r="I64" i="63"/>
  <c r="C53" i="64"/>
  <c r="I72" i="63"/>
  <c r="C77" i="64"/>
  <c r="I80" i="63"/>
  <c r="C82" i="64"/>
  <c r="I88" i="63"/>
  <c r="C123" i="64"/>
  <c r="I120" i="63"/>
  <c r="C97" i="64"/>
  <c r="I128" i="63"/>
  <c r="C129" i="64"/>
  <c r="I136" i="63"/>
  <c r="C146" i="64"/>
  <c r="I160" i="63"/>
  <c r="C145" i="64"/>
  <c r="I168" i="63"/>
  <c r="C130" i="64"/>
  <c r="I176" i="63"/>
  <c r="C135" i="64"/>
  <c r="I184" i="63"/>
  <c r="C140" i="64"/>
  <c r="I192" i="63"/>
  <c r="C143" i="64"/>
  <c r="I200" i="63"/>
  <c r="C22" i="64"/>
  <c r="I23" i="63"/>
  <c r="C67" i="64"/>
  <c r="I79" i="63"/>
  <c r="C94" i="64"/>
  <c r="I119" i="63"/>
  <c r="C122" i="64"/>
  <c r="I159" i="63"/>
  <c r="C15" i="64"/>
  <c r="I25" i="63"/>
  <c r="C18" i="64"/>
  <c r="I33" i="63"/>
  <c r="C35" i="64"/>
  <c r="I41" i="63"/>
  <c r="C43" i="64"/>
  <c r="I49" i="63"/>
  <c r="C54" i="64"/>
  <c r="I57" i="63"/>
  <c r="C62" i="64"/>
  <c r="I65" i="63"/>
  <c r="C57" i="64"/>
  <c r="I73" i="63"/>
  <c r="C65" i="64"/>
  <c r="I81" i="63"/>
  <c r="C85" i="64"/>
  <c r="I89" i="63"/>
  <c r="C148" i="64"/>
  <c r="I97" i="63"/>
  <c r="C92" i="64"/>
  <c r="I113" i="63"/>
  <c r="C98" i="64"/>
  <c r="I129" i="63"/>
  <c r="C118" i="64"/>
  <c r="I145" i="63"/>
  <c r="C127" i="64"/>
  <c r="I169" i="63"/>
  <c r="C133" i="64"/>
  <c r="I177" i="63"/>
  <c r="C144" i="64"/>
  <c r="I201" i="63"/>
  <c r="C27" i="64"/>
  <c r="I31" i="63"/>
  <c r="C63" i="64"/>
  <c r="I71" i="63"/>
  <c r="C33" i="64"/>
  <c r="I18" i="63"/>
  <c r="C11" i="64"/>
  <c r="I26" i="63"/>
  <c r="C76" i="64"/>
  <c r="I34" i="63"/>
  <c r="C34" i="64"/>
  <c r="I42" i="63"/>
  <c r="C49" i="64"/>
  <c r="I50" i="63"/>
  <c r="C45" i="64"/>
  <c r="I58" i="63"/>
  <c r="C51" i="64"/>
  <c r="I66" i="63"/>
  <c r="C70" i="64"/>
  <c r="I74" i="63"/>
  <c r="C80" i="64"/>
  <c r="I82" i="63"/>
  <c r="C91" i="64"/>
  <c r="I98" i="63"/>
  <c r="C108" i="64"/>
  <c r="I106" i="63"/>
  <c r="C107" i="64"/>
  <c r="I114" i="63"/>
  <c r="C93" i="64"/>
  <c r="I122" i="63"/>
  <c r="C131" i="64"/>
  <c r="I146" i="63"/>
  <c r="C116" i="64"/>
  <c r="I162" i="63"/>
  <c r="C32" i="64"/>
  <c r="I15" i="63"/>
  <c r="C71" i="64"/>
  <c r="I39" i="63"/>
  <c r="C95" i="64"/>
  <c r="I103" i="63"/>
  <c r="C121" i="64"/>
  <c r="I167" i="63"/>
  <c r="C16" i="64"/>
  <c r="I8" i="63"/>
  <c r="C9" i="64"/>
  <c r="I10" i="63"/>
  <c r="C8" i="64"/>
  <c r="I19" i="63"/>
  <c r="C72" i="64"/>
  <c r="I43" i="63"/>
  <c r="C44" i="64"/>
  <c r="I51" i="63"/>
  <c r="C55" i="64"/>
  <c r="I59" i="63"/>
  <c r="C68" i="64"/>
  <c r="I67" i="63"/>
  <c r="C59" i="64"/>
  <c r="I75" i="63"/>
  <c r="C83" i="64"/>
  <c r="I83" i="63"/>
  <c r="C89" i="64"/>
  <c r="I107" i="63"/>
  <c r="C117" i="64"/>
  <c r="I139" i="63"/>
  <c r="C115" i="64"/>
  <c r="I155" i="63"/>
  <c r="C132" i="64"/>
  <c r="I179" i="63"/>
  <c r="C139" i="64"/>
  <c r="I195" i="63"/>
  <c r="C151" i="64"/>
  <c r="I211" i="63"/>
  <c r="C96" i="64"/>
  <c r="I95" i="63"/>
  <c r="C124" i="64"/>
  <c r="I151" i="63"/>
  <c r="C137" i="64"/>
  <c r="I183" i="63"/>
  <c r="C6" i="64"/>
  <c r="I9" i="63"/>
  <c r="C69" i="64"/>
  <c r="I11" i="63"/>
  <c r="C79" i="64"/>
  <c r="I27" i="63"/>
  <c r="C20" i="64"/>
  <c r="I20" i="63"/>
  <c r="C21" i="64"/>
  <c r="I28" i="63"/>
  <c r="C23" i="64"/>
  <c r="I36" i="63"/>
  <c r="C38" i="64"/>
  <c r="I44" i="63"/>
  <c r="C74" i="64"/>
  <c r="I52" i="63"/>
  <c r="C47" i="64"/>
  <c r="I60" i="63"/>
  <c r="C52" i="64"/>
  <c r="I68" i="63"/>
  <c r="C78" i="64"/>
  <c r="I76" i="63"/>
  <c r="C81" i="64"/>
  <c r="I84" i="63"/>
  <c r="C100" i="64"/>
  <c r="I108" i="63"/>
  <c r="C102" i="64"/>
  <c r="I116" i="63"/>
  <c r="C110" i="64"/>
  <c r="I124" i="63"/>
  <c r="C101" i="64"/>
  <c r="I132" i="63"/>
  <c r="C103" i="64"/>
  <c r="I140" i="63"/>
  <c r="C106" i="64"/>
  <c r="I148" i="63"/>
  <c r="C119" i="64"/>
  <c r="I156" i="63"/>
  <c r="C128" i="64"/>
  <c r="I172" i="63"/>
  <c r="C138" i="64"/>
  <c r="I188" i="63"/>
  <c r="C48" i="64"/>
  <c r="I55" i="63"/>
  <c r="C10" i="64"/>
  <c r="I17" i="63"/>
  <c r="C26" i="64"/>
  <c r="I35" i="63"/>
  <c r="C7" i="64"/>
  <c r="I12" i="63"/>
  <c r="C29" i="64"/>
  <c r="I13" i="63"/>
  <c r="C14" i="64"/>
  <c r="I21" i="63"/>
  <c r="C25" i="64"/>
  <c r="I29" i="63"/>
  <c r="C28" i="64"/>
  <c r="I37" i="63"/>
  <c r="C36" i="64"/>
  <c r="I45" i="63"/>
  <c r="C56" i="64"/>
  <c r="I53" i="63"/>
  <c r="C61" i="64"/>
  <c r="I61" i="63"/>
  <c r="C50" i="64"/>
  <c r="I69" i="63"/>
  <c r="C64" i="64"/>
  <c r="I77" i="63"/>
  <c r="C84" i="64"/>
  <c r="I85" i="63"/>
  <c r="C86" i="64"/>
  <c r="I93" i="63"/>
  <c r="C112" i="64"/>
  <c r="I101" i="63"/>
  <c r="C109" i="64"/>
  <c r="I125" i="63"/>
  <c r="C113" i="64"/>
  <c r="I157" i="63"/>
  <c r="C126" i="64"/>
  <c r="I165" i="63"/>
  <c r="C147" i="64"/>
  <c r="I181" i="63"/>
  <c r="C136" i="64"/>
  <c r="I189" i="63"/>
  <c r="C141" i="64"/>
  <c r="I197" i="63"/>
  <c r="C142" i="64"/>
  <c r="I205" i="63"/>
  <c r="C149" i="64"/>
  <c r="I221" i="63"/>
  <c r="C39" i="64"/>
  <c r="I47" i="63"/>
  <c r="C88" i="64"/>
  <c r="I87" i="63"/>
  <c r="C40" i="64"/>
  <c r="I14" i="63"/>
  <c r="C19" i="64"/>
  <c r="I22" i="63"/>
  <c r="C17" i="64"/>
  <c r="I30" i="63"/>
  <c r="C31" i="64"/>
  <c r="I38" i="63"/>
  <c r="C37" i="64"/>
  <c r="I46" i="63"/>
  <c r="C41" i="64"/>
  <c r="I54" i="63"/>
  <c r="C46" i="64"/>
  <c r="I62" i="63"/>
  <c r="C58" i="64"/>
  <c r="I70" i="63"/>
  <c r="C60" i="64"/>
  <c r="I78" i="63"/>
  <c r="C87" i="64"/>
  <c r="I86" i="63"/>
  <c r="C90" i="64"/>
  <c r="I94" i="63"/>
  <c r="C99" i="64"/>
  <c r="I102" i="63"/>
  <c r="C125" i="64"/>
  <c r="I110" i="63"/>
  <c r="C105" i="64"/>
  <c r="I126" i="63"/>
  <c r="C114" i="64"/>
  <c r="I150" i="63"/>
  <c r="C111" i="64"/>
  <c r="I158" i="63"/>
  <c r="C120" i="64"/>
  <c r="I166" i="63"/>
  <c r="C134" i="64"/>
  <c r="I174" i="63"/>
  <c r="A397" i="50"/>
  <c r="A396" i="50"/>
  <c r="A395" i="50"/>
  <c r="A394" i="50"/>
  <c r="A393" i="50"/>
  <c r="A392" i="50"/>
  <c r="A391" i="50"/>
  <c r="A390" i="50"/>
  <c r="A389" i="50"/>
  <c r="A388" i="50"/>
  <c r="A387" i="50"/>
  <c r="A386" i="50"/>
  <c r="A385" i="50"/>
  <c r="A384" i="50"/>
  <c r="A383" i="50"/>
  <c r="A382" i="50"/>
  <c r="A381" i="50"/>
  <c r="A380" i="50"/>
  <c r="A379" i="50"/>
  <c r="A378" i="50"/>
  <c r="A377" i="50"/>
  <c r="A376" i="50"/>
  <c r="A375" i="50"/>
  <c r="A374" i="50"/>
  <c r="A373" i="50"/>
  <c r="A372" i="50"/>
  <c r="A371" i="50"/>
  <c r="A370" i="50"/>
  <c r="A369" i="50"/>
  <c r="A368" i="50"/>
  <c r="A367" i="50"/>
  <c r="A366" i="50"/>
  <c r="A365" i="50"/>
  <c r="A364" i="50"/>
  <c r="A363" i="50"/>
  <c r="A362" i="50"/>
  <c r="A361" i="50"/>
  <c r="A360" i="50"/>
  <c r="A359" i="50"/>
  <c r="A358" i="50"/>
  <c r="A357" i="50"/>
  <c r="A356" i="50"/>
  <c r="A355" i="50"/>
  <c r="A354" i="50"/>
  <c r="A353" i="50"/>
  <c r="A352" i="50"/>
  <c r="A351" i="50"/>
  <c r="A350" i="50"/>
  <c r="A349" i="50"/>
  <c r="A348" i="50"/>
  <c r="A347" i="50"/>
  <c r="A346" i="50"/>
  <c r="A345" i="50"/>
  <c r="A344" i="50"/>
  <c r="A343" i="50"/>
  <c r="A342" i="50"/>
  <c r="A341" i="50"/>
  <c r="A340" i="50"/>
  <c r="A339" i="50"/>
  <c r="A338" i="50"/>
  <c r="A337" i="50"/>
  <c r="A336" i="50"/>
  <c r="A335" i="50"/>
  <c r="A334" i="50"/>
  <c r="A333" i="50"/>
  <c r="A332" i="50"/>
  <c r="A331" i="50"/>
  <c r="A330" i="50"/>
  <c r="A329" i="50"/>
  <c r="A328" i="50"/>
  <c r="A327" i="50"/>
  <c r="A326" i="50"/>
  <c r="A325" i="50"/>
  <c r="A324" i="50"/>
  <c r="A323" i="50"/>
  <c r="A322" i="50"/>
  <c r="A321" i="50"/>
  <c r="A320" i="50"/>
  <c r="A319" i="50"/>
  <c r="A318" i="50"/>
  <c r="A317" i="50"/>
  <c r="A316" i="50"/>
  <c r="A315" i="50"/>
  <c r="A314" i="50"/>
  <c r="A313" i="50"/>
  <c r="A312" i="50"/>
  <c r="A311" i="50"/>
  <c r="A310" i="50"/>
  <c r="A309" i="50"/>
  <c r="A308" i="50"/>
  <c r="A307" i="50"/>
  <c r="A306" i="50"/>
  <c r="A305" i="50"/>
  <c r="A304" i="50"/>
  <c r="A303" i="50"/>
  <c r="A302" i="50"/>
  <c r="A301" i="50"/>
  <c r="A300" i="50"/>
  <c r="A299" i="50"/>
  <c r="A298" i="50"/>
  <c r="A297" i="50"/>
  <c r="A296" i="50"/>
  <c r="A295" i="50"/>
  <c r="A294" i="50"/>
  <c r="A293" i="50"/>
  <c r="A292" i="50"/>
  <c r="A291" i="50"/>
  <c r="A290" i="50"/>
  <c r="A289" i="50"/>
  <c r="A288" i="50"/>
  <c r="A287" i="50"/>
  <c r="A286" i="50"/>
  <c r="A285" i="50"/>
  <c r="A284" i="50"/>
  <c r="A283" i="50"/>
  <c r="A282" i="50"/>
  <c r="A281" i="50"/>
  <c r="A280" i="50"/>
  <c r="A279" i="50"/>
  <c r="A278" i="50"/>
  <c r="A277" i="50"/>
  <c r="A276" i="50"/>
  <c r="A275" i="50"/>
  <c r="A274" i="50"/>
  <c r="A273" i="50"/>
  <c r="A272" i="50"/>
  <c r="A271" i="50"/>
  <c r="A270" i="50"/>
  <c r="A269" i="50"/>
  <c r="A268" i="50"/>
  <c r="A267" i="50"/>
  <c r="A266" i="50"/>
  <c r="A265" i="50"/>
  <c r="A264" i="50"/>
  <c r="A263" i="50"/>
  <c r="A262" i="50"/>
  <c r="A261" i="50"/>
  <c r="A260" i="50"/>
  <c r="A259" i="50"/>
  <c r="A258" i="50"/>
  <c r="A257" i="50"/>
  <c r="A256" i="50"/>
  <c r="A255" i="50"/>
  <c r="A254" i="50"/>
  <c r="A253" i="50"/>
  <c r="A252" i="50"/>
  <c r="A251" i="50"/>
  <c r="A250" i="50"/>
  <c r="A249" i="50"/>
  <c r="A248" i="50"/>
  <c r="A247" i="50"/>
  <c r="A246" i="50"/>
  <c r="A245" i="50"/>
  <c r="A244" i="50"/>
  <c r="A243" i="50"/>
  <c r="A242" i="50"/>
  <c r="A241" i="50"/>
  <c r="A240" i="50"/>
  <c r="A239" i="50"/>
  <c r="A238" i="50"/>
  <c r="A237" i="50"/>
  <c r="A236" i="50"/>
  <c r="A235" i="50"/>
  <c r="A234" i="50"/>
  <c r="A233" i="50"/>
  <c r="A232" i="50"/>
  <c r="A231" i="50"/>
  <c r="A230" i="50"/>
  <c r="A229" i="50"/>
  <c r="A228" i="50"/>
  <c r="A227" i="50"/>
  <c r="A226" i="50"/>
  <c r="A225" i="50"/>
  <c r="A224" i="50"/>
  <c r="A223" i="50"/>
  <c r="A222" i="50"/>
  <c r="A221" i="50"/>
  <c r="A220" i="50"/>
  <c r="A219" i="50"/>
  <c r="A218" i="50"/>
  <c r="A217" i="50"/>
  <c r="A216" i="50"/>
  <c r="A215" i="50"/>
  <c r="A214" i="50"/>
  <c r="A213" i="50"/>
  <c r="A212" i="50"/>
  <c r="A211" i="50"/>
  <c r="A210" i="50"/>
  <c r="A209" i="50"/>
  <c r="A208" i="50"/>
  <c r="A207" i="50"/>
  <c r="A206" i="50"/>
  <c r="A205" i="50"/>
  <c r="A204" i="50"/>
  <c r="A203" i="50"/>
  <c r="A202" i="50"/>
  <c r="A201" i="50"/>
  <c r="A200" i="50"/>
  <c r="A199" i="50"/>
  <c r="A198" i="50"/>
  <c r="A197" i="50"/>
  <c r="A196" i="50"/>
  <c r="A195" i="50"/>
  <c r="A194" i="50"/>
  <c r="A193" i="50"/>
  <c r="A192" i="50"/>
  <c r="A191" i="50"/>
  <c r="A190" i="50"/>
  <c r="A189" i="50"/>
  <c r="A188" i="50"/>
  <c r="A187" i="50"/>
  <c r="A186" i="50"/>
  <c r="A185" i="50"/>
  <c r="A184" i="50"/>
  <c r="A183" i="50"/>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H396" i="50"/>
  <c r="H395" i="50"/>
  <c r="H394" i="50"/>
  <c r="H393" i="50"/>
  <c r="H392" i="50"/>
  <c r="H391" i="50"/>
  <c r="H390" i="50"/>
  <c r="H389" i="50"/>
  <c r="H388" i="50"/>
  <c r="H387" i="50"/>
  <c r="H386" i="50"/>
  <c r="H385" i="50"/>
  <c r="H384" i="50"/>
  <c r="H383" i="50"/>
  <c r="H382" i="50"/>
  <c r="H381" i="50"/>
  <c r="H380" i="50"/>
  <c r="H379" i="50"/>
  <c r="H378" i="50"/>
  <c r="H377" i="50"/>
  <c r="H376" i="50"/>
  <c r="H375" i="50"/>
  <c r="H374" i="50"/>
  <c r="H373" i="50"/>
  <c r="H372" i="50"/>
  <c r="H371" i="50"/>
  <c r="H370" i="50"/>
  <c r="H369" i="50"/>
  <c r="H368" i="50"/>
  <c r="H367" i="50"/>
  <c r="H366" i="50"/>
  <c r="H365" i="50"/>
  <c r="H364" i="50"/>
  <c r="H363" i="50"/>
  <c r="H362" i="50"/>
  <c r="H361" i="50"/>
  <c r="H360" i="50"/>
  <c r="H359" i="50"/>
  <c r="H358" i="50"/>
  <c r="H357" i="50"/>
  <c r="H356" i="50"/>
  <c r="H355" i="50"/>
  <c r="H354" i="50"/>
  <c r="H353" i="50"/>
  <c r="H352" i="50"/>
  <c r="H351" i="50"/>
  <c r="H350" i="50"/>
  <c r="H349" i="50"/>
  <c r="H348" i="50"/>
  <c r="H347" i="50"/>
  <c r="H346" i="50"/>
  <c r="H345" i="50"/>
  <c r="H344" i="50"/>
  <c r="H343" i="50"/>
  <c r="H342" i="50"/>
  <c r="H341" i="50"/>
  <c r="H340" i="50"/>
  <c r="H339" i="50"/>
  <c r="H338" i="50"/>
  <c r="H337" i="50"/>
  <c r="H336" i="50"/>
  <c r="H335" i="50"/>
  <c r="H334" i="50"/>
  <c r="H333" i="50"/>
  <c r="H332" i="50"/>
  <c r="H331" i="50"/>
  <c r="H330" i="50"/>
  <c r="H329" i="50"/>
  <c r="H328" i="50"/>
  <c r="H327" i="50"/>
  <c r="H326" i="50"/>
  <c r="H325" i="50"/>
  <c r="H324" i="50"/>
  <c r="H323" i="50"/>
  <c r="H322" i="50"/>
  <c r="H321" i="50"/>
  <c r="H320" i="50"/>
  <c r="H319" i="50"/>
  <c r="H318" i="50"/>
  <c r="H317" i="50"/>
  <c r="H316" i="50"/>
  <c r="H315" i="50"/>
  <c r="H314" i="50"/>
  <c r="H313" i="50"/>
  <c r="H312" i="50"/>
  <c r="H311" i="50"/>
  <c r="H310" i="50"/>
  <c r="H309" i="50"/>
  <c r="H308" i="50"/>
  <c r="H307" i="50"/>
  <c r="H306" i="50"/>
  <c r="H305" i="50"/>
  <c r="H304" i="50"/>
  <c r="H303" i="50"/>
  <c r="H302" i="50"/>
  <c r="H301" i="50"/>
  <c r="H300" i="50"/>
  <c r="H299" i="50"/>
  <c r="H298" i="50"/>
  <c r="H297" i="50"/>
  <c r="H296" i="50"/>
  <c r="H295" i="50"/>
  <c r="H294" i="50"/>
  <c r="H293" i="50"/>
  <c r="H292" i="50"/>
  <c r="H291" i="50"/>
  <c r="H290" i="50"/>
  <c r="H289" i="50"/>
  <c r="H288" i="50"/>
  <c r="H287" i="50"/>
  <c r="H286" i="50"/>
  <c r="H285" i="50"/>
  <c r="H284" i="50"/>
  <c r="H283" i="50"/>
  <c r="H282" i="50"/>
  <c r="H281" i="50"/>
  <c r="H280" i="50"/>
  <c r="H279" i="50"/>
  <c r="H278" i="50"/>
  <c r="H277" i="50"/>
  <c r="H276" i="50"/>
  <c r="H275" i="50"/>
  <c r="H274" i="50"/>
  <c r="H273" i="50"/>
  <c r="H272" i="50"/>
  <c r="H271" i="50"/>
  <c r="H270" i="50"/>
  <c r="H269" i="50"/>
  <c r="H268" i="50"/>
  <c r="H267" i="50"/>
  <c r="H266" i="50"/>
  <c r="H265" i="50"/>
  <c r="H264" i="50"/>
  <c r="H263" i="50"/>
  <c r="H262" i="50"/>
  <c r="H261" i="50"/>
  <c r="H260" i="50"/>
  <c r="H259" i="50"/>
  <c r="H258" i="50"/>
  <c r="H257" i="50"/>
  <c r="H256" i="50"/>
  <c r="H255" i="50"/>
  <c r="H254" i="50"/>
  <c r="H253" i="50"/>
  <c r="H252" i="50"/>
  <c r="H251" i="50"/>
  <c r="H250" i="50"/>
  <c r="H249" i="50"/>
  <c r="H248" i="50"/>
  <c r="H247" i="50"/>
  <c r="H246" i="50"/>
  <c r="H245" i="50"/>
  <c r="H244" i="50"/>
  <c r="H243" i="50"/>
  <c r="H242" i="50"/>
  <c r="H241" i="50"/>
  <c r="H240" i="50"/>
  <c r="H239" i="50"/>
  <c r="H238" i="50"/>
  <c r="H237" i="50"/>
  <c r="H236" i="50"/>
  <c r="H235" i="50"/>
  <c r="H234" i="50"/>
  <c r="H233" i="50"/>
  <c r="H232" i="50"/>
  <c r="H231" i="50"/>
  <c r="H230" i="50"/>
  <c r="H229" i="50"/>
  <c r="H228" i="50"/>
  <c r="H227" i="50"/>
  <c r="H226" i="50"/>
  <c r="H225" i="50"/>
  <c r="H224" i="50"/>
  <c r="H223" i="50"/>
  <c r="H222" i="50"/>
  <c r="H221" i="50"/>
  <c r="H220" i="50"/>
  <c r="H219" i="50"/>
  <c r="H218" i="50"/>
  <c r="H217" i="50"/>
  <c r="H216" i="50"/>
  <c r="H215" i="50"/>
  <c r="H214" i="50"/>
  <c r="H213" i="50"/>
  <c r="H212" i="50"/>
  <c r="H211" i="50"/>
  <c r="H210" i="50"/>
  <c r="H209" i="50"/>
  <c r="H208" i="50"/>
  <c r="H207" i="50"/>
  <c r="H206" i="50"/>
  <c r="H205" i="50"/>
  <c r="H204" i="50"/>
  <c r="H203" i="50"/>
  <c r="H202" i="50"/>
  <c r="H201" i="50"/>
  <c r="H200" i="50"/>
  <c r="H199" i="50"/>
  <c r="H198" i="50"/>
  <c r="H197" i="50"/>
  <c r="H196" i="50"/>
  <c r="H195" i="50"/>
  <c r="H194" i="50"/>
  <c r="H193" i="50"/>
  <c r="H192" i="50"/>
  <c r="H191" i="50"/>
  <c r="H190" i="50"/>
  <c r="H189" i="50"/>
  <c r="H188" i="50"/>
  <c r="H187" i="50"/>
  <c r="H186" i="50"/>
  <c r="H185" i="50"/>
  <c r="H184" i="50"/>
  <c r="H183" i="50"/>
  <c r="H182" i="50"/>
  <c r="H181" i="50"/>
  <c r="H180" i="50"/>
  <c r="H179" i="50"/>
  <c r="H178" i="50"/>
  <c r="H177" i="50"/>
  <c r="H176" i="50"/>
  <c r="H175" i="50"/>
  <c r="H174" i="50"/>
  <c r="H173" i="50"/>
  <c r="H172" i="50"/>
  <c r="H171" i="50"/>
  <c r="H170" i="50"/>
  <c r="H169" i="50"/>
  <c r="H168" i="50"/>
  <c r="H167" i="50"/>
  <c r="H166" i="50"/>
  <c r="H165" i="50"/>
  <c r="H164" i="50"/>
  <c r="H163" i="50"/>
  <c r="H162" i="50"/>
  <c r="H161" i="50"/>
  <c r="H160" i="50"/>
  <c r="H159" i="50"/>
  <c r="H158" i="50"/>
  <c r="H157" i="50"/>
  <c r="H156" i="50"/>
  <c r="H155" i="50"/>
  <c r="H154" i="50"/>
  <c r="H153" i="50"/>
  <c r="H152" i="50"/>
  <c r="H151" i="50"/>
  <c r="H150" i="50"/>
  <c r="H149" i="50"/>
  <c r="H148" i="50"/>
  <c r="H147" i="50"/>
  <c r="H146" i="50"/>
  <c r="H145" i="50"/>
  <c r="H144" i="50"/>
  <c r="H143" i="50"/>
  <c r="H142" i="50"/>
  <c r="H141" i="50"/>
  <c r="H140" i="50"/>
  <c r="H139" i="50"/>
  <c r="H138" i="50"/>
  <c r="H137" i="50"/>
  <c r="H136" i="50"/>
  <c r="H135" i="50"/>
  <c r="H134" i="50"/>
  <c r="H133" i="50"/>
  <c r="H132" i="50"/>
  <c r="H131" i="50"/>
  <c r="H130" i="50"/>
  <c r="H129" i="50"/>
  <c r="H128" i="50"/>
  <c r="H127" i="50"/>
  <c r="H126" i="50"/>
  <c r="H125" i="50"/>
  <c r="H124" i="50"/>
  <c r="H123" i="50"/>
  <c r="H122" i="50"/>
  <c r="H121" i="50"/>
  <c r="H120" i="50"/>
  <c r="H119" i="50"/>
  <c r="H118" i="50"/>
  <c r="H117" i="50"/>
  <c r="H116" i="50"/>
  <c r="H115" i="50"/>
  <c r="H114" i="50"/>
  <c r="H113" i="50"/>
  <c r="H112" i="50"/>
  <c r="H111" i="50"/>
  <c r="H110" i="50"/>
  <c r="H109" i="50"/>
  <c r="H108" i="50"/>
  <c r="H107" i="50"/>
  <c r="H106" i="50"/>
  <c r="H105" i="50"/>
  <c r="H104" i="50"/>
  <c r="H103" i="50"/>
  <c r="H102" i="50"/>
  <c r="H101" i="50"/>
  <c r="H100" i="50"/>
  <c r="H99" i="50"/>
  <c r="H98" i="50"/>
  <c r="H97" i="50"/>
  <c r="H96" i="50"/>
  <c r="H95" i="50"/>
  <c r="H94" i="50"/>
  <c r="H93" i="50"/>
  <c r="H92" i="50"/>
  <c r="H91" i="50"/>
  <c r="H90" i="50"/>
  <c r="H89" i="50"/>
  <c r="H88" i="50"/>
  <c r="H87" i="50"/>
  <c r="H86" i="50"/>
  <c r="H85" i="50"/>
  <c r="H84" i="50"/>
  <c r="H83" i="50"/>
  <c r="H82" i="50"/>
  <c r="H81" i="50"/>
  <c r="H80" i="50"/>
  <c r="H79" i="50"/>
  <c r="H78" i="50"/>
  <c r="H77" i="50"/>
  <c r="H76" i="50"/>
  <c r="H75" i="50"/>
  <c r="H74" i="50"/>
  <c r="H73" i="50"/>
  <c r="H72" i="50"/>
  <c r="H71" i="50"/>
  <c r="H70" i="50"/>
  <c r="H69" i="50"/>
  <c r="H68" i="50"/>
  <c r="H67" i="50"/>
  <c r="H66" i="50"/>
  <c r="H65" i="50"/>
  <c r="H64" i="50"/>
  <c r="H63" i="50"/>
  <c r="H62" i="50"/>
  <c r="H61" i="50"/>
  <c r="H60" i="50"/>
  <c r="H59" i="50"/>
  <c r="H58" i="50"/>
  <c r="H57" i="50"/>
  <c r="H56" i="50"/>
  <c r="H55" i="50"/>
  <c r="H54" i="50"/>
  <c r="H53" i="50"/>
  <c r="H52" i="50"/>
  <c r="H51" i="50"/>
  <c r="H50" i="50"/>
  <c r="H49" i="50"/>
  <c r="H48" i="50"/>
  <c r="H47" i="50"/>
  <c r="H46" i="50"/>
  <c r="H45" i="50"/>
  <c r="H44" i="50"/>
  <c r="H43" i="50"/>
  <c r="H42" i="50"/>
  <c r="H41" i="50"/>
  <c r="H40" i="50"/>
  <c r="H39" i="50"/>
  <c r="H38" i="50"/>
  <c r="H37" i="50"/>
  <c r="H36" i="50"/>
  <c r="H35" i="50"/>
  <c r="H34" i="50"/>
  <c r="H33" i="50"/>
  <c r="H32" i="50"/>
  <c r="H31" i="50"/>
  <c r="H30" i="50"/>
  <c r="H29" i="50"/>
  <c r="H28" i="50"/>
  <c r="H27" i="50"/>
  <c r="H26" i="50"/>
  <c r="H25" i="50"/>
  <c r="H24" i="50"/>
  <c r="H23" i="50"/>
  <c r="H22" i="50"/>
  <c r="H21" i="50"/>
  <c r="H20" i="50"/>
  <c r="H19" i="50"/>
  <c r="H18" i="50"/>
  <c r="H17" i="50"/>
  <c r="H16" i="50"/>
  <c r="H15" i="50"/>
  <c r="H14" i="50"/>
  <c r="H13" i="50"/>
  <c r="H12" i="50"/>
  <c r="H11" i="50"/>
  <c r="H10" i="50"/>
  <c r="H9" i="50"/>
  <c r="H8" i="50"/>
  <c r="H7" i="50"/>
  <c r="E7" i="50"/>
  <c r="F7" i="50" s="1"/>
  <c r="D7" i="50"/>
  <c r="B7" i="50"/>
  <c r="C7" i="50"/>
  <c r="A395" i="61"/>
  <c r="A394" i="61"/>
  <c r="A393" i="61"/>
  <c r="A392" i="61"/>
  <c r="A391" i="61"/>
  <c r="A390" i="61"/>
  <c r="A389" i="61"/>
  <c r="A388" i="61"/>
  <c r="A387" i="61"/>
  <c r="A386" i="61"/>
  <c r="A385" i="61"/>
  <c r="A384" i="61"/>
  <c r="A383" i="61"/>
  <c r="A382" i="61"/>
  <c r="A381" i="61"/>
  <c r="A380" i="61"/>
  <c r="A379" i="61"/>
  <c r="A378" i="61"/>
  <c r="A377" i="61"/>
  <c r="A376" i="61"/>
  <c r="A375" i="61"/>
  <c r="A374" i="61"/>
  <c r="A373" i="61"/>
  <c r="A372" i="61"/>
  <c r="A371" i="61"/>
  <c r="A370" i="61"/>
  <c r="A369" i="61"/>
  <c r="A368" i="61"/>
  <c r="A367" i="61"/>
  <c r="A366" i="61"/>
  <c r="A365" i="61"/>
  <c r="A364" i="61"/>
  <c r="A363" i="61"/>
  <c r="A362" i="61"/>
  <c r="A361" i="61"/>
  <c r="A360" i="61"/>
  <c r="A359" i="61"/>
  <c r="A358" i="61"/>
  <c r="A357" i="61"/>
  <c r="A356" i="61"/>
  <c r="A355" i="61"/>
  <c r="A354" i="61"/>
  <c r="A353" i="61"/>
  <c r="A352" i="61"/>
  <c r="A351" i="61"/>
  <c r="A350" i="61"/>
  <c r="A349" i="61"/>
  <c r="A348" i="61"/>
  <c r="A347" i="61"/>
  <c r="A346" i="61"/>
  <c r="A345" i="61"/>
  <c r="A344" i="61"/>
  <c r="A343" i="61"/>
  <c r="A342" i="61"/>
  <c r="A341" i="61"/>
  <c r="A340" i="61"/>
  <c r="A339" i="61"/>
  <c r="A338" i="61"/>
  <c r="A337" i="61"/>
  <c r="A336" i="61"/>
  <c r="A335" i="61"/>
  <c r="A334" i="61"/>
  <c r="A333" i="61"/>
  <c r="A332" i="61"/>
  <c r="A331" i="61"/>
  <c r="A330" i="61"/>
  <c r="A329" i="61"/>
  <c r="A328" i="61"/>
  <c r="A327" i="61"/>
  <c r="A326" i="61"/>
  <c r="A325" i="61"/>
  <c r="A324" i="61"/>
  <c r="A323" i="61"/>
  <c r="A322" i="61"/>
  <c r="A321" i="61"/>
  <c r="A320" i="61"/>
  <c r="A319" i="61"/>
  <c r="A318" i="61"/>
  <c r="A317" i="61"/>
  <c r="A316" i="61"/>
  <c r="A315" i="61"/>
  <c r="A314" i="61"/>
  <c r="A313" i="61"/>
  <c r="A312" i="61"/>
  <c r="A311" i="61"/>
  <c r="A310" i="61"/>
  <c r="A309" i="61"/>
  <c r="A308" i="61"/>
  <c r="A307" i="61"/>
  <c r="A306" i="61"/>
  <c r="A305" i="61"/>
  <c r="A304" i="61"/>
  <c r="A303" i="61"/>
  <c r="A302" i="61"/>
  <c r="A301" i="61"/>
  <c r="A300" i="61"/>
  <c r="A299" i="61"/>
  <c r="A298" i="61"/>
  <c r="A297" i="61"/>
  <c r="A296" i="61"/>
  <c r="A295" i="61"/>
  <c r="A294" i="61"/>
  <c r="A293" i="61"/>
  <c r="A292" i="61"/>
  <c r="A291" i="61"/>
  <c r="A290" i="61"/>
  <c r="A289" i="61"/>
  <c r="A288" i="61"/>
  <c r="A287" i="61"/>
  <c r="A286" i="61"/>
  <c r="A285" i="61"/>
  <c r="A284" i="61"/>
  <c r="A283" i="61"/>
  <c r="A282" i="61"/>
  <c r="A281" i="61"/>
  <c r="A280" i="61"/>
  <c r="A279" i="61"/>
  <c r="A278" i="61"/>
  <c r="A277" i="61"/>
  <c r="A276" i="61"/>
  <c r="A275" i="61"/>
  <c r="A274" i="61"/>
  <c r="A273" i="61"/>
  <c r="A272" i="61"/>
  <c r="A271" i="61"/>
  <c r="A270" i="61"/>
  <c r="A269" i="61"/>
  <c r="A268" i="61"/>
  <c r="A267" i="61"/>
  <c r="A266" i="61"/>
  <c r="A265" i="61"/>
  <c r="A264" i="61"/>
  <c r="A263" i="61"/>
  <c r="A262" i="61"/>
  <c r="A261" i="61"/>
  <c r="A260" i="61"/>
  <c r="A259" i="61"/>
  <c r="A258" i="61"/>
  <c r="A257" i="61"/>
  <c r="A256" i="61"/>
  <c r="A255" i="61"/>
  <c r="A254" i="61"/>
  <c r="A253" i="61"/>
  <c r="A252" i="61"/>
  <c r="A251" i="61"/>
  <c r="A250" i="61"/>
  <c r="A249" i="61"/>
  <c r="A248" i="61"/>
  <c r="A247" i="61"/>
  <c r="A246" i="61"/>
  <c r="A245" i="61"/>
  <c r="A244" i="61"/>
  <c r="A243" i="61"/>
  <c r="A242" i="61"/>
  <c r="A241" i="61"/>
  <c r="A240" i="61"/>
  <c r="A239" i="61"/>
  <c r="A238" i="61"/>
  <c r="A237" i="61"/>
  <c r="A236" i="61"/>
  <c r="A235" i="61"/>
  <c r="A234" i="61"/>
  <c r="A233" i="61"/>
  <c r="A232" i="61"/>
  <c r="A231" i="61"/>
  <c r="A230" i="61"/>
  <c r="A229" i="61"/>
  <c r="A228" i="61"/>
  <c r="A227" i="61"/>
  <c r="A226" i="61"/>
  <c r="A225" i="61"/>
  <c r="A224" i="61"/>
  <c r="A223" i="61"/>
  <c r="A222" i="61"/>
  <c r="A221" i="61"/>
  <c r="A220" i="61"/>
  <c r="A219" i="61"/>
  <c r="A218" i="61"/>
  <c r="A217" i="61"/>
  <c r="A216" i="61"/>
  <c r="A215" i="61"/>
  <c r="A214" i="61"/>
  <c r="A213" i="61"/>
  <c r="A212" i="61"/>
  <c r="A211" i="61"/>
  <c r="A210" i="61"/>
  <c r="A209" i="61"/>
  <c r="A208" i="61"/>
  <c r="A207" i="61"/>
  <c r="A206" i="61"/>
  <c r="A205" i="61"/>
  <c r="A204" i="61"/>
  <c r="A203" i="61"/>
  <c r="A202" i="61"/>
  <c r="A201" i="61"/>
  <c r="A200" i="61"/>
  <c r="A199" i="61"/>
  <c r="A198" i="61"/>
  <c r="A197" i="61"/>
  <c r="A196" i="61"/>
  <c r="A195" i="61"/>
  <c r="A194" i="61"/>
  <c r="A193" i="61"/>
  <c r="A192" i="61"/>
  <c r="A191" i="61"/>
  <c r="A190" i="61"/>
  <c r="A189" i="61"/>
  <c r="A188" i="61"/>
  <c r="A187" i="61"/>
  <c r="A186" i="61"/>
  <c r="A185" i="61"/>
  <c r="A184" i="61"/>
  <c r="A183" i="61"/>
  <c r="A182" i="61"/>
  <c r="A181" i="61"/>
  <c r="A180" i="61"/>
  <c r="A179" i="61"/>
  <c r="A178" i="61"/>
  <c r="A177" i="61"/>
  <c r="A176" i="61"/>
  <c r="A175" i="61"/>
  <c r="A174" i="61"/>
  <c r="A173" i="61"/>
  <c r="A172" i="61"/>
  <c r="A171" i="61"/>
  <c r="A170" i="61"/>
  <c r="A169" i="61"/>
  <c r="A168" i="61"/>
  <c r="A167" i="61"/>
  <c r="A166" i="61"/>
  <c r="A165" i="61"/>
  <c r="A164" i="61"/>
  <c r="A163"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I2" i="63" l="1"/>
  <c r="I3" i="63" s="1"/>
  <c r="H50" i="80"/>
  <c r="I42" i="80"/>
  <c r="H42" i="80"/>
  <c r="O41" i="80"/>
  <c r="L41" i="80"/>
  <c r="I41" i="80"/>
  <c r="H41" i="80"/>
  <c r="N25" i="80"/>
  <c r="T23" i="80"/>
  <c r="T24" i="80" s="1"/>
  <c r="S23" i="80"/>
  <c r="S24" i="80" s="1"/>
  <c r="R23" i="80"/>
  <c r="R24" i="80" s="1"/>
  <c r="R20" i="80"/>
  <c r="N20" i="80"/>
  <c r="N19" i="80"/>
  <c r="K19" i="80"/>
  <c r="I19" i="80"/>
  <c r="H19" i="80"/>
  <c r="T17" i="80"/>
  <c r="S17" i="80"/>
  <c r="R17" i="80"/>
  <c r="Q17" i="80"/>
  <c r="P17" i="80"/>
  <c r="O17" i="80"/>
  <c r="N17" i="80"/>
  <c r="M17" i="80"/>
  <c r="L17" i="80"/>
  <c r="K17" i="80"/>
  <c r="J17" i="80"/>
  <c r="I17" i="80"/>
  <c r="H17" i="80"/>
  <c r="T16" i="80"/>
  <c r="S16" i="80"/>
  <c r="R16" i="80"/>
  <c r="Q16" i="80"/>
  <c r="P16" i="80"/>
  <c r="O16" i="80"/>
  <c r="N16" i="80"/>
  <c r="M16" i="80"/>
  <c r="L16" i="80"/>
  <c r="K16" i="80"/>
  <c r="J16" i="80"/>
  <c r="I16" i="80"/>
  <c r="H16" i="80"/>
  <c r="H268" i="77"/>
  <c r="W159" i="76" s="1"/>
  <c r="H267" i="77"/>
  <c r="U159" i="76" s="1"/>
  <c r="H266" i="77"/>
  <c r="S159" i="76" s="1"/>
  <c r="H265" i="77"/>
  <c r="Q159" i="76" s="1"/>
  <c r="H264" i="77"/>
  <c r="O159" i="76" s="1"/>
  <c r="H263" i="77"/>
  <c r="M159" i="76" s="1"/>
  <c r="H262" i="77"/>
  <c r="K159" i="76" s="1"/>
  <c r="U158" i="76"/>
  <c r="S158" i="76"/>
  <c r="Q158" i="76"/>
  <c r="O158" i="76"/>
  <c r="M158" i="76"/>
  <c r="K158" i="76"/>
  <c r="I158" i="76"/>
  <c r="G158" i="76"/>
  <c r="E158" i="76"/>
  <c r="BK22" i="76"/>
  <c r="BK33" i="76"/>
  <c r="BK44" i="76"/>
  <c r="BK55" i="76"/>
  <c r="BK66" i="76"/>
  <c r="BK77" i="76"/>
  <c r="BK88" i="76"/>
  <c r="BK99" i="76"/>
  <c r="BK110" i="76"/>
  <c r="BK121" i="76"/>
  <c r="BK132" i="76"/>
  <c r="BK143" i="76"/>
  <c r="BK153" i="76"/>
  <c r="BK164" i="76"/>
  <c r="BK197" i="76"/>
  <c r="BK186" i="76"/>
  <c r="E317" i="76" l="1"/>
  <c r="BJ241" i="76"/>
  <c r="BI241" i="76"/>
  <c r="BJ230" i="76"/>
  <c r="BI230" i="76"/>
  <c r="BJ219" i="76"/>
  <c r="BI219" i="76"/>
  <c r="BJ208" i="76"/>
  <c r="BJ197" i="76"/>
  <c r="BI197" i="76"/>
  <c r="BJ186" i="76"/>
  <c r="BI186" i="76"/>
  <c r="BJ153" i="76"/>
  <c r="BI153" i="76"/>
  <c r="BJ143" i="76"/>
  <c r="BI143" i="76"/>
  <c r="BJ132" i="76"/>
  <c r="BI132" i="76"/>
  <c r="BJ121" i="76"/>
  <c r="BI121" i="76"/>
  <c r="BJ110" i="76"/>
  <c r="BI110" i="76"/>
  <c r="BJ99" i="76"/>
  <c r="BI99" i="76"/>
  <c r="BJ88" i="76"/>
  <c r="BI88" i="76"/>
  <c r="BJ77" i="76"/>
  <c r="BI77" i="76"/>
  <c r="BJ66" i="76"/>
  <c r="BI66" i="76"/>
  <c r="BJ55" i="76"/>
  <c r="BI55" i="76"/>
  <c r="BJ44" i="76"/>
  <c r="BI44" i="76"/>
  <c r="BJ33" i="76"/>
  <c r="BI33" i="76"/>
  <c r="BJ22" i="76"/>
  <c r="BI22" i="76"/>
  <c r="V156" i="76" l="1"/>
  <c r="T156" i="76"/>
  <c r="R156" i="76"/>
  <c r="P156" i="76"/>
  <c r="N156" i="76"/>
  <c r="L156" i="76"/>
  <c r="J156" i="76"/>
  <c r="H156" i="76"/>
  <c r="F156" i="76"/>
  <c r="D156" i="76"/>
  <c r="U152" i="76"/>
  <c r="U155" i="76" s="1"/>
  <c r="S152" i="76"/>
  <c r="S155" i="76" s="1"/>
  <c r="Q152" i="76"/>
  <c r="Q155" i="76" s="1"/>
  <c r="O152" i="76"/>
  <c r="O155" i="76" s="1"/>
  <c r="M152" i="76"/>
  <c r="M155" i="76" s="1"/>
  <c r="K152" i="76"/>
  <c r="K155" i="76" s="1"/>
  <c r="I152" i="76"/>
  <c r="I155" i="76" s="1"/>
  <c r="G152" i="76"/>
  <c r="G155" i="76" s="1"/>
  <c r="E152" i="76"/>
  <c r="E155" i="76" s="1"/>
  <c r="BE156" i="76" l="1"/>
  <c r="S154" i="76"/>
  <c r="O154" i="76"/>
  <c r="U154" i="76"/>
  <c r="Q154" i="76"/>
  <c r="E154" i="76"/>
  <c r="G154" i="76"/>
  <c r="K154" i="76"/>
  <c r="I154" i="76"/>
  <c r="M154" i="76"/>
  <c r="H261" i="77"/>
  <c r="I159" i="76" s="1"/>
  <c r="H260" i="77"/>
  <c r="G159" i="76" s="1"/>
  <c r="H259" i="77"/>
  <c r="E159" i="76" s="1"/>
  <c r="K314" i="76" l="1"/>
  <c r="K308" i="76"/>
  <c r="K306" i="76"/>
  <c r="M306" i="76" l="1"/>
  <c r="N306" i="76" s="1"/>
  <c r="K312" i="76" l="1"/>
  <c r="K315" i="76"/>
  <c r="BC244" i="76"/>
  <c r="BC233" i="76"/>
  <c r="BC222" i="76"/>
  <c r="BC211" i="76"/>
  <c r="BC200" i="76"/>
  <c r="BC189" i="76"/>
  <c r="BC178" i="76"/>
  <c r="BC167" i="76"/>
  <c r="BC156" i="76"/>
  <c r="BC146" i="76"/>
  <c r="BC135" i="76"/>
  <c r="BC124" i="76"/>
  <c r="BC113" i="76"/>
  <c r="BC102" i="76"/>
  <c r="BC91" i="76"/>
  <c r="BC80" i="76"/>
  <c r="BC69" i="76"/>
  <c r="BC58" i="76"/>
  <c r="BC47" i="76"/>
  <c r="BC36" i="76"/>
  <c r="K313" i="76" l="1"/>
  <c r="K311" i="76"/>
  <c r="K298" i="76"/>
  <c r="K303" i="76"/>
  <c r="K310" i="76"/>
  <c r="K268" i="77"/>
  <c r="K267" i="77"/>
  <c r="K266" i="77"/>
  <c r="K265" i="77"/>
  <c r="K264" i="77"/>
  <c r="K263" i="77"/>
  <c r="K262" i="77"/>
  <c r="K261" i="77"/>
  <c r="K260" i="77"/>
  <c r="K259" i="77"/>
  <c r="K258" i="77"/>
  <c r="K257" i="77"/>
  <c r="K256" i="77"/>
  <c r="K255" i="77"/>
  <c r="K254" i="77"/>
  <c r="F251" i="82" s="1"/>
  <c r="K253" i="77"/>
  <c r="K252" i="77"/>
  <c r="K251" i="77"/>
  <c r="K250" i="77"/>
  <c r="K249" i="77"/>
  <c r="K248" i="77"/>
  <c r="F245" i="82" s="1"/>
  <c r="K247" i="77"/>
  <c r="F244" i="82" s="1"/>
  <c r="K246" i="77"/>
  <c r="F243" i="82" s="1"/>
  <c r="K245" i="77"/>
  <c r="K244" i="77"/>
  <c r="K243" i="77"/>
  <c r="K242" i="77"/>
  <c r="K241" i="77"/>
  <c r="K240" i="77"/>
  <c r="K239" i="77"/>
  <c r="F236" i="82" s="1"/>
  <c r="K238" i="77"/>
  <c r="K237" i="77"/>
  <c r="K236" i="77"/>
  <c r="K235" i="77"/>
  <c r="K234" i="77"/>
  <c r="F231" i="82" s="1"/>
  <c r="K233" i="77"/>
  <c r="F230" i="82" s="1"/>
  <c r="K232" i="77"/>
  <c r="F229" i="82" s="1"/>
  <c r="K231" i="77"/>
  <c r="F228" i="82" s="1"/>
  <c r="K230" i="77"/>
  <c r="F227" i="82" s="1"/>
  <c r="K229" i="77"/>
  <c r="F226" i="82" s="1"/>
  <c r="K228" i="77"/>
  <c r="K227" i="77"/>
  <c r="K226" i="77"/>
  <c r="K225" i="77"/>
  <c r="K224" i="77"/>
  <c r="K223" i="77"/>
  <c r="K222" i="77"/>
  <c r="K221" i="77"/>
  <c r="K220" i="77"/>
  <c r="K219" i="77"/>
  <c r="K218" i="77"/>
  <c r="K217" i="77"/>
  <c r="K216" i="77"/>
  <c r="K215" i="77"/>
  <c r="K214" i="77"/>
  <c r="K213" i="77"/>
  <c r="K212" i="77"/>
  <c r="K211" i="77"/>
  <c r="K210" i="77"/>
  <c r="K209" i="77"/>
  <c r="K208" i="77"/>
  <c r="K207" i="77"/>
  <c r="K206" i="77"/>
  <c r="F203" i="82" s="1"/>
  <c r="K205" i="77"/>
  <c r="F202" i="82" s="1"/>
  <c r="K204" i="77"/>
  <c r="F201" i="82" s="1"/>
  <c r="K203" i="77"/>
  <c r="F200" i="82" s="1"/>
  <c r="K202" i="77"/>
  <c r="K201" i="77"/>
  <c r="K200" i="77"/>
  <c r="K199" i="77"/>
  <c r="K198" i="77"/>
  <c r="K197" i="77"/>
  <c r="K196" i="77"/>
  <c r="K195" i="77"/>
  <c r="K194" i="77"/>
  <c r="K193" i="77"/>
  <c r="K192" i="77"/>
  <c r="K191" i="77"/>
  <c r="K190" i="77"/>
  <c r="K189" i="77"/>
  <c r="K188" i="77"/>
  <c r="K187" i="77"/>
  <c r="K186" i="77"/>
  <c r="F183" i="82" s="1"/>
  <c r="K185" i="77"/>
  <c r="K184" i="77"/>
  <c r="K183" i="77"/>
  <c r="K182" i="77"/>
  <c r="K181" i="77"/>
  <c r="K180" i="77"/>
  <c r="K179" i="77"/>
  <c r="F176" i="82" s="1"/>
  <c r="K178" i="77"/>
  <c r="K177" i="77"/>
  <c r="K176" i="77"/>
  <c r="F173" i="82" s="1"/>
  <c r="K175" i="77"/>
  <c r="K174" i="77"/>
  <c r="K173" i="77"/>
  <c r="F170" i="82" s="1"/>
  <c r="K172" i="77"/>
  <c r="F169" i="82" s="1"/>
  <c r="K171" i="77"/>
  <c r="K170" i="77"/>
  <c r="K169" i="77"/>
  <c r="K168" i="77"/>
  <c r="K167" i="77"/>
  <c r="K166" i="77"/>
  <c r="K165" i="77"/>
  <c r="K164" i="77"/>
  <c r="F161" i="82" s="1"/>
  <c r="K163" i="77"/>
  <c r="F160" i="82" s="1"/>
  <c r="K162" i="77"/>
  <c r="K161" i="77"/>
  <c r="K160" i="77"/>
  <c r="K159" i="77"/>
  <c r="K158" i="77"/>
  <c r="K157" i="77"/>
  <c r="F154" i="82" s="1"/>
  <c r="K156" i="77"/>
  <c r="F153" i="82" s="1"/>
  <c r="K155" i="77"/>
  <c r="K154" i="77"/>
  <c r="K153" i="77"/>
  <c r="K152" i="77"/>
  <c r="F149" i="82" s="1"/>
  <c r="K151" i="77"/>
  <c r="K150" i="77"/>
  <c r="K149" i="77"/>
  <c r="K148" i="77"/>
  <c r="K147" i="77"/>
  <c r="K146" i="77"/>
  <c r="K145" i="77"/>
  <c r="K144" i="77"/>
  <c r="K143" i="77"/>
  <c r="K142" i="77"/>
  <c r="K141" i="77"/>
  <c r="K140" i="77"/>
  <c r="F137" i="82" s="1"/>
  <c r="K139" i="77"/>
  <c r="K138" i="77"/>
  <c r="F135" i="82" s="1"/>
  <c r="K137" i="77"/>
  <c r="K136" i="77"/>
  <c r="F133" i="82" s="1"/>
  <c r="K135" i="77"/>
  <c r="F132" i="82" s="1"/>
  <c r="K134" i="77"/>
  <c r="F131" i="82" s="1"/>
  <c r="K133" i="77"/>
  <c r="F130" i="82" s="1"/>
  <c r="K132" i="77"/>
  <c r="K131" i="77"/>
  <c r="F128" i="82" s="1"/>
  <c r="K130" i="77"/>
  <c r="F127" i="82" s="1"/>
  <c r="K129" i="77"/>
  <c r="F126" i="82" s="1"/>
  <c r="K128" i="77"/>
  <c r="F125" i="82" s="1"/>
  <c r="K127" i="77"/>
  <c r="F124" i="82" s="1"/>
  <c r="K126" i="77"/>
  <c r="F123" i="82" s="1"/>
  <c r="K125" i="77"/>
  <c r="K124" i="77"/>
  <c r="K123" i="77"/>
  <c r="K122" i="77"/>
  <c r="K121" i="77"/>
  <c r="K120" i="77"/>
  <c r="K119" i="77"/>
  <c r="K118" i="77"/>
  <c r="K117" i="77"/>
  <c r="K116" i="77"/>
  <c r="K115" i="77"/>
  <c r="K114" i="77"/>
  <c r="K113" i="77"/>
  <c r="K112" i="77"/>
  <c r="K111" i="77"/>
  <c r="K110" i="77"/>
  <c r="K109" i="77"/>
  <c r="K108" i="77"/>
  <c r="K107" i="77"/>
  <c r="K106" i="77"/>
  <c r="K105" i="77"/>
  <c r="K104" i="77"/>
  <c r="K103" i="77"/>
  <c r="K102" i="77"/>
  <c r="K101" i="77"/>
  <c r="K100" i="77"/>
  <c r="K99" i="77"/>
  <c r="F96" i="82" s="1"/>
  <c r="K98" i="77"/>
  <c r="K97" i="77"/>
  <c r="K96" i="77"/>
  <c r="K95" i="77"/>
  <c r="K94" i="77"/>
  <c r="K93" i="77"/>
  <c r="K92" i="77"/>
  <c r="K91" i="77"/>
  <c r="K90" i="77"/>
  <c r="K89" i="77"/>
  <c r="K88" i="77"/>
  <c r="K87" i="77"/>
  <c r="K86" i="77"/>
  <c r="K85" i="77"/>
  <c r="K84" i="77"/>
  <c r="K83" i="77"/>
  <c r="K82" i="77"/>
  <c r="K81" i="77"/>
  <c r="K80" i="77"/>
  <c r="F77" i="82" s="1"/>
  <c r="K79" i="77"/>
  <c r="F76" i="82" s="1"/>
  <c r="K78" i="77"/>
  <c r="F75" i="82" s="1"/>
  <c r="K77" i="77"/>
  <c r="F74" i="82" s="1"/>
  <c r="K76" i="77"/>
  <c r="F73" i="82" s="1"/>
  <c r="K75" i="77"/>
  <c r="K74" i="77"/>
  <c r="K73" i="77"/>
  <c r="K72" i="77"/>
  <c r="K71" i="77"/>
  <c r="K70" i="77"/>
  <c r="K69" i="77"/>
  <c r="K68" i="77"/>
  <c r="F65" i="82" s="1"/>
  <c r="K67" i="77"/>
  <c r="F64" i="82" s="1"/>
  <c r="K66" i="77"/>
  <c r="K65" i="77"/>
  <c r="K64" i="77"/>
  <c r="K63" i="77"/>
  <c r="K62" i="77"/>
  <c r="K61" i="77"/>
  <c r="K60" i="77"/>
  <c r="K59" i="77"/>
  <c r="F56" i="82" s="1"/>
  <c r="K58" i="77"/>
  <c r="K57" i="77"/>
  <c r="K56" i="77"/>
  <c r="K55" i="77"/>
  <c r="K54" i="77"/>
  <c r="K53" i="77"/>
  <c r="F50" i="82" s="1"/>
  <c r="K52" i="77"/>
  <c r="F49" i="82" s="1"/>
  <c r="K51" i="77"/>
  <c r="F48" i="82" s="1"/>
  <c r="K50" i="77"/>
  <c r="F47" i="82" s="1"/>
  <c r="K49" i="77"/>
  <c r="F46" i="82" s="1"/>
  <c r="K48" i="77"/>
  <c r="K47" i="77"/>
  <c r="K46" i="77"/>
  <c r="K45" i="77"/>
  <c r="K44" i="77"/>
  <c r="K43" i="77"/>
  <c r="F40" i="82" s="1"/>
  <c r="K42" i="77"/>
  <c r="F39" i="82" s="1"/>
  <c r="K41" i="77"/>
  <c r="K40" i="77"/>
  <c r="F37" i="82" s="1"/>
  <c r="K39" i="77"/>
  <c r="F36" i="82" s="1"/>
  <c r="K38" i="77"/>
  <c r="F35" i="82" s="1"/>
  <c r="K37" i="77"/>
  <c r="K36" i="77"/>
  <c r="K35" i="77"/>
  <c r="K34" i="77"/>
  <c r="F31" i="82" s="1"/>
  <c r="K33" i="77"/>
  <c r="F30" i="82" s="1"/>
  <c r="K32" i="77"/>
  <c r="F29" i="82" s="1"/>
  <c r="K31" i="77"/>
  <c r="F28" i="82" s="1"/>
  <c r="K30" i="77"/>
  <c r="F27" i="82" s="1"/>
  <c r="K29" i="77"/>
  <c r="F26" i="82" s="1"/>
  <c r="K28" i="77"/>
  <c r="K27" i="77"/>
  <c r="K26" i="77"/>
  <c r="F23" i="82" s="1"/>
  <c r="K25" i="77"/>
  <c r="F22" i="82" s="1"/>
  <c r="K24" i="77"/>
  <c r="F21" i="82" s="1"/>
  <c r="K23" i="77"/>
  <c r="K22" i="77"/>
  <c r="K21" i="77"/>
  <c r="K20" i="77"/>
  <c r="K19" i="77"/>
  <c r="K18" i="77"/>
  <c r="K17" i="77"/>
  <c r="K16" i="77"/>
  <c r="F13" i="82" s="1"/>
  <c r="K15" i="77"/>
  <c r="K14" i="77"/>
  <c r="K13" i="77"/>
  <c r="K12" i="77"/>
  <c r="K11" i="77"/>
  <c r="K10" i="77"/>
  <c r="K9" i="77"/>
  <c r="K8" i="77"/>
  <c r="M18" i="82" l="1"/>
  <c r="N18" i="82"/>
  <c r="L18" i="82"/>
  <c r="O18" i="82"/>
  <c r="L17" i="82"/>
  <c r="O17" i="82"/>
  <c r="M17" i="82"/>
  <c r="N17" i="82"/>
  <c r="F7" i="82"/>
  <c r="F15" i="82"/>
  <c r="H299" i="76"/>
  <c r="I299" i="76" s="1"/>
  <c r="F55" i="82"/>
  <c r="F63" i="82"/>
  <c r="F79" i="82"/>
  <c r="F87" i="82"/>
  <c r="F95" i="82"/>
  <c r="F103" i="82"/>
  <c r="F111" i="82"/>
  <c r="F119" i="82"/>
  <c r="F143" i="82"/>
  <c r="F151" i="82"/>
  <c r="F159" i="82"/>
  <c r="F167" i="82"/>
  <c r="F175" i="82"/>
  <c r="F191" i="82"/>
  <c r="F199" i="82"/>
  <c r="F207" i="82"/>
  <c r="F215" i="82"/>
  <c r="F223" i="82"/>
  <c r="F239" i="82"/>
  <c r="F247" i="82"/>
  <c r="F255" i="82"/>
  <c r="F80" i="82"/>
  <c r="F88" i="82"/>
  <c r="F104" i="82"/>
  <c r="F112" i="82"/>
  <c r="F120" i="82"/>
  <c r="F144" i="82"/>
  <c r="F152" i="82"/>
  <c r="F184" i="82"/>
  <c r="F192" i="82"/>
  <c r="F208" i="82"/>
  <c r="F216" i="82"/>
  <c r="F224" i="82"/>
  <c r="F232" i="82"/>
  <c r="F240" i="82"/>
  <c r="F248" i="82"/>
  <c r="F32" i="82"/>
  <c r="F25" i="82"/>
  <c r="F33" i="82"/>
  <c r="H316" i="76"/>
  <c r="I316" i="76" s="1"/>
  <c r="F57" i="82"/>
  <c r="F81" i="82"/>
  <c r="F89" i="82"/>
  <c r="F97" i="82"/>
  <c r="F105" i="82"/>
  <c r="F113" i="82"/>
  <c r="F121" i="82"/>
  <c r="F145" i="82"/>
  <c r="F177" i="82"/>
  <c r="F185" i="82"/>
  <c r="F193" i="82"/>
  <c r="F209" i="82"/>
  <c r="F217" i="82"/>
  <c r="F225" i="82"/>
  <c r="F233" i="82"/>
  <c r="F241" i="82"/>
  <c r="F249" i="82"/>
  <c r="F24" i="82"/>
  <c r="F42" i="82"/>
  <c r="F58" i="82"/>
  <c r="F66" i="82"/>
  <c r="F82" i="82"/>
  <c r="F98" i="82"/>
  <c r="F106" i="82"/>
  <c r="F114" i="82"/>
  <c r="F138" i="82"/>
  <c r="F146" i="82"/>
  <c r="F162" i="82"/>
  <c r="F178" i="82"/>
  <c r="F186" i="82"/>
  <c r="F194" i="82"/>
  <c r="F210" i="82"/>
  <c r="F218" i="82"/>
  <c r="F234" i="82"/>
  <c r="F242" i="82"/>
  <c r="F250" i="82"/>
  <c r="F8" i="82"/>
  <c r="F18" i="82"/>
  <c r="F67" i="82"/>
  <c r="F83" i="82"/>
  <c r="F91" i="82"/>
  <c r="F99" i="82"/>
  <c r="F115" i="82"/>
  <c r="F147" i="82"/>
  <c r="F155" i="82"/>
  <c r="F163" i="82"/>
  <c r="F171" i="82"/>
  <c r="F179" i="82"/>
  <c r="F187" i="82"/>
  <c r="F195" i="82"/>
  <c r="F211" i="82"/>
  <c r="F219" i="82"/>
  <c r="F235" i="82"/>
  <c r="F9" i="82"/>
  <c r="F19" i="82"/>
  <c r="F12" i="82"/>
  <c r="F20" i="82"/>
  <c r="F44" i="82"/>
  <c r="F52" i="82"/>
  <c r="F60" i="82"/>
  <c r="F68" i="82"/>
  <c r="F84" i="82"/>
  <c r="F92" i="82"/>
  <c r="F100" i="82"/>
  <c r="F108" i="82"/>
  <c r="F116" i="82"/>
  <c r="F140" i="82"/>
  <c r="F148" i="82"/>
  <c r="F156" i="82"/>
  <c r="F164" i="82"/>
  <c r="F172" i="82"/>
  <c r="F180" i="82"/>
  <c r="F188" i="82"/>
  <c r="F196" i="82"/>
  <c r="F204" i="82"/>
  <c r="F212" i="82"/>
  <c r="F220" i="82"/>
  <c r="F252" i="82"/>
  <c r="F16" i="82"/>
  <c r="F17" i="82"/>
  <c r="F11" i="82"/>
  <c r="F45" i="82"/>
  <c r="F53" i="82"/>
  <c r="F61" i="82"/>
  <c r="F69" i="82"/>
  <c r="F85" i="82"/>
  <c r="F93" i="82"/>
  <c r="F101" i="82"/>
  <c r="F109" i="82"/>
  <c r="F117" i="82"/>
  <c r="F141" i="82"/>
  <c r="F157" i="82"/>
  <c r="F165" i="82"/>
  <c r="F181" i="82"/>
  <c r="F189" i="82"/>
  <c r="F197" i="82"/>
  <c r="F205" i="82"/>
  <c r="F213" i="82"/>
  <c r="F237" i="82"/>
  <c r="F253" i="82"/>
  <c r="H315" i="76"/>
  <c r="I315" i="76" s="1"/>
  <c r="F10" i="82"/>
  <c r="F5" i="82"/>
  <c r="F6" i="82"/>
  <c r="F14" i="82"/>
  <c r="F54" i="82"/>
  <c r="F62" i="82"/>
  <c r="F70" i="82"/>
  <c r="F78" i="82"/>
  <c r="F86" i="82"/>
  <c r="F102" i="82"/>
  <c r="F110" i="82"/>
  <c r="F118" i="82"/>
  <c r="F142" i="82"/>
  <c r="F150" i="82"/>
  <c r="F158" i="82"/>
  <c r="F166" i="82"/>
  <c r="F174" i="82"/>
  <c r="F182" i="82"/>
  <c r="F190" i="82"/>
  <c r="F198" i="82"/>
  <c r="F206" i="82"/>
  <c r="F214" i="82"/>
  <c r="F222" i="82"/>
  <c r="F238" i="82"/>
  <c r="F246" i="82"/>
  <c r="F254" i="82"/>
  <c r="H295" i="76"/>
  <c r="I295" i="76" s="1"/>
  <c r="E156" i="76"/>
  <c r="F256" i="82"/>
  <c r="U156" i="76"/>
  <c r="F264" i="82"/>
  <c r="G156" i="76"/>
  <c r="F257" i="82"/>
  <c r="W156" i="76"/>
  <c r="F265" i="82"/>
  <c r="H312" i="76"/>
  <c r="I312" i="76" s="1"/>
  <c r="F90" i="82"/>
  <c r="I156" i="76"/>
  <c r="F258" i="82"/>
  <c r="H297" i="76"/>
  <c r="I297" i="76" s="1"/>
  <c r="F107" i="82"/>
  <c r="K156" i="76"/>
  <c r="F259" i="82"/>
  <c r="S156" i="76"/>
  <c r="F263" i="82"/>
  <c r="M156" i="76"/>
  <c r="F260" i="82"/>
  <c r="H294" i="76"/>
  <c r="I294" i="76" s="1"/>
  <c r="F221" i="82"/>
  <c r="O156" i="76"/>
  <c r="F261" i="82"/>
  <c r="Q156" i="76"/>
  <c r="F262" i="82"/>
  <c r="H305" i="76"/>
  <c r="I305" i="76" s="1"/>
  <c r="H288" i="76"/>
  <c r="H303" i="76"/>
  <c r="I303" i="76" s="1"/>
  <c r="H296" i="76"/>
  <c r="I296" i="76" s="1"/>
  <c r="H290" i="76"/>
  <c r="I290" i="76" s="1"/>
  <c r="H300" i="76"/>
  <c r="I300" i="76" s="1"/>
  <c r="H313" i="76"/>
  <c r="I313" i="76" s="1"/>
  <c r="H298" i="76"/>
  <c r="I298" i="76" s="1"/>
  <c r="H289" i="76"/>
  <c r="I289" i="76" s="1"/>
  <c r="H310" i="76"/>
  <c r="I310" i="76" s="1"/>
  <c r="H292" i="76"/>
  <c r="I292" i="76" s="1"/>
  <c r="H291" i="76"/>
  <c r="I291" i="76" s="1"/>
  <c r="M303" i="76"/>
  <c r="N303" i="76" s="1"/>
  <c r="K7" i="77"/>
  <c r="K292" i="76"/>
  <c r="K300" i="76"/>
  <c r="K299" i="76"/>
  <c r="K296" i="76"/>
  <c r="K295" i="76"/>
  <c r="K18" i="82" l="1"/>
  <c r="U18" i="82" s="1"/>
  <c r="P18" i="82" s="1"/>
  <c r="V18" i="82" s="1"/>
  <c r="K17" i="82"/>
  <c r="U17" i="82" s="1"/>
  <c r="P17" i="82" s="1"/>
  <c r="V17" i="82" s="1"/>
  <c r="BB156" i="76"/>
  <c r="M10" i="82"/>
  <c r="N10" i="82"/>
  <c r="L10" i="82"/>
  <c r="O10" i="82"/>
  <c r="M14" i="82"/>
  <c r="N14" i="82"/>
  <c r="L14" i="82"/>
  <c r="O14" i="82"/>
  <c r="M8" i="82"/>
  <c r="N8" i="82"/>
  <c r="L8" i="82"/>
  <c r="O8" i="82"/>
  <c r="L7" i="82"/>
  <c r="N7" i="82"/>
  <c r="O7" i="82"/>
  <c r="M7" i="82"/>
  <c r="M16" i="82"/>
  <c r="N16" i="82"/>
  <c r="L16" i="82"/>
  <c r="O16" i="82"/>
  <c r="M12" i="82"/>
  <c r="N12" i="82"/>
  <c r="L12" i="82"/>
  <c r="O12" i="82"/>
  <c r="M6" i="82"/>
  <c r="N6" i="82"/>
  <c r="L6" i="82"/>
  <c r="O6" i="82"/>
  <c r="L9" i="82"/>
  <c r="O9" i="82"/>
  <c r="N9" i="82"/>
  <c r="M9" i="82"/>
  <c r="M20" i="82"/>
  <c r="N20" i="82"/>
  <c r="L20" i="82"/>
  <c r="O20" i="82"/>
  <c r="O13" i="82"/>
  <c r="L13" i="82"/>
  <c r="M13" i="82"/>
  <c r="N13" i="82"/>
  <c r="O15" i="82"/>
  <c r="M15" i="82"/>
  <c r="L15" i="82"/>
  <c r="N15" i="82"/>
  <c r="M21" i="82"/>
  <c r="O21" i="82"/>
  <c r="N21" i="82"/>
  <c r="L21" i="82"/>
  <c r="M22" i="82"/>
  <c r="N22" i="82"/>
  <c r="L22" i="82"/>
  <c r="O22" i="82"/>
  <c r="O19" i="82"/>
  <c r="M19" i="82"/>
  <c r="N19" i="82"/>
  <c r="L19" i="82"/>
  <c r="O11" i="82"/>
  <c r="L11" i="82"/>
  <c r="M11" i="82"/>
  <c r="N11" i="82"/>
  <c r="H311" i="76"/>
  <c r="I311" i="76" s="1"/>
  <c r="F4" i="82"/>
  <c r="K316" i="76"/>
  <c r="K291" i="76"/>
  <c r="K289" i="76"/>
  <c r="K293" i="76"/>
  <c r="K305" i="76"/>
  <c r="K288" i="76"/>
  <c r="K290" i="76"/>
  <c r="K304" i="76"/>
  <c r="M304" i="76"/>
  <c r="N304" i="76" s="1"/>
  <c r="K301" i="76"/>
  <c r="M301" i="76"/>
  <c r="N301" i="76" s="1"/>
  <c r="K294" i="76"/>
  <c r="K302" i="76"/>
  <c r="M302" i="76"/>
  <c r="N302" i="76" s="1"/>
  <c r="K297" i="76"/>
  <c r="K309" i="76"/>
  <c r="M309" i="76"/>
  <c r="N309" i="76" s="1"/>
  <c r="K307" i="76"/>
  <c r="M307" i="76"/>
  <c r="N307" i="76" s="1"/>
  <c r="H269" i="77"/>
  <c r="Y159" i="76" s="1"/>
  <c r="H270" i="77"/>
  <c r="AA159" i="76" s="1"/>
  <c r="H271" i="77"/>
  <c r="AC159" i="76" s="1"/>
  <c r="H272" i="77"/>
  <c r="AE159" i="76" s="1"/>
  <c r="H273" i="77"/>
  <c r="AG159" i="76" s="1"/>
  <c r="H274" i="77"/>
  <c r="AI159" i="76" s="1"/>
  <c r="H275" i="77"/>
  <c r="AK159" i="76" s="1"/>
  <c r="H276" i="77"/>
  <c r="AM159" i="76" s="1"/>
  <c r="H277" i="77"/>
  <c r="AO159" i="76" s="1"/>
  <c r="H278" i="77"/>
  <c r="AQ159" i="76" s="1"/>
  <c r="H279" i="77"/>
  <c r="AS159" i="76" s="1"/>
  <c r="H280" i="77"/>
  <c r="E170" i="76" s="1"/>
  <c r="H281" i="77"/>
  <c r="G170" i="76" s="1"/>
  <c r="H282" i="77"/>
  <c r="I170" i="76" s="1"/>
  <c r="H283" i="77"/>
  <c r="K170" i="76" s="1"/>
  <c r="H284" i="77"/>
  <c r="M170" i="76" s="1"/>
  <c r="H285" i="77"/>
  <c r="O170" i="76" s="1"/>
  <c r="H286" i="77"/>
  <c r="Q170" i="76" s="1"/>
  <c r="H287" i="77"/>
  <c r="S170" i="76" s="1"/>
  <c r="H288" i="77"/>
  <c r="U170" i="76" s="1"/>
  <c r="H289" i="77"/>
  <c r="W170" i="76" s="1"/>
  <c r="H290" i="77"/>
  <c r="Y170" i="76" s="1"/>
  <c r="H291" i="77"/>
  <c r="AA170" i="76" s="1"/>
  <c r="H292" i="77"/>
  <c r="AC170" i="76" s="1"/>
  <c r="H293" i="77"/>
  <c r="AE170" i="76" s="1"/>
  <c r="H294" i="77"/>
  <c r="AG170" i="76" s="1"/>
  <c r="H295" i="77"/>
  <c r="AI170" i="76" s="1"/>
  <c r="H296" i="77"/>
  <c r="AK170" i="76" s="1"/>
  <c r="H297" i="77"/>
  <c r="AM170" i="76" s="1"/>
  <c r="H298" i="77"/>
  <c r="AO170" i="76" s="1"/>
  <c r="H299" i="77"/>
  <c r="AQ170" i="76" s="1"/>
  <c r="H300" i="77"/>
  <c r="AS170" i="76" s="1"/>
  <c r="H301" i="77"/>
  <c r="E181" i="76" s="1"/>
  <c r="H302" i="77"/>
  <c r="G181" i="76" s="1"/>
  <c r="H303" i="77"/>
  <c r="I181" i="76" s="1"/>
  <c r="H304" i="77"/>
  <c r="K181" i="76" s="1"/>
  <c r="H305" i="77"/>
  <c r="M181" i="76" s="1"/>
  <c r="H306" i="77"/>
  <c r="O181" i="76" s="1"/>
  <c r="H307" i="77"/>
  <c r="Q181" i="76" s="1"/>
  <c r="H308" i="77"/>
  <c r="S181" i="76" s="1"/>
  <c r="H309" i="77"/>
  <c r="U181" i="76" s="1"/>
  <c r="H310" i="77"/>
  <c r="W181" i="76" s="1"/>
  <c r="H311" i="77"/>
  <c r="Y181" i="76" s="1"/>
  <c r="H312" i="77"/>
  <c r="AA181" i="76" s="1"/>
  <c r="H313" i="77"/>
  <c r="AC181" i="76" s="1"/>
  <c r="H314" i="77"/>
  <c r="AE181" i="76" s="1"/>
  <c r="H315" i="77"/>
  <c r="AG181" i="76" s="1"/>
  <c r="H316" i="77"/>
  <c r="AI181" i="76" s="1"/>
  <c r="H317" i="77"/>
  <c r="AK181" i="76" s="1"/>
  <c r="H318" i="77"/>
  <c r="AM181" i="76" s="1"/>
  <c r="H319" i="77"/>
  <c r="AO181" i="76" s="1"/>
  <c r="H320" i="77"/>
  <c r="AQ181" i="76" s="1"/>
  <c r="H321" i="77"/>
  <c r="AS181" i="76" s="1"/>
  <c r="H322" i="77"/>
  <c r="E192" i="76" s="1"/>
  <c r="H323" i="77"/>
  <c r="G192" i="76" s="1"/>
  <c r="H324" i="77"/>
  <c r="I192" i="76" s="1"/>
  <c r="H325" i="77"/>
  <c r="K192" i="76" s="1"/>
  <c r="H326" i="77"/>
  <c r="M192" i="76" s="1"/>
  <c r="H327" i="77"/>
  <c r="O192" i="76" s="1"/>
  <c r="H328" i="77"/>
  <c r="Q192" i="76" s="1"/>
  <c r="H329" i="77"/>
  <c r="S192" i="76" s="1"/>
  <c r="H330" i="77"/>
  <c r="U192" i="76" s="1"/>
  <c r="H331" i="77"/>
  <c r="W192" i="76" s="1"/>
  <c r="H332" i="77"/>
  <c r="Y192" i="76" s="1"/>
  <c r="H333" i="77"/>
  <c r="AA192" i="76" s="1"/>
  <c r="H334" i="77"/>
  <c r="AC192" i="76" s="1"/>
  <c r="H335" i="77"/>
  <c r="AE192" i="76" s="1"/>
  <c r="H336" i="77"/>
  <c r="AG192" i="76" s="1"/>
  <c r="H337" i="77"/>
  <c r="AI192" i="76" s="1"/>
  <c r="H338" i="77"/>
  <c r="AK192" i="76" s="1"/>
  <c r="H339" i="77"/>
  <c r="AM192" i="76" s="1"/>
  <c r="H340" i="77"/>
  <c r="AO192" i="76" s="1"/>
  <c r="H341" i="77"/>
  <c r="AQ192" i="76" s="1"/>
  <c r="H342" i="77"/>
  <c r="AS192" i="76" s="1"/>
  <c r="H343" i="77"/>
  <c r="E203" i="76" s="1"/>
  <c r="H344" i="77"/>
  <c r="G203" i="76" s="1"/>
  <c r="H345" i="77"/>
  <c r="I203" i="76" s="1"/>
  <c r="H346" i="77"/>
  <c r="K203" i="76" s="1"/>
  <c r="H347" i="77"/>
  <c r="M203" i="76" s="1"/>
  <c r="H348" i="77"/>
  <c r="O203" i="76" s="1"/>
  <c r="H349" i="77"/>
  <c r="Q203" i="76" s="1"/>
  <c r="H350" i="77"/>
  <c r="S203" i="76" s="1"/>
  <c r="H351" i="77"/>
  <c r="U203" i="76" s="1"/>
  <c r="H352" i="77"/>
  <c r="W203" i="76" s="1"/>
  <c r="H353" i="77"/>
  <c r="Y203" i="76" s="1"/>
  <c r="H354" i="77"/>
  <c r="AA203" i="76" s="1"/>
  <c r="H355" i="77"/>
  <c r="AC203" i="76" s="1"/>
  <c r="H356" i="77"/>
  <c r="AE203" i="76" s="1"/>
  <c r="H357" i="77"/>
  <c r="AG203" i="76" s="1"/>
  <c r="H358" i="77"/>
  <c r="AI203" i="76" s="1"/>
  <c r="H359" i="77"/>
  <c r="AK203" i="76" s="1"/>
  <c r="H360" i="77"/>
  <c r="AM203" i="76" s="1"/>
  <c r="H361" i="77"/>
  <c r="AO203" i="76" s="1"/>
  <c r="H362" i="77"/>
  <c r="AQ203" i="76" s="1"/>
  <c r="H363" i="77"/>
  <c r="AS203" i="76" s="1"/>
  <c r="H364" i="77"/>
  <c r="E214" i="76" s="1"/>
  <c r="H365" i="77"/>
  <c r="G214" i="76" s="1"/>
  <c r="H366" i="77"/>
  <c r="I214" i="76" s="1"/>
  <c r="H367" i="77"/>
  <c r="K214" i="76" s="1"/>
  <c r="H368" i="77"/>
  <c r="M214" i="76" s="1"/>
  <c r="H369" i="77"/>
  <c r="O214" i="76" s="1"/>
  <c r="H370" i="77"/>
  <c r="Q214" i="76" s="1"/>
  <c r="H371" i="77"/>
  <c r="S214" i="76" s="1"/>
  <c r="H372" i="77"/>
  <c r="U214" i="76" s="1"/>
  <c r="H373" i="77"/>
  <c r="W214" i="76" s="1"/>
  <c r="H374" i="77"/>
  <c r="Y214" i="76" s="1"/>
  <c r="H375" i="77"/>
  <c r="AA214" i="76" s="1"/>
  <c r="H376" i="77"/>
  <c r="AC214" i="76" s="1"/>
  <c r="H377" i="77"/>
  <c r="AE214" i="76" s="1"/>
  <c r="H378" i="77"/>
  <c r="AG214" i="76" s="1"/>
  <c r="H379" i="77"/>
  <c r="AI214" i="76" s="1"/>
  <c r="H380" i="77"/>
  <c r="AK214" i="76" s="1"/>
  <c r="H381" i="77"/>
  <c r="AM214" i="76" s="1"/>
  <c r="H382" i="77"/>
  <c r="AO214" i="76" s="1"/>
  <c r="H383" i="77"/>
  <c r="AQ214" i="76" s="1"/>
  <c r="H384" i="77"/>
  <c r="AS214" i="76" s="1"/>
  <c r="H385" i="77"/>
  <c r="E225" i="76" s="1"/>
  <c r="H386" i="77"/>
  <c r="G225" i="76" s="1"/>
  <c r="H387" i="77"/>
  <c r="I225" i="76" s="1"/>
  <c r="H388" i="77"/>
  <c r="K225" i="76" s="1"/>
  <c r="H389" i="77"/>
  <c r="M225" i="76" s="1"/>
  <c r="H390" i="77"/>
  <c r="O225" i="76" s="1"/>
  <c r="H391" i="77"/>
  <c r="Q225" i="76" s="1"/>
  <c r="H392" i="77"/>
  <c r="S225" i="76" s="1"/>
  <c r="H393" i="77"/>
  <c r="U225" i="76" s="1"/>
  <c r="H394" i="77"/>
  <c r="W225" i="76" s="1"/>
  <c r="H395" i="77"/>
  <c r="Y225" i="76" s="1"/>
  <c r="H396" i="77"/>
  <c r="AA225" i="76" s="1"/>
  <c r="H397" i="77"/>
  <c r="AC225" i="76" s="1"/>
  <c r="H398" i="77"/>
  <c r="AE225" i="76" s="1"/>
  <c r="H399" i="77"/>
  <c r="AG225" i="76" s="1"/>
  <c r="H400" i="77"/>
  <c r="AI225" i="76" s="1"/>
  <c r="H401" i="77"/>
  <c r="AK225" i="76" s="1"/>
  <c r="H402" i="77"/>
  <c r="AM225" i="76" s="1"/>
  <c r="H403" i="77"/>
  <c r="AO225" i="76" s="1"/>
  <c r="H404" i="77"/>
  <c r="AQ225" i="76" s="1"/>
  <c r="H405" i="77"/>
  <c r="AS225" i="76" s="1"/>
  <c r="H406" i="77"/>
  <c r="E236" i="76" s="1"/>
  <c r="H407" i="77"/>
  <c r="G236" i="76" s="1"/>
  <c r="H408" i="77"/>
  <c r="I236" i="76" s="1"/>
  <c r="H409" i="77"/>
  <c r="K236" i="76" s="1"/>
  <c r="H410" i="77"/>
  <c r="M236" i="76" s="1"/>
  <c r="H411" i="77"/>
  <c r="O236" i="76" s="1"/>
  <c r="H412" i="77"/>
  <c r="Q236" i="76" s="1"/>
  <c r="H413" i="77"/>
  <c r="S236" i="76" s="1"/>
  <c r="H414" i="77"/>
  <c r="U236" i="76" s="1"/>
  <c r="H415" i="77"/>
  <c r="W236" i="76" s="1"/>
  <c r="H416" i="77"/>
  <c r="Y236" i="76" s="1"/>
  <c r="H417" i="77"/>
  <c r="AA236" i="76" s="1"/>
  <c r="H418" i="77"/>
  <c r="AC236" i="76" s="1"/>
  <c r="H419" i="77"/>
  <c r="AE236" i="76" s="1"/>
  <c r="H420" i="77"/>
  <c r="AG236" i="76" s="1"/>
  <c r="H421" i="77"/>
  <c r="AI236" i="76" s="1"/>
  <c r="H422" i="77"/>
  <c r="AK236" i="76" s="1"/>
  <c r="H423" i="77"/>
  <c r="AM236" i="76" s="1"/>
  <c r="H424" i="77"/>
  <c r="AO236" i="76" s="1"/>
  <c r="H425" i="77"/>
  <c r="AQ236" i="76" s="1"/>
  <c r="H426" i="77"/>
  <c r="AS236" i="76" s="1"/>
  <c r="H427" i="77"/>
  <c r="E247" i="76" s="1"/>
  <c r="H428" i="77"/>
  <c r="G247" i="76" s="1"/>
  <c r="H429" i="77"/>
  <c r="I247" i="76" s="1"/>
  <c r="H430" i="77"/>
  <c r="K247" i="76" s="1"/>
  <c r="H431" i="77"/>
  <c r="M247" i="76" s="1"/>
  <c r="H432" i="77"/>
  <c r="O247" i="76" s="1"/>
  <c r="H433" i="77"/>
  <c r="Q247" i="76" s="1"/>
  <c r="H434" i="77"/>
  <c r="S247" i="76" s="1"/>
  <c r="H435" i="77"/>
  <c r="U247" i="76" s="1"/>
  <c r="H436" i="77"/>
  <c r="W247" i="76" s="1"/>
  <c r="H437" i="77"/>
  <c r="Y247" i="76" s="1"/>
  <c r="H438" i="77"/>
  <c r="AA247" i="76" s="1"/>
  <c r="H439" i="77"/>
  <c r="AC247" i="76" s="1"/>
  <c r="H440" i="77"/>
  <c r="AE247" i="76" s="1"/>
  <c r="H441" i="77"/>
  <c r="AG247" i="76" s="1"/>
  <c r="H442" i="77"/>
  <c r="AI247" i="76" s="1"/>
  <c r="H443" i="77"/>
  <c r="AK247" i="76" s="1"/>
  <c r="H444" i="77"/>
  <c r="AM247" i="76" s="1"/>
  <c r="H445" i="77"/>
  <c r="AO247" i="76" s="1"/>
  <c r="H446" i="77"/>
  <c r="AQ247" i="76" s="1"/>
  <c r="H447" i="77"/>
  <c r="AS247" i="76" s="1"/>
  <c r="H448" i="77"/>
  <c r="E258" i="76" s="1"/>
  <c r="H449" i="77"/>
  <c r="G258" i="76" s="1"/>
  <c r="H450" i="77"/>
  <c r="I258" i="76" s="1"/>
  <c r="H451" i="77"/>
  <c r="K258" i="76" s="1"/>
  <c r="H452" i="77"/>
  <c r="M258" i="76" s="1"/>
  <c r="H453" i="77"/>
  <c r="O258" i="76" s="1"/>
  <c r="H454" i="77"/>
  <c r="Q258" i="76" s="1"/>
  <c r="H455" i="77"/>
  <c r="S258" i="76" s="1"/>
  <c r="H456" i="77"/>
  <c r="U258" i="76" s="1"/>
  <c r="H457" i="77"/>
  <c r="W258" i="76" s="1"/>
  <c r="H458" i="77"/>
  <c r="Y258" i="76" s="1"/>
  <c r="H459" i="77"/>
  <c r="AA258" i="76" s="1"/>
  <c r="H460" i="77"/>
  <c r="AC258" i="76" s="1"/>
  <c r="H461" i="77"/>
  <c r="AE258" i="76" s="1"/>
  <c r="H462" i="77"/>
  <c r="AG258" i="76" s="1"/>
  <c r="H463" i="77"/>
  <c r="AI258" i="76" s="1"/>
  <c r="H464" i="77"/>
  <c r="AK258" i="76" s="1"/>
  <c r="H465" i="77"/>
  <c r="AM258" i="76" s="1"/>
  <c r="H466" i="77"/>
  <c r="AO258" i="76" s="1"/>
  <c r="H467" i="77"/>
  <c r="AQ258" i="76" s="1"/>
  <c r="H468" i="77"/>
  <c r="AS258" i="76" s="1"/>
  <c r="H469" i="77"/>
  <c r="E269" i="76" s="1"/>
  <c r="H470" i="77"/>
  <c r="G269" i="76" s="1"/>
  <c r="H471" i="77"/>
  <c r="I269" i="76" s="1"/>
  <c r="H472" i="77"/>
  <c r="K269" i="76" s="1"/>
  <c r="H473" i="77"/>
  <c r="M269" i="76" s="1"/>
  <c r="H474" i="77"/>
  <c r="O269" i="76" s="1"/>
  <c r="H475" i="77"/>
  <c r="Q269" i="76" s="1"/>
  <c r="H476" i="77"/>
  <c r="S269" i="76" s="1"/>
  <c r="H477" i="77"/>
  <c r="U269" i="76" s="1"/>
  <c r="H478" i="77"/>
  <c r="W269" i="76" s="1"/>
  <c r="H479" i="77"/>
  <c r="Y269" i="76" s="1"/>
  <c r="H480" i="77"/>
  <c r="AA269" i="76" s="1"/>
  <c r="H481" i="77"/>
  <c r="AC269" i="76" s="1"/>
  <c r="H482" i="77"/>
  <c r="AE269" i="76" s="1"/>
  <c r="H483" i="77"/>
  <c r="AG269" i="76" s="1"/>
  <c r="H484" i="77"/>
  <c r="AI269" i="76" s="1"/>
  <c r="H485" i="77"/>
  <c r="AK269" i="76" s="1"/>
  <c r="H486" i="77"/>
  <c r="AM269" i="76" s="1"/>
  <c r="H487" i="77"/>
  <c r="AO269" i="76" s="1"/>
  <c r="H488" i="77"/>
  <c r="AQ269" i="76" s="1"/>
  <c r="H489" i="77"/>
  <c r="AS269" i="76" s="1"/>
  <c r="H490" i="77"/>
  <c r="E280" i="76" s="1"/>
  <c r="H491" i="77"/>
  <c r="G280" i="76" s="1"/>
  <c r="K7" i="82" l="1"/>
  <c r="U7" i="82" s="1"/>
  <c r="P7" i="82" s="1"/>
  <c r="K14" i="82"/>
  <c r="U14" i="82" s="1"/>
  <c r="P14" i="82" s="1"/>
  <c r="K21" i="82"/>
  <c r="U21" i="82" s="1"/>
  <c r="P21" i="82" s="1"/>
  <c r="K9" i="82"/>
  <c r="U9" i="82" s="1"/>
  <c r="P9" i="82" s="1"/>
  <c r="K12" i="82"/>
  <c r="U12" i="82" s="1"/>
  <c r="P12" i="82" s="1"/>
  <c r="L5" i="82"/>
  <c r="L4" i="82" s="1"/>
  <c r="O5" i="82"/>
  <c r="O4" i="82" s="1"/>
  <c r="N5" i="82"/>
  <c r="N4" i="82" s="1"/>
  <c r="D18" i="29" s="1"/>
  <c r="M5" i="82"/>
  <c r="K19" i="82"/>
  <c r="U19" i="82" s="1"/>
  <c r="P19" i="82" s="1"/>
  <c r="K13" i="82"/>
  <c r="U13" i="82" s="1"/>
  <c r="P13" i="82" s="1"/>
  <c r="K22" i="82"/>
  <c r="U22" i="82" s="1"/>
  <c r="P22" i="82" s="1"/>
  <c r="K20" i="82"/>
  <c r="U20" i="82" s="1"/>
  <c r="P20" i="82" s="1"/>
  <c r="K6" i="82"/>
  <c r="U6" i="82" s="1"/>
  <c r="P6" i="82" s="1"/>
  <c r="K16" i="82"/>
  <c r="U16" i="82" s="1"/>
  <c r="P16" i="82" s="1"/>
  <c r="K8" i="82"/>
  <c r="U8" i="82" s="1"/>
  <c r="P8" i="82" s="1"/>
  <c r="K10" i="82"/>
  <c r="U10" i="82" s="1"/>
  <c r="P10" i="82" s="1"/>
  <c r="K15" i="82"/>
  <c r="U15" i="82" s="1"/>
  <c r="P15" i="82" s="1"/>
  <c r="K11" i="82"/>
  <c r="U11" i="82" s="1"/>
  <c r="P11" i="82" s="1"/>
  <c r="K317" i="76"/>
  <c r="V16" i="82" l="1"/>
  <c r="V6" i="82"/>
  <c r="V20" i="82"/>
  <c r="V12" i="82"/>
  <c r="V8" i="82"/>
  <c r="V10" i="82"/>
  <c r="V22" i="82"/>
  <c r="V9" i="82"/>
  <c r="V11" i="82"/>
  <c r="V13" i="82"/>
  <c r="V21" i="82"/>
  <c r="V15" i="82"/>
  <c r="V19" i="82"/>
  <c r="V14" i="82"/>
  <c r="V7" i="82"/>
  <c r="K5" i="82"/>
  <c r="U5" i="82" s="1"/>
  <c r="P5" i="82" s="1"/>
  <c r="M4" i="82"/>
  <c r="D25" i="76"/>
  <c r="E27" i="76"/>
  <c r="E21" i="76"/>
  <c r="C21" i="76"/>
  <c r="V5" i="82" l="1"/>
  <c r="K4" i="82"/>
  <c r="U4" i="82"/>
  <c r="P4" i="82"/>
  <c r="E23" i="76"/>
  <c r="E24" i="76"/>
  <c r="E25" i="76"/>
  <c r="I288" i="76"/>
  <c r="M297" i="76"/>
  <c r="N297" i="76" s="1"/>
  <c r="M314" i="76"/>
  <c r="N314" i="76" s="1"/>
  <c r="M316" i="76"/>
  <c r="N316" i="76" s="1"/>
  <c r="V4" i="82" l="1"/>
  <c r="H7" i="77"/>
  <c r="E28" i="76" s="1"/>
  <c r="F7" i="29" l="1"/>
  <c r="J8" i="29" l="1"/>
  <c r="O8" i="29" s="1"/>
  <c r="Z80" i="76" l="1"/>
  <c r="AB80" i="76"/>
  <c r="AD80" i="76"/>
  <c r="AF80" i="76"/>
  <c r="AH80" i="76"/>
  <c r="AJ80" i="76"/>
  <c r="AL80" i="76"/>
  <c r="M293" i="76" l="1"/>
  <c r="N293" i="76" s="1"/>
  <c r="M313" i="76"/>
  <c r="N313" i="76" s="1"/>
  <c r="M305" i="76"/>
  <c r="N305" i="76" s="1"/>
  <c r="M299" i="76"/>
  <c r="N299" i="76" s="1"/>
  <c r="M298" i="76"/>
  <c r="N298" i="76" s="1"/>
  <c r="M311" i="76"/>
  <c r="N311" i="76" s="1"/>
  <c r="M312" i="76"/>
  <c r="N312" i="76" s="1"/>
  <c r="M288" i="76" l="1"/>
  <c r="N288" i="76" s="1"/>
  <c r="M308" i="76"/>
  <c r="N308" i="76" s="1"/>
  <c r="M315" i="76"/>
  <c r="N315" i="76" s="1"/>
  <c r="M291" i="76"/>
  <c r="N291" i="76" s="1"/>
  <c r="M310" i="76"/>
  <c r="N310" i="76" s="1"/>
  <c r="M292" i="76"/>
  <c r="N292" i="76" s="1"/>
  <c r="M294" i="76"/>
  <c r="N294" i="76" s="1"/>
  <c r="M296" i="76"/>
  <c r="N296" i="76" s="1"/>
  <c r="M295" i="76"/>
  <c r="N295" i="76" s="1"/>
  <c r="M289" i="76"/>
  <c r="N289" i="76" s="1"/>
  <c r="M300" i="76"/>
  <c r="N300" i="76" s="1"/>
  <c r="M290" i="76"/>
  <c r="N290" i="76" s="1"/>
  <c r="H317" i="76"/>
  <c r="Z288" i="76" s="1"/>
  <c r="N317" i="76" l="1"/>
  <c r="I4" i="76" l="1"/>
  <c r="J317" i="76"/>
  <c r="Z289" i="76" s="1"/>
  <c r="H258" i="77"/>
  <c r="H257" i="77"/>
  <c r="H256" i="77"/>
  <c r="H255" i="77"/>
  <c r="H254" i="77"/>
  <c r="H253" i="77"/>
  <c r="H252" i="77"/>
  <c r="H251" i="77"/>
  <c r="AE149" i="76" s="1"/>
  <c r="H250" i="77"/>
  <c r="AC149" i="76" s="1"/>
  <c r="H249" i="77"/>
  <c r="AA149" i="76" s="1"/>
  <c r="H248" i="77"/>
  <c r="H247" i="77"/>
  <c r="H246" i="77"/>
  <c r="H245" i="77"/>
  <c r="H244" i="77"/>
  <c r="H243" i="77"/>
  <c r="O149" i="76" s="1"/>
  <c r="H242" i="77"/>
  <c r="M149" i="76" s="1"/>
  <c r="H241" i="77"/>
  <c r="H240" i="77"/>
  <c r="H239" i="77"/>
  <c r="H238" i="77"/>
  <c r="E149" i="76" s="1"/>
  <c r="H237" i="77"/>
  <c r="H236" i="77"/>
  <c r="H235" i="77"/>
  <c r="H234" i="77"/>
  <c r="AM138" i="76" s="1"/>
  <c r="H233" i="77"/>
  <c r="H232" i="77"/>
  <c r="H231" i="77"/>
  <c r="H230" i="77"/>
  <c r="AE138" i="76" s="1"/>
  <c r="H229" i="77"/>
  <c r="H228" i="77"/>
  <c r="H227" i="77"/>
  <c r="H226" i="77"/>
  <c r="W138" i="76" s="1"/>
  <c r="H225" i="77"/>
  <c r="H224" i="77"/>
  <c r="H223" i="77"/>
  <c r="H222" i="77"/>
  <c r="O138" i="76" s="1"/>
  <c r="H221" i="77"/>
  <c r="H220" i="77"/>
  <c r="H219" i="77"/>
  <c r="H218" i="77"/>
  <c r="G138" i="76" s="1"/>
  <c r="H217" i="77"/>
  <c r="H216" i="77"/>
  <c r="H215" i="77"/>
  <c r="H214" i="77"/>
  <c r="AO127" i="76" s="1"/>
  <c r="H213" i="77"/>
  <c r="H212" i="77"/>
  <c r="H211" i="77"/>
  <c r="H210" i="77"/>
  <c r="AG127" i="76" s="1"/>
  <c r="H209" i="77"/>
  <c r="H208" i="77"/>
  <c r="H207" i="77"/>
  <c r="H206" i="77"/>
  <c r="Y127" i="76" s="1"/>
  <c r="H205" i="77"/>
  <c r="H204" i="77"/>
  <c r="H203" i="77"/>
  <c r="H202" i="77"/>
  <c r="Q127" i="76" s="1"/>
  <c r="H201" i="77"/>
  <c r="H200" i="77"/>
  <c r="H199" i="77"/>
  <c r="H198" i="77"/>
  <c r="I127" i="76" s="1"/>
  <c r="H197" i="77"/>
  <c r="H196" i="77"/>
  <c r="H195" i="77"/>
  <c r="H194" i="77"/>
  <c r="H193" i="77"/>
  <c r="H192" i="77"/>
  <c r="H191" i="77"/>
  <c r="H190" i="77"/>
  <c r="AI116" i="76" s="1"/>
  <c r="H189" i="77"/>
  <c r="H188" i="77"/>
  <c r="H187" i="77"/>
  <c r="H186" i="77"/>
  <c r="AA116" i="76" s="1"/>
  <c r="H185" i="77"/>
  <c r="H184" i="77"/>
  <c r="H183" i="77"/>
  <c r="H182" i="77"/>
  <c r="S116" i="76" s="1"/>
  <c r="H181" i="77"/>
  <c r="H180" i="77"/>
  <c r="H179" i="77"/>
  <c r="H178" i="77"/>
  <c r="K116" i="76" s="1"/>
  <c r="H177" i="77"/>
  <c r="H176" i="77"/>
  <c r="H175" i="77"/>
  <c r="H174" i="77"/>
  <c r="AS105" i="76" s="1"/>
  <c r="H173" i="77"/>
  <c r="H172" i="77"/>
  <c r="H171" i="77"/>
  <c r="H170" i="77"/>
  <c r="AK105" i="76" s="1"/>
  <c r="H169" i="77"/>
  <c r="H168" i="77"/>
  <c r="H167" i="77"/>
  <c r="H166" i="77"/>
  <c r="AC105" i="76" s="1"/>
  <c r="H165" i="77"/>
  <c r="H164" i="77"/>
  <c r="H163" i="77"/>
  <c r="H162" i="77"/>
  <c r="U105" i="76" s="1"/>
  <c r="H161" i="77"/>
  <c r="H160" i="77"/>
  <c r="H159" i="77"/>
  <c r="H158" i="77"/>
  <c r="M105" i="76" s="1"/>
  <c r="H157" i="77"/>
  <c r="H156" i="77"/>
  <c r="H155" i="77"/>
  <c r="H154" i="77"/>
  <c r="E105" i="76" s="1"/>
  <c r="H153" i="77"/>
  <c r="H152" i="77"/>
  <c r="H151" i="77"/>
  <c r="H150" i="77"/>
  <c r="AM94" i="76" s="1"/>
  <c r="H149" i="77"/>
  <c r="H148" i="77"/>
  <c r="H147" i="77"/>
  <c r="H146" i="77"/>
  <c r="AE94" i="76" s="1"/>
  <c r="H145" i="77"/>
  <c r="H144" i="77"/>
  <c r="H143" i="77"/>
  <c r="H142" i="77"/>
  <c r="W94" i="76" s="1"/>
  <c r="H141" i="77"/>
  <c r="H140" i="77"/>
  <c r="H139" i="77"/>
  <c r="H138" i="77"/>
  <c r="O94" i="76" s="1"/>
  <c r="H137" i="77"/>
  <c r="H136" i="77"/>
  <c r="H135" i="77"/>
  <c r="H134" i="77"/>
  <c r="G94" i="76" s="1"/>
  <c r="H133" i="77"/>
  <c r="H132" i="77"/>
  <c r="H131" i="77"/>
  <c r="H130" i="77"/>
  <c r="AO83" i="76" s="1"/>
  <c r="H129" i="77"/>
  <c r="H128" i="77"/>
  <c r="H127" i="77"/>
  <c r="H126" i="77"/>
  <c r="AG83" i="76" s="1"/>
  <c r="H125" i="77"/>
  <c r="H124" i="77"/>
  <c r="H123" i="77"/>
  <c r="H122" i="77"/>
  <c r="Y83" i="76" s="1"/>
  <c r="H121" i="77"/>
  <c r="H120" i="77"/>
  <c r="H119" i="77"/>
  <c r="H118" i="77"/>
  <c r="Q83" i="76" s="1"/>
  <c r="H117" i="77"/>
  <c r="H116" i="77"/>
  <c r="H115" i="77"/>
  <c r="H114" i="77"/>
  <c r="I83" i="76" s="1"/>
  <c r="H113" i="77"/>
  <c r="H112" i="77"/>
  <c r="H111" i="77"/>
  <c r="H110" i="77"/>
  <c r="AQ72" i="76" s="1"/>
  <c r="H109" i="77"/>
  <c r="H108" i="77"/>
  <c r="H107" i="77"/>
  <c r="H106" i="77"/>
  <c r="AI72" i="76" s="1"/>
  <c r="H105" i="77"/>
  <c r="H104" i="77"/>
  <c r="H103" i="77"/>
  <c r="H102" i="77"/>
  <c r="AA72" i="76" s="1"/>
  <c r="H101" i="77"/>
  <c r="H100" i="77"/>
  <c r="H99" i="77"/>
  <c r="H98" i="77"/>
  <c r="S72" i="76" s="1"/>
  <c r="H97" i="77"/>
  <c r="H96" i="77"/>
  <c r="H95" i="77"/>
  <c r="H94" i="77"/>
  <c r="K72" i="76" s="1"/>
  <c r="H93" i="77"/>
  <c r="H92" i="77"/>
  <c r="H91" i="77"/>
  <c r="H90" i="77"/>
  <c r="AS61" i="76" s="1"/>
  <c r="H89" i="77"/>
  <c r="H88" i="77"/>
  <c r="H87" i="77"/>
  <c r="H86" i="77"/>
  <c r="AK61" i="76" s="1"/>
  <c r="H85" i="77"/>
  <c r="H84" i="77"/>
  <c r="H83" i="77"/>
  <c r="H82" i="77"/>
  <c r="AC61" i="76" s="1"/>
  <c r="H81" i="77"/>
  <c r="H80" i="77"/>
  <c r="H79" i="77"/>
  <c r="H78" i="77"/>
  <c r="U61" i="76" s="1"/>
  <c r="H77" i="77"/>
  <c r="H76" i="77"/>
  <c r="H75" i="77"/>
  <c r="H74" i="77"/>
  <c r="M61" i="76" s="1"/>
  <c r="H73" i="77"/>
  <c r="H72" i="77"/>
  <c r="H71" i="77"/>
  <c r="H70" i="77"/>
  <c r="E61" i="76" s="1"/>
  <c r="H69" i="77"/>
  <c r="H68" i="77"/>
  <c r="H67" i="77"/>
  <c r="H66" i="77"/>
  <c r="AM50" i="76" s="1"/>
  <c r="H65" i="77"/>
  <c r="H64" i="77"/>
  <c r="H63" i="77"/>
  <c r="H62" i="77"/>
  <c r="AE50" i="76" s="1"/>
  <c r="H61" i="77"/>
  <c r="H60" i="77"/>
  <c r="H59" i="77"/>
  <c r="H58" i="77"/>
  <c r="W50" i="76" s="1"/>
  <c r="H57" i="77"/>
  <c r="H56" i="77"/>
  <c r="H55" i="77"/>
  <c r="H54" i="77"/>
  <c r="O50" i="76" s="1"/>
  <c r="H53" i="77"/>
  <c r="H52" i="77"/>
  <c r="H51" i="77"/>
  <c r="H50" i="77"/>
  <c r="G50" i="76" s="1"/>
  <c r="H49" i="77"/>
  <c r="H48" i="77"/>
  <c r="H47" i="77"/>
  <c r="H46" i="77"/>
  <c r="AO39" i="76" s="1"/>
  <c r="H45" i="77"/>
  <c r="H44" i="77"/>
  <c r="H43" i="77"/>
  <c r="H42" i="77"/>
  <c r="H41" i="77"/>
  <c r="H40" i="77"/>
  <c r="H39" i="77"/>
  <c r="H38" i="77"/>
  <c r="Y39" i="76" s="1"/>
  <c r="H37" i="77"/>
  <c r="H36" i="77"/>
  <c r="H35" i="77"/>
  <c r="H34" i="77"/>
  <c r="Q39" i="76" s="1"/>
  <c r="H33" i="77"/>
  <c r="H32" i="77"/>
  <c r="H31" i="77"/>
  <c r="H30" i="77"/>
  <c r="I39" i="76" s="1"/>
  <c r="H29" i="77"/>
  <c r="H28" i="77"/>
  <c r="H27" i="77"/>
  <c r="H26" i="77"/>
  <c r="AQ28" i="76" s="1"/>
  <c r="H25" i="77"/>
  <c r="H24" i="77"/>
  <c r="H23" i="77"/>
  <c r="H22" i="77"/>
  <c r="AI28" i="76" s="1"/>
  <c r="H21" i="77"/>
  <c r="H20" i="77"/>
  <c r="H19" i="77"/>
  <c r="H18" i="77"/>
  <c r="AA28" i="76" s="1"/>
  <c r="H17" i="77"/>
  <c r="H16" i="77"/>
  <c r="H15" i="77"/>
  <c r="H14" i="77"/>
  <c r="S28" i="76" s="1"/>
  <c r="H13" i="77"/>
  <c r="H12" i="77"/>
  <c r="H11" i="77"/>
  <c r="H10" i="77"/>
  <c r="K28" i="76" s="1"/>
  <c r="H9" i="77"/>
  <c r="H8" i="77"/>
  <c r="AS148" i="76"/>
  <c r="AQ148" i="76"/>
  <c r="AO148" i="76"/>
  <c r="AM148" i="76"/>
  <c r="AK148" i="76"/>
  <c r="AI148" i="76"/>
  <c r="AG148" i="76"/>
  <c r="AE148" i="76"/>
  <c r="AC148" i="76"/>
  <c r="AA148" i="76"/>
  <c r="Y148" i="76"/>
  <c r="W148" i="76"/>
  <c r="U148" i="76"/>
  <c r="S148" i="76"/>
  <c r="Q148" i="76"/>
  <c r="O148" i="76"/>
  <c r="M148" i="76"/>
  <c r="K148" i="76"/>
  <c r="I148" i="76"/>
  <c r="G148" i="76"/>
  <c r="E148" i="76"/>
  <c r="AR146" i="76"/>
  <c r="AP146" i="76"/>
  <c r="AN146" i="76"/>
  <c r="AL146" i="76"/>
  <c r="AJ146" i="76"/>
  <c r="AH146" i="76"/>
  <c r="AF146" i="76"/>
  <c r="AD146" i="76"/>
  <c r="AB146" i="76"/>
  <c r="Z146" i="76"/>
  <c r="X146" i="76"/>
  <c r="V146" i="76"/>
  <c r="T146" i="76"/>
  <c r="R146" i="76"/>
  <c r="P146" i="76"/>
  <c r="N146" i="76"/>
  <c r="L146" i="76"/>
  <c r="J146" i="76"/>
  <c r="H146" i="76"/>
  <c r="F146" i="76"/>
  <c r="D146" i="76"/>
  <c r="AS142" i="76"/>
  <c r="AS145" i="76" s="1"/>
  <c r="AQ142" i="76"/>
  <c r="AQ145" i="76" s="1"/>
  <c r="AO142" i="76"/>
  <c r="AO145" i="76" s="1"/>
  <c r="AM142" i="76"/>
  <c r="AM145" i="76" s="1"/>
  <c r="AK142" i="76"/>
  <c r="AK145" i="76" s="1"/>
  <c r="AI142" i="76"/>
  <c r="AI145" i="76" s="1"/>
  <c r="AG142" i="76"/>
  <c r="AG145" i="76" s="1"/>
  <c r="AE142" i="76"/>
  <c r="AE145" i="76" s="1"/>
  <c r="AC142" i="76"/>
  <c r="AC145" i="76" s="1"/>
  <c r="AA142" i="76"/>
  <c r="AA145" i="76" s="1"/>
  <c r="Y142" i="76"/>
  <c r="Y145" i="76" s="1"/>
  <c r="W142" i="76"/>
  <c r="W145" i="76" s="1"/>
  <c r="U142" i="76"/>
  <c r="U145" i="76" s="1"/>
  <c r="S142" i="76"/>
  <c r="S145" i="76" s="1"/>
  <c r="Q142" i="76"/>
  <c r="Q145" i="76" s="1"/>
  <c r="O142" i="76"/>
  <c r="O145" i="76" s="1"/>
  <c r="M142" i="76"/>
  <c r="M145" i="76" s="1"/>
  <c r="K142" i="76"/>
  <c r="K145" i="76" s="1"/>
  <c r="I142" i="76"/>
  <c r="I145" i="76" s="1"/>
  <c r="G142" i="76"/>
  <c r="G145" i="76" s="1"/>
  <c r="E142" i="76"/>
  <c r="E145" i="76" s="1"/>
  <c r="AS137" i="76"/>
  <c r="AQ137" i="76"/>
  <c r="AO137" i="76"/>
  <c r="AM137" i="76"/>
  <c r="AK137" i="76"/>
  <c r="AI137" i="76"/>
  <c r="AG137" i="76"/>
  <c r="AE137" i="76"/>
  <c r="AC137" i="76"/>
  <c r="AA137" i="76"/>
  <c r="Y137" i="76"/>
  <c r="W137" i="76"/>
  <c r="U137" i="76"/>
  <c r="S137" i="76"/>
  <c r="Q137" i="76"/>
  <c r="O137" i="76"/>
  <c r="M137" i="76"/>
  <c r="K137" i="76"/>
  <c r="I137" i="76"/>
  <c r="G137" i="76"/>
  <c r="E137" i="76"/>
  <c r="AR135" i="76"/>
  <c r="AP135" i="76"/>
  <c r="AN135" i="76"/>
  <c r="AL135" i="76"/>
  <c r="AJ135" i="76"/>
  <c r="AH135" i="76"/>
  <c r="AF135" i="76"/>
  <c r="AD135" i="76"/>
  <c r="AB135" i="76"/>
  <c r="Z135" i="76"/>
  <c r="X135" i="76"/>
  <c r="V135" i="76"/>
  <c r="T135" i="76"/>
  <c r="R135" i="76"/>
  <c r="P135" i="76"/>
  <c r="N135" i="76"/>
  <c r="L135" i="76"/>
  <c r="J135" i="76"/>
  <c r="H135" i="76"/>
  <c r="F135" i="76"/>
  <c r="D135" i="76"/>
  <c r="AS131" i="76"/>
  <c r="AS134" i="76" s="1"/>
  <c r="AQ131" i="76"/>
  <c r="AQ134" i="76" s="1"/>
  <c r="AO131" i="76"/>
  <c r="AO134" i="76" s="1"/>
  <c r="AM131" i="76"/>
  <c r="AM134" i="76" s="1"/>
  <c r="AK131" i="76"/>
  <c r="AK134" i="76" s="1"/>
  <c r="AI131" i="76"/>
  <c r="AI134" i="76" s="1"/>
  <c r="AG131" i="76"/>
  <c r="AG134" i="76" s="1"/>
  <c r="AE131" i="76"/>
  <c r="AE134" i="76" s="1"/>
  <c r="AC131" i="76"/>
  <c r="AC134" i="76" s="1"/>
  <c r="AA131" i="76"/>
  <c r="AA134" i="76" s="1"/>
  <c r="Y131" i="76"/>
  <c r="Y134" i="76" s="1"/>
  <c r="W131" i="76"/>
  <c r="W134" i="76" s="1"/>
  <c r="U131" i="76"/>
  <c r="U134" i="76" s="1"/>
  <c r="S131" i="76"/>
  <c r="S134" i="76" s="1"/>
  <c r="Q131" i="76"/>
  <c r="Q134" i="76" s="1"/>
  <c r="O131" i="76"/>
  <c r="O134" i="76" s="1"/>
  <c r="M131" i="76"/>
  <c r="M134" i="76" s="1"/>
  <c r="K131" i="76"/>
  <c r="K134" i="76" s="1"/>
  <c r="I131" i="76"/>
  <c r="I134" i="76" s="1"/>
  <c r="G131" i="76"/>
  <c r="G134" i="76" s="1"/>
  <c r="E131" i="76"/>
  <c r="E134" i="76" s="1"/>
  <c r="AS126" i="76"/>
  <c r="AQ126" i="76"/>
  <c r="AO126" i="76"/>
  <c r="AM126" i="76"/>
  <c r="AK126" i="76"/>
  <c r="AI126" i="76"/>
  <c r="AG126" i="76"/>
  <c r="AE126" i="76"/>
  <c r="AC126" i="76"/>
  <c r="AA126" i="76"/>
  <c r="Y126" i="76"/>
  <c r="W126" i="76"/>
  <c r="U126" i="76"/>
  <c r="S126" i="76"/>
  <c r="Q126" i="76"/>
  <c r="O126" i="76"/>
  <c r="M126" i="76"/>
  <c r="K126" i="76"/>
  <c r="I126" i="76"/>
  <c r="G126" i="76"/>
  <c r="E126" i="76"/>
  <c r="AR124" i="76"/>
  <c r="AP124" i="76"/>
  <c r="AN124" i="76"/>
  <c r="AL124" i="76"/>
  <c r="AJ124" i="76"/>
  <c r="AH124" i="76"/>
  <c r="AF124" i="76"/>
  <c r="AD124" i="76"/>
  <c r="AB124" i="76"/>
  <c r="Z124" i="76"/>
  <c r="X124" i="76"/>
  <c r="V124" i="76"/>
  <c r="T124" i="76"/>
  <c r="R124" i="76"/>
  <c r="P124" i="76"/>
  <c r="N124" i="76"/>
  <c r="L124" i="76"/>
  <c r="J124" i="76"/>
  <c r="H124" i="76"/>
  <c r="F124" i="76"/>
  <c r="D124" i="76"/>
  <c r="AS120" i="76"/>
  <c r="AS123" i="76" s="1"/>
  <c r="AQ120" i="76"/>
  <c r="AQ123" i="76" s="1"/>
  <c r="AO120" i="76"/>
  <c r="AO123" i="76" s="1"/>
  <c r="AM120" i="76"/>
  <c r="AM123" i="76" s="1"/>
  <c r="AK120" i="76"/>
  <c r="AK123" i="76" s="1"/>
  <c r="AI120" i="76"/>
  <c r="AI123" i="76" s="1"/>
  <c r="AG120" i="76"/>
  <c r="AG123" i="76" s="1"/>
  <c r="AE120" i="76"/>
  <c r="AE123" i="76" s="1"/>
  <c r="AC120" i="76"/>
  <c r="AC123" i="76" s="1"/>
  <c r="AA120" i="76"/>
  <c r="AA123" i="76" s="1"/>
  <c r="Y120" i="76"/>
  <c r="Y123" i="76" s="1"/>
  <c r="W120" i="76"/>
  <c r="W123" i="76" s="1"/>
  <c r="U120" i="76"/>
  <c r="U123" i="76" s="1"/>
  <c r="S120" i="76"/>
  <c r="S123" i="76" s="1"/>
  <c r="Q120" i="76"/>
  <c r="Q123" i="76" s="1"/>
  <c r="O120" i="76"/>
  <c r="O123" i="76" s="1"/>
  <c r="M120" i="76"/>
  <c r="M123" i="76" s="1"/>
  <c r="K120" i="76"/>
  <c r="K123" i="76" s="1"/>
  <c r="I120" i="76"/>
  <c r="I123" i="76" s="1"/>
  <c r="G120" i="76"/>
  <c r="G123" i="76" s="1"/>
  <c r="E120" i="76"/>
  <c r="E123" i="76" s="1"/>
  <c r="AQ116" i="76"/>
  <c r="AS115" i="76"/>
  <c r="AQ115" i="76"/>
  <c r="AO115" i="76"/>
  <c r="AM115" i="76"/>
  <c r="AK115" i="76"/>
  <c r="AI115" i="76"/>
  <c r="AG115" i="76"/>
  <c r="AE115" i="76"/>
  <c r="AC115" i="76"/>
  <c r="AA115" i="76"/>
  <c r="Y115" i="76"/>
  <c r="W115" i="76"/>
  <c r="U115" i="76"/>
  <c r="S115" i="76"/>
  <c r="Q115" i="76"/>
  <c r="O115" i="76"/>
  <c r="M115" i="76"/>
  <c r="K115" i="76"/>
  <c r="I115" i="76"/>
  <c r="G115" i="76"/>
  <c r="E115" i="76"/>
  <c r="AR113" i="76"/>
  <c r="AP113" i="76"/>
  <c r="AN113" i="76"/>
  <c r="AL113" i="76"/>
  <c r="AJ113" i="76"/>
  <c r="AH113" i="76"/>
  <c r="AF113" i="76"/>
  <c r="AD113" i="76"/>
  <c r="AB113" i="76"/>
  <c r="Z113" i="76"/>
  <c r="X113" i="76"/>
  <c r="V113" i="76"/>
  <c r="T113" i="76"/>
  <c r="R113" i="76"/>
  <c r="P113" i="76"/>
  <c r="N113" i="76"/>
  <c r="L113" i="76"/>
  <c r="J113" i="76"/>
  <c r="H113" i="76"/>
  <c r="F113" i="76"/>
  <c r="D113" i="76"/>
  <c r="AS109" i="76"/>
  <c r="AS112" i="76" s="1"/>
  <c r="AQ109" i="76"/>
  <c r="AQ112" i="76" s="1"/>
  <c r="AO109" i="76"/>
  <c r="AO112" i="76" s="1"/>
  <c r="AM109" i="76"/>
  <c r="AM112" i="76" s="1"/>
  <c r="AK109" i="76"/>
  <c r="AK112" i="76" s="1"/>
  <c r="AI109" i="76"/>
  <c r="AI112" i="76" s="1"/>
  <c r="AG109" i="76"/>
  <c r="AG112" i="76" s="1"/>
  <c r="AE109" i="76"/>
  <c r="AE112" i="76" s="1"/>
  <c r="AC109" i="76"/>
  <c r="AC112" i="76" s="1"/>
  <c r="AA109" i="76"/>
  <c r="AA112" i="76" s="1"/>
  <c r="Y109" i="76"/>
  <c r="Y112" i="76" s="1"/>
  <c r="W109" i="76"/>
  <c r="W112" i="76" s="1"/>
  <c r="U109" i="76"/>
  <c r="U112" i="76" s="1"/>
  <c r="S109" i="76"/>
  <c r="S112" i="76" s="1"/>
  <c r="Q109" i="76"/>
  <c r="Q112" i="76" s="1"/>
  <c r="O109" i="76"/>
  <c r="O112" i="76" s="1"/>
  <c r="M109" i="76"/>
  <c r="M112" i="76" s="1"/>
  <c r="K109" i="76"/>
  <c r="K112" i="76" s="1"/>
  <c r="I109" i="76"/>
  <c r="I112" i="76" s="1"/>
  <c r="G109" i="76"/>
  <c r="G112" i="76" s="1"/>
  <c r="E109" i="76"/>
  <c r="E112" i="76" s="1"/>
  <c r="AS104" i="76"/>
  <c r="AQ104" i="76"/>
  <c r="AO104" i="76"/>
  <c r="AM104" i="76"/>
  <c r="AK104" i="76"/>
  <c r="AI104" i="76"/>
  <c r="AG104" i="76"/>
  <c r="AE104" i="76"/>
  <c r="AC104" i="76"/>
  <c r="AA104" i="76"/>
  <c r="Y104" i="76"/>
  <c r="W104" i="76"/>
  <c r="U104" i="76"/>
  <c r="S104" i="76"/>
  <c r="Q104" i="76"/>
  <c r="O104" i="76"/>
  <c r="M104" i="76"/>
  <c r="K104" i="76"/>
  <c r="I104" i="76"/>
  <c r="G104" i="76"/>
  <c r="E104" i="76"/>
  <c r="AR102" i="76"/>
  <c r="AP102" i="76"/>
  <c r="AN102" i="76"/>
  <c r="AL102" i="76"/>
  <c r="AJ102" i="76"/>
  <c r="AH102" i="76"/>
  <c r="AF102" i="76"/>
  <c r="AD102" i="76"/>
  <c r="AB102" i="76"/>
  <c r="Z102" i="76"/>
  <c r="X102" i="76"/>
  <c r="V102" i="76"/>
  <c r="T102" i="76"/>
  <c r="P102" i="76"/>
  <c r="N102" i="76"/>
  <c r="L102" i="76"/>
  <c r="J102" i="76"/>
  <c r="H102" i="76"/>
  <c r="F102" i="76"/>
  <c r="D102" i="76"/>
  <c r="AS98" i="76"/>
  <c r="AS101" i="76" s="1"/>
  <c r="AQ98" i="76"/>
  <c r="AQ101" i="76" s="1"/>
  <c r="AO98" i="76"/>
  <c r="AO101" i="76" s="1"/>
  <c r="AM98" i="76"/>
  <c r="AM101" i="76" s="1"/>
  <c r="AK98" i="76"/>
  <c r="AK101" i="76" s="1"/>
  <c r="AI98" i="76"/>
  <c r="AI101" i="76" s="1"/>
  <c r="AG98" i="76"/>
  <c r="AG101" i="76" s="1"/>
  <c r="AE98" i="76"/>
  <c r="AE101" i="76" s="1"/>
  <c r="AC98" i="76"/>
  <c r="AC101" i="76" s="1"/>
  <c r="AA98" i="76"/>
  <c r="AA101" i="76" s="1"/>
  <c r="Y98" i="76"/>
  <c r="Y101" i="76" s="1"/>
  <c r="W98" i="76"/>
  <c r="W101" i="76" s="1"/>
  <c r="U98" i="76"/>
  <c r="U101" i="76" s="1"/>
  <c r="S98" i="76"/>
  <c r="S101" i="76" s="1"/>
  <c r="Q98" i="76"/>
  <c r="Q101" i="76" s="1"/>
  <c r="O98" i="76"/>
  <c r="O101" i="76" s="1"/>
  <c r="M98" i="76"/>
  <c r="M101" i="76" s="1"/>
  <c r="K98" i="76"/>
  <c r="K101" i="76" s="1"/>
  <c r="I98" i="76"/>
  <c r="I101" i="76" s="1"/>
  <c r="G98" i="76"/>
  <c r="G101" i="76" s="1"/>
  <c r="E98" i="76"/>
  <c r="E101" i="76" s="1"/>
  <c r="AS93" i="76"/>
  <c r="AQ93" i="76"/>
  <c r="AO93" i="76"/>
  <c r="AM93" i="76"/>
  <c r="AK93" i="76"/>
  <c r="AI93" i="76"/>
  <c r="AG93" i="76"/>
  <c r="AE93" i="76"/>
  <c r="AC93" i="76"/>
  <c r="AA93" i="76"/>
  <c r="Y93" i="76"/>
  <c r="W93" i="76"/>
  <c r="U93" i="76"/>
  <c r="S93" i="76"/>
  <c r="Q93" i="76"/>
  <c r="O93" i="76"/>
  <c r="M93" i="76"/>
  <c r="K93" i="76"/>
  <c r="I93" i="76"/>
  <c r="G93" i="76"/>
  <c r="E93" i="76"/>
  <c r="AR91" i="76"/>
  <c r="AP91" i="76"/>
  <c r="AN91" i="76"/>
  <c r="AL91" i="76"/>
  <c r="AJ91" i="76"/>
  <c r="AH91" i="76"/>
  <c r="AF91" i="76"/>
  <c r="AD91" i="76"/>
  <c r="AB91" i="76"/>
  <c r="Z91" i="76"/>
  <c r="X91" i="76"/>
  <c r="V91" i="76"/>
  <c r="T91" i="76"/>
  <c r="R91" i="76"/>
  <c r="P91" i="76"/>
  <c r="N91" i="76"/>
  <c r="L91" i="76"/>
  <c r="J91" i="76"/>
  <c r="H91" i="76"/>
  <c r="F91" i="76"/>
  <c r="D91" i="76"/>
  <c r="AS87" i="76"/>
  <c r="AS90" i="76" s="1"/>
  <c r="AQ87" i="76"/>
  <c r="AQ90" i="76" s="1"/>
  <c r="AO87" i="76"/>
  <c r="AO90" i="76" s="1"/>
  <c r="AM87" i="76"/>
  <c r="AM90" i="76" s="1"/>
  <c r="AK87" i="76"/>
  <c r="AK90" i="76" s="1"/>
  <c r="AI87" i="76"/>
  <c r="AI90" i="76" s="1"/>
  <c r="AG87" i="76"/>
  <c r="AG90" i="76" s="1"/>
  <c r="AE87" i="76"/>
  <c r="AE90" i="76" s="1"/>
  <c r="AC87" i="76"/>
  <c r="AC90" i="76" s="1"/>
  <c r="AA87" i="76"/>
  <c r="AA90" i="76" s="1"/>
  <c r="Y87" i="76"/>
  <c r="Y90" i="76" s="1"/>
  <c r="W87" i="76"/>
  <c r="W90" i="76" s="1"/>
  <c r="U87" i="76"/>
  <c r="U90" i="76" s="1"/>
  <c r="S87" i="76"/>
  <c r="S90" i="76" s="1"/>
  <c r="Q87" i="76"/>
  <c r="Q90" i="76" s="1"/>
  <c r="O87" i="76"/>
  <c r="O90" i="76" s="1"/>
  <c r="M87" i="76"/>
  <c r="M90" i="76" s="1"/>
  <c r="K87" i="76"/>
  <c r="K90" i="76" s="1"/>
  <c r="I87" i="76"/>
  <c r="I90" i="76" s="1"/>
  <c r="G87" i="76"/>
  <c r="G90" i="76" s="1"/>
  <c r="E87" i="76"/>
  <c r="E90" i="76" s="1"/>
  <c r="BI208" i="76"/>
  <c r="AS82" i="76"/>
  <c r="AQ82" i="76"/>
  <c r="AO82" i="76"/>
  <c r="AM82" i="76"/>
  <c r="AK82" i="76"/>
  <c r="AI82" i="76"/>
  <c r="AG82" i="76"/>
  <c r="AE82" i="76"/>
  <c r="AC82" i="76"/>
  <c r="AA82" i="76"/>
  <c r="Y82" i="76"/>
  <c r="W82" i="76"/>
  <c r="U82" i="76"/>
  <c r="S82" i="76"/>
  <c r="Q82" i="76"/>
  <c r="O82" i="76"/>
  <c r="M82" i="76"/>
  <c r="K82" i="76"/>
  <c r="I82" i="76"/>
  <c r="G82" i="76"/>
  <c r="E82" i="76"/>
  <c r="AR80" i="76"/>
  <c r="AP80" i="76"/>
  <c r="AN80" i="76"/>
  <c r="X80" i="76"/>
  <c r="V80" i="76"/>
  <c r="T80" i="76"/>
  <c r="R80" i="76"/>
  <c r="P80" i="76"/>
  <c r="N80" i="76"/>
  <c r="L80" i="76"/>
  <c r="J80" i="76"/>
  <c r="H80" i="76"/>
  <c r="F80" i="76"/>
  <c r="D80" i="76"/>
  <c r="AS76" i="76"/>
  <c r="AS79" i="76" s="1"/>
  <c r="AQ76" i="76"/>
  <c r="AQ79" i="76" s="1"/>
  <c r="AO76" i="76"/>
  <c r="AO79" i="76" s="1"/>
  <c r="AM76" i="76"/>
  <c r="AM79" i="76" s="1"/>
  <c r="AK76" i="76"/>
  <c r="AK79" i="76" s="1"/>
  <c r="AI76" i="76"/>
  <c r="AI79" i="76" s="1"/>
  <c r="AG76" i="76"/>
  <c r="AG79" i="76" s="1"/>
  <c r="AE76" i="76"/>
  <c r="AE79" i="76" s="1"/>
  <c r="AC76" i="76"/>
  <c r="AC79" i="76" s="1"/>
  <c r="AA76" i="76"/>
  <c r="AA79" i="76" s="1"/>
  <c r="Y76" i="76"/>
  <c r="Y79" i="76" s="1"/>
  <c r="W76" i="76"/>
  <c r="W79" i="76" s="1"/>
  <c r="U76" i="76"/>
  <c r="U79" i="76" s="1"/>
  <c r="S76" i="76"/>
  <c r="S79" i="76" s="1"/>
  <c r="Q76" i="76"/>
  <c r="Q79" i="76" s="1"/>
  <c r="O76" i="76"/>
  <c r="O79" i="76" s="1"/>
  <c r="M76" i="76"/>
  <c r="M79" i="76" s="1"/>
  <c r="K76" i="76"/>
  <c r="K79" i="76" s="1"/>
  <c r="I76" i="76"/>
  <c r="I79" i="76" s="1"/>
  <c r="G76" i="76"/>
  <c r="G79" i="76" s="1"/>
  <c r="E76" i="76"/>
  <c r="E79" i="76" s="1"/>
  <c r="AS71" i="76"/>
  <c r="AQ71" i="76"/>
  <c r="AO71" i="76"/>
  <c r="AM71" i="76"/>
  <c r="AK71" i="76"/>
  <c r="AI71" i="76"/>
  <c r="AG71" i="76"/>
  <c r="AE71" i="76"/>
  <c r="AC71" i="76"/>
  <c r="AA71" i="76"/>
  <c r="Y71" i="76"/>
  <c r="W71" i="76"/>
  <c r="U71" i="76"/>
  <c r="S71" i="76"/>
  <c r="Q71" i="76"/>
  <c r="O71" i="76"/>
  <c r="M71" i="76"/>
  <c r="K71" i="76"/>
  <c r="I71" i="76"/>
  <c r="G71" i="76"/>
  <c r="E71" i="76"/>
  <c r="AR69" i="76"/>
  <c r="AP69" i="76"/>
  <c r="AN69" i="76"/>
  <c r="AL69" i="76"/>
  <c r="AJ69" i="76"/>
  <c r="AH69" i="76"/>
  <c r="AF69" i="76"/>
  <c r="AD69" i="76"/>
  <c r="AB69" i="76"/>
  <c r="Z69" i="76"/>
  <c r="X69" i="76"/>
  <c r="V69" i="76"/>
  <c r="T69" i="76"/>
  <c r="R69" i="76"/>
  <c r="P69" i="76"/>
  <c r="N69" i="76"/>
  <c r="L69" i="76"/>
  <c r="J69" i="76"/>
  <c r="H69" i="76"/>
  <c r="F69" i="76"/>
  <c r="D69" i="76"/>
  <c r="AS65" i="76"/>
  <c r="AS68" i="76" s="1"/>
  <c r="AQ65" i="76"/>
  <c r="AQ68" i="76" s="1"/>
  <c r="AO65" i="76"/>
  <c r="AO68" i="76" s="1"/>
  <c r="AM65" i="76"/>
  <c r="AM68" i="76" s="1"/>
  <c r="AK65" i="76"/>
  <c r="AK68" i="76" s="1"/>
  <c r="AI65" i="76"/>
  <c r="AI68" i="76" s="1"/>
  <c r="AG65" i="76"/>
  <c r="AG68" i="76" s="1"/>
  <c r="AE65" i="76"/>
  <c r="AE68" i="76" s="1"/>
  <c r="AC65" i="76"/>
  <c r="AC68" i="76" s="1"/>
  <c r="AA65" i="76"/>
  <c r="AA68" i="76" s="1"/>
  <c r="Y65" i="76"/>
  <c r="Y68" i="76" s="1"/>
  <c r="W65" i="76"/>
  <c r="W68" i="76" s="1"/>
  <c r="U65" i="76"/>
  <c r="U68" i="76" s="1"/>
  <c r="S65" i="76"/>
  <c r="S68" i="76" s="1"/>
  <c r="Q65" i="76"/>
  <c r="Q68" i="76" s="1"/>
  <c r="O65" i="76"/>
  <c r="O68" i="76" s="1"/>
  <c r="M65" i="76"/>
  <c r="M68" i="76" s="1"/>
  <c r="K65" i="76"/>
  <c r="K68" i="76" s="1"/>
  <c r="I65" i="76"/>
  <c r="I68" i="76" s="1"/>
  <c r="G65" i="76"/>
  <c r="G68" i="76" s="1"/>
  <c r="E65" i="76"/>
  <c r="E68" i="76" s="1"/>
  <c r="AS60" i="76"/>
  <c r="AQ60" i="76"/>
  <c r="AO60" i="76"/>
  <c r="AM60" i="76"/>
  <c r="AK60" i="76"/>
  <c r="AI60" i="76"/>
  <c r="AG60" i="76"/>
  <c r="AE60" i="76"/>
  <c r="AC60" i="76"/>
  <c r="AA60" i="76"/>
  <c r="Y60" i="76"/>
  <c r="W60" i="76"/>
  <c r="U60" i="76"/>
  <c r="S60" i="76"/>
  <c r="Q60" i="76"/>
  <c r="O60" i="76"/>
  <c r="M60" i="76"/>
  <c r="K60" i="76"/>
  <c r="I60" i="76"/>
  <c r="G60" i="76"/>
  <c r="E60" i="76"/>
  <c r="AR58" i="76"/>
  <c r="AP58" i="76"/>
  <c r="AN58" i="76"/>
  <c r="AL58" i="76"/>
  <c r="AJ58" i="76"/>
  <c r="AH58" i="76"/>
  <c r="AF58" i="76"/>
  <c r="AD58" i="76"/>
  <c r="AB58" i="76"/>
  <c r="Z58" i="76"/>
  <c r="X58" i="76"/>
  <c r="V58" i="76"/>
  <c r="T58" i="76"/>
  <c r="R58" i="76"/>
  <c r="P58" i="76"/>
  <c r="N58" i="76"/>
  <c r="L58" i="76"/>
  <c r="J58" i="76"/>
  <c r="H58" i="76"/>
  <c r="F58" i="76"/>
  <c r="D58" i="76"/>
  <c r="AS54" i="76"/>
  <c r="AS57" i="76" s="1"/>
  <c r="AQ54" i="76"/>
  <c r="AQ57" i="76" s="1"/>
  <c r="AO54" i="76"/>
  <c r="AO57" i="76" s="1"/>
  <c r="AM54" i="76"/>
  <c r="AM57" i="76" s="1"/>
  <c r="AK54" i="76"/>
  <c r="AK57" i="76" s="1"/>
  <c r="AI54" i="76"/>
  <c r="AI57" i="76" s="1"/>
  <c r="AG54" i="76"/>
  <c r="AG57" i="76" s="1"/>
  <c r="AE54" i="76"/>
  <c r="AE57" i="76" s="1"/>
  <c r="AC54" i="76"/>
  <c r="AC57" i="76" s="1"/>
  <c r="AA54" i="76"/>
  <c r="AA57" i="76" s="1"/>
  <c r="Y54" i="76"/>
  <c r="Y57" i="76" s="1"/>
  <c r="W54" i="76"/>
  <c r="W57" i="76" s="1"/>
  <c r="U54" i="76"/>
  <c r="U57" i="76" s="1"/>
  <c r="S54" i="76"/>
  <c r="S57" i="76" s="1"/>
  <c r="Q54" i="76"/>
  <c r="Q57" i="76" s="1"/>
  <c r="O54" i="76"/>
  <c r="O57" i="76" s="1"/>
  <c r="M54" i="76"/>
  <c r="M57" i="76" s="1"/>
  <c r="K54" i="76"/>
  <c r="K57" i="76" s="1"/>
  <c r="I54" i="76"/>
  <c r="I57" i="76" s="1"/>
  <c r="G54" i="76"/>
  <c r="G57" i="76" s="1"/>
  <c r="E54" i="76"/>
  <c r="E57" i="76" s="1"/>
  <c r="AS49" i="76"/>
  <c r="AQ49" i="76"/>
  <c r="AO49" i="76"/>
  <c r="AM49" i="76"/>
  <c r="AK49" i="76"/>
  <c r="AI49" i="76"/>
  <c r="AG49" i="76"/>
  <c r="AE49" i="76"/>
  <c r="AC49" i="76"/>
  <c r="AA49" i="76"/>
  <c r="Y49" i="76"/>
  <c r="W49" i="76"/>
  <c r="U49" i="76"/>
  <c r="S49" i="76"/>
  <c r="Q49" i="76"/>
  <c r="O49" i="76"/>
  <c r="M49" i="76"/>
  <c r="K49" i="76"/>
  <c r="I49" i="76"/>
  <c r="G49" i="76"/>
  <c r="E49" i="76"/>
  <c r="AR47" i="76"/>
  <c r="AP47" i="76"/>
  <c r="AN47" i="76"/>
  <c r="AL47" i="76"/>
  <c r="AJ47" i="76"/>
  <c r="AH47" i="76"/>
  <c r="AF47" i="76"/>
  <c r="AD47" i="76"/>
  <c r="AB47" i="76"/>
  <c r="Z47" i="76"/>
  <c r="X47" i="76"/>
  <c r="V47" i="76"/>
  <c r="T47" i="76"/>
  <c r="R47" i="76"/>
  <c r="P47" i="76"/>
  <c r="N47" i="76"/>
  <c r="L47" i="76"/>
  <c r="J47" i="76"/>
  <c r="H47" i="76"/>
  <c r="F47" i="76"/>
  <c r="D47" i="76"/>
  <c r="AS43" i="76"/>
  <c r="AS46" i="76" s="1"/>
  <c r="AQ43" i="76"/>
  <c r="AQ46" i="76" s="1"/>
  <c r="AO43" i="76"/>
  <c r="AO46" i="76" s="1"/>
  <c r="AM43" i="76"/>
  <c r="AM46" i="76" s="1"/>
  <c r="AK43" i="76"/>
  <c r="AK46" i="76" s="1"/>
  <c r="AI43" i="76"/>
  <c r="AI46" i="76" s="1"/>
  <c r="AG43" i="76"/>
  <c r="AG46" i="76" s="1"/>
  <c r="AE43" i="76"/>
  <c r="AE46" i="76" s="1"/>
  <c r="AC43" i="76"/>
  <c r="AC46" i="76" s="1"/>
  <c r="AA43" i="76"/>
  <c r="AA46" i="76" s="1"/>
  <c r="Y43" i="76"/>
  <c r="Y46" i="76" s="1"/>
  <c r="W43" i="76"/>
  <c r="W46" i="76" s="1"/>
  <c r="U43" i="76"/>
  <c r="U46" i="76" s="1"/>
  <c r="S43" i="76"/>
  <c r="S46" i="76" s="1"/>
  <c r="Q43" i="76"/>
  <c r="Q46" i="76" s="1"/>
  <c r="O43" i="76"/>
  <c r="O46" i="76" s="1"/>
  <c r="M43" i="76"/>
  <c r="M46" i="76" s="1"/>
  <c r="K43" i="76"/>
  <c r="K46" i="76" s="1"/>
  <c r="I43" i="76"/>
  <c r="I46" i="76" s="1"/>
  <c r="G43" i="76"/>
  <c r="G46" i="76" s="1"/>
  <c r="E43" i="76"/>
  <c r="E46" i="76" s="1"/>
  <c r="AG39" i="76"/>
  <c r="AS38" i="76"/>
  <c r="AQ38" i="76"/>
  <c r="AO38" i="76"/>
  <c r="AM38" i="76"/>
  <c r="AK38" i="76"/>
  <c r="AI38" i="76"/>
  <c r="AG38" i="76"/>
  <c r="AE38" i="76"/>
  <c r="AC38" i="76"/>
  <c r="AA38" i="76"/>
  <c r="Y38" i="76"/>
  <c r="W38" i="76"/>
  <c r="U38" i="76"/>
  <c r="S38" i="76"/>
  <c r="Q38" i="76"/>
  <c r="O38" i="76"/>
  <c r="M38" i="76"/>
  <c r="K38" i="76"/>
  <c r="I38" i="76"/>
  <c r="G38" i="76"/>
  <c r="E38" i="76"/>
  <c r="AR36" i="76"/>
  <c r="AP36" i="76"/>
  <c r="AN36" i="76"/>
  <c r="AL36" i="76"/>
  <c r="AJ36" i="76"/>
  <c r="AH36" i="76"/>
  <c r="AF36" i="76"/>
  <c r="AD36" i="76"/>
  <c r="AB36" i="76"/>
  <c r="Z36" i="76"/>
  <c r="X36" i="76"/>
  <c r="V36" i="76"/>
  <c r="T36" i="76"/>
  <c r="R36" i="76"/>
  <c r="P36" i="76"/>
  <c r="N36" i="76"/>
  <c r="L36" i="76"/>
  <c r="J36" i="76"/>
  <c r="H36" i="76"/>
  <c r="F36" i="76"/>
  <c r="D36" i="76"/>
  <c r="AS32" i="76"/>
  <c r="AS35" i="76" s="1"/>
  <c r="AQ32" i="76"/>
  <c r="AQ35" i="76" s="1"/>
  <c r="AO32" i="76"/>
  <c r="AO35" i="76" s="1"/>
  <c r="AM32" i="76"/>
  <c r="AM35" i="76" s="1"/>
  <c r="AK32" i="76"/>
  <c r="AK35" i="76" s="1"/>
  <c r="AI32" i="76"/>
  <c r="AI35" i="76" s="1"/>
  <c r="AG32" i="76"/>
  <c r="AG35" i="76" s="1"/>
  <c r="AE32" i="76"/>
  <c r="AE35" i="76" s="1"/>
  <c r="AC32" i="76"/>
  <c r="AC35" i="76" s="1"/>
  <c r="AA32" i="76"/>
  <c r="AA35" i="76" s="1"/>
  <c r="Y32" i="76"/>
  <c r="Y35" i="76" s="1"/>
  <c r="W32" i="76"/>
  <c r="W35" i="76" s="1"/>
  <c r="U32" i="76"/>
  <c r="U35" i="76" s="1"/>
  <c r="S32" i="76"/>
  <c r="S35" i="76" s="1"/>
  <c r="Q32" i="76"/>
  <c r="Q35" i="76" s="1"/>
  <c r="O32" i="76"/>
  <c r="O35" i="76" s="1"/>
  <c r="M32" i="76"/>
  <c r="M35" i="76" s="1"/>
  <c r="K32" i="76"/>
  <c r="K35" i="76" s="1"/>
  <c r="I32" i="76"/>
  <c r="I35" i="76" s="1"/>
  <c r="G32" i="76"/>
  <c r="G35" i="76" s="1"/>
  <c r="E32" i="76"/>
  <c r="E35" i="76" s="1"/>
  <c r="AS27" i="76"/>
  <c r="AQ27" i="76"/>
  <c r="AO27" i="76"/>
  <c r="AM27" i="76"/>
  <c r="AK27" i="76"/>
  <c r="AI27" i="76"/>
  <c r="AG27" i="76"/>
  <c r="AE27" i="76"/>
  <c r="AC27" i="76"/>
  <c r="AA27" i="76"/>
  <c r="Y27" i="76"/>
  <c r="W27" i="76"/>
  <c r="U27" i="76"/>
  <c r="S27" i="76"/>
  <c r="Q27" i="76"/>
  <c r="O27" i="76"/>
  <c r="M27" i="76"/>
  <c r="K27" i="76"/>
  <c r="I27" i="76"/>
  <c r="G27" i="76"/>
  <c r="BC25" i="76"/>
  <c r="BC18" i="76" s="1"/>
  <c r="AR25" i="76"/>
  <c r="AP25" i="76"/>
  <c r="AN25" i="76"/>
  <c r="AL25" i="76"/>
  <c r="AJ25" i="76"/>
  <c r="AH25" i="76"/>
  <c r="AF25" i="76"/>
  <c r="AD25" i="76"/>
  <c r="AB25" i="76"/>
  <c r="Z25" i="76"/>
  <c r="X25" i="76"/>
  <c r="V25" i="76"/>
  <c r="T25" i="76"/>
  <c r="R25" i="76"/>
  <c r="P25" i="76"/>
  <c r="N25" i="76"/>
  <c r="L25" i="76"/>
  <c r="J25" i="76"/>
  <c r="H25" i="76"/>
  <c r="F25" i="76"/>
  <c r="AS21" i="76"/>
  <c r="AS24" i="76" s="1"/>
  <c r="AQ21" i="76"/>
  <c r="AQ24" i="76" s="1"/>
  <c r="AO21" i="76"/>
  <c r="AO24" i="76" s="1"/>
  <c r="AM21" i="76"/>
  <c r="AM24" i="76" s="1"/>
  <c r="AK21" i="76"/>
  <c r="AK24" i="76" s="1"/>
  <c r="AI21" i="76"/>
  <c r="AI24" i="76" s="1"/>
  <c r="AG21" i="76"/>
  <c r="AG24" i="76" s="1"/>
  <c r="AE21" i="76"/>
  <c r="AE24" i="76" s="1"/>
  <c r="AC21" i="76"/>
  <c r="AC24" i="76" s="1"/>
  <c r="AA21" i="76"/>
  <c r="AA24" i="76" s="1"/>
  <c r="Y21" i="76"/>
  <c r="Y24" i="76" s="1"/>
  <c r="W21" i="76"/>
  <c r="W24" i="76" s="1"/>
  <c r="U21" i="76"/>
  <c r="U24" i="76" s="1"/>
  <c r="S21" i="76"/>
  <c r="S24" i="76" s="1"/>
  <c r="Q21" i="76"/>
  <c r="Q24" i="76" s="1"/>
  <c r="O21" i="76"/>
  <c r="O24" i="76" s="1"/>
  <c r="M21" i="76"/>
  <c r="M24" i="76" s="1"/>
  <c r="K21" i="76"/>
  <c r="K24" i="76" s="1"/>
  <c r="I21" i="76"/>
  <c r="I24" i="76" s="1"/>
  <c r="G21" i="76"/>
  <c r="G24" i="76" s="1"/>
  <c r="BE146" i="76" l="1"/>
  <c r="BE47" i="76"/>
  <c r="BE69" i="76"/>
  <c r="BE80" i="76"/>
  <c r="BE135" i="76"/>
  <c r="BE36" i="76"/>
  <c r="BE58" i="76"/>
  <c r="BE113" i="76"/>
  <c r="BE124" i="76"/>
  <c r="BE25" i="76"/>
  <c r="BE91" i="76"/>
  <c r="BE102" i="76"/>
  <c r="S102" i="76"/>
  <c r="S100" i="76"/>
  <c r="E113" i="76"/>
  <c r="E111" i="76"/>
  <c r="S135" i="76"/>
  <c r="S133" i="76"/>
  <c r="Q36" i="76"/>
  <c r="Q34" i="76"/>
  <c r="AE47" i="76"/>
  <c r="AE45" i="76"/>
  <c r="M58" i="76"/>
  <c r="M56" i="76"/>
  <c r="AC58" i="76"/>
  <c r="AC56" i="76"/>
  <c r="AS58" i="76"/>
  <c r="AS56" i="76"/>
  <c r="M69" i="76"/>
  <c r="M67" i="76"/>
  <c r="AC69" i="76"/>
  <c r="AC67" i="76"/>
  <c r="AS69" i="76"/>
  <c r="AS67" i="76"/>
  <c r="M80" i="76"/>
  <c r="M78" i="76"/>
  <c r="AC80" i="76"/>
  <c r="AC78" i="76"/>
  <c r="AS80" i="76"/>
  <c r="AS78" i="76"/>
  <c r="G91" i="76"/>
  <c r="G89" i="76"/>
  <c r="W91" i="76"/>
  <c r="W89" i="76"/>
  <c r="AM91" i="76"/>
  <c r="AM89" i="76"/>
  <c r="E102" i="76"/>
  <c r="E100" i="76"/>
  <c r="U102" i="76"/>
  <c r="U100" i="76"/>
  <c r="AK102" i="76"/>
  <c r="AK100" i="76"/>
  <c r="G113" i="76"/>
  <c r="G111" i="76"/>
  <c r="W113" i="76"/>
  <c r="W111" i="76"/>
  <c r="AM113" i="76"/>
  <c r="AM111" i="76"/>
  <c r="E124" i="76"/>
  <c r="E122" i="76"/>
  <c r="U124" i="76"/>
  <c r="U122" i="76"/>
  <c r="AK124" i="76"/>
  <c r="AK122" i="76"/>
  <c r="E135" i="76"/>
  <c r="E133" i="76"/>
  <c r="U135" i="76"/>
  <c r="U133" i="76"/>
  <c r="AK135" i="76"/>
  <c r="AK133" i="76"/>
  <c r="E146" i="76"/>
  <c r="E144" i="76"/>
  <c r="U146" i="76"/>
  <c r="U144" i="76"/>
  <c r="AK146" i="76"/>
  <c r="AK144" i="76"/>
  <c r="AS47" i="76"/>
  <c r="AS45" i="76"/>
  <c r="AK113" i="76"/>
  <c r="AK111" i="76"/>
  <c r="AI124" i="76"/>
  <c r="AI122" i="76"/>
  <c r="O47" i="76"/>
  <c r="O45" i="76"/>
  <c r="Q25" i="76"/>
  <c r="Q23" i="76"/>
  <c r="AG25" i="76"/>
  <c r="AG23" i="76"/>
  <c r="S36" i="76"/>
  <c r="S34" i="76"/>
  <c r="AI36" i="76"/>
  <c r="AI34" i="76"/>
  <c r="Q47" i="76"/>
  <c r="Q45" i="76"/>
  <c r="AG47" i="76"/>
  <c r="AG45" i="76"/>
  <c r="O58" i="76"/>
  <c r="O56" i="76"/>
  <c r="AE58" i="76"/>
  <c r="AE56" i="76"/>
  <c r="O69" i="76"/>
  <c r="O67" i="76"/>
  <c r="AE69" i="76"/>
  <c r="AE67" i="76"/>
  <c r="O80" i="76"/>
  <c r="O78" i="76"/>
  <c r="AE80" i="76"/>
  <c r="AE78" i="76"/>
  <c r="I91" i="76"/>
  <c r="I89" i="76"/>
  <c r="Y91" i="76"/>
  <c r="Y89" i="76"/>
  <c r="AO91" i="76"/>
  <c r="AO89" i="76"/>
  <c r="G102" i="76"/>
  <c r="G100" i="76"/>
  <c r="W102" i="76"/>
  <c r="W100" i="76"/>
  <c r="AM102" i="76"/>
  <c r="AM100" i="76"/>
  <c r="I113" i="76"/>
  <c r="I111" i="76"/>
  <c r="Y113" i="76"/>
  <c r="Y111" i="76"/>
  <c r="AO113" i="76"/>
  <c r="AO111" i="76"/>
  <c r="G124" i="76"/>
  <c r="G122" i="76"/>
  <c r="W124" i="76"/>
  <c r="W122" i="76"/>
  <c r="AM124" i="76"/>
  <c r="AM122" i="76"/>
  <c r="G135" i="76"/>
  <c r="G133" i="76"/>
  <c r="W135" i="76"/>
  <c r="W133" i="76"/>
  <c r="AM135" i="76"/>
  <c r="AM133" i="76"/>
  <c r="G146" i="76"/>
  <c r="G144" i="76"/>
  <c r="W146" i="76"/>
  <c r="W144" i="76"/>
  <c r="AM146" i="76"/>
  <c r="AM144" i="76"/>
  <c r="AE36" i="76"/>
  <c r="AE34" i="76"/>
  <c r="AC47" i="76"/>
  <c r="AC45" i="76"/>
  <c r="K58" i="76"/>
  <c r="K56" i="76"/>
  <c r="AQ80" i="76"/>
  <c r="AQ78" i="76"/>
  <c r="AK91" i="76"/>
  <c r="AK89" i="76"/>
  <c r="AI102" i="76"/>
  <c r="AI100" i="76"/>
  <c r="U113" i="76"/>
  <c r="U111" i="76"/>
  <c r="AI146" i="76"/>
  <c r="AI144" i="76"/>
  <c r="O25" i="76"/>
  <c r="O23" i="76"/>
  <c r="S25" i="76"/>
  <c r="S23" i="76"/>
  <c r="AI25" i="76"/>
  <c r="AI23" i="76"/>
  <c r="E36" i="76"/>
  <c r="E34" i="76"/>
  <c r="U36" i="76"/>
  <c r="U34" i="76"/>
  <c r="AK36" i="76"/>
  <c r="AK34" i="76"/>
  <c r="S47" i="76"/>
  <c r="S45" i="76"/>
  <c r="AI47" i="76"/>
  <c r="AI45" i="76"/>
  <c r="Q58" i="76"/>
  <c r="Q56" i="76"/>
  <c r="AG58" i="76"/>
  <c r="AG56" i="76"/>
  <c r="Q69" i="76"/>
  <c r="Q67" i="76"/>
  <c r="AG69" i="76"/>
  <c r="AG67" i="76"/>
  <c r="Q80" i="76"/>
  <c r="Q78" i="76"/>
  <c r="AG80" i="76"/>
  <c r="AG78" i="76"/>
  <c r="K91" i="76"/>
  <c r="K89" i="76"/>
  <c r="AA91" i="76"/>
  <c r="AA89" i="76"/>
  <c r="AQ91" i="76"/>
  <c r="AQ89" i="76"/>
  <c r="I102" i="76"/>
  <c r="I100" i="76"/>
  <c r="Y102" i="76"/>
  <c r="Y100" i="76"/>
  <c r="AO102" i="76"/>
  <c r="AO100" i="76"/>
  <c r="K113" i="76"/>
  <c r="K111" i="76"/>
  <c r="AA113" i="76"/>
  <c r="AA111" i="76"/>
  <c r="AQ113" i="76"/>
  <c r="AQ111" i="76"/>
  <c r="I124" i="76"/>
  <c r="I122" i="76"/>
  <c r="Y124" i="76"/>
  <c r="Y122" i="76"/>
  <c r="AO124" i="76"/>
  <c r="AO122" i="76"/>
  <c r="I135" i="76"/>
  <c r="I133" i="76"/>
  <c r="Y135" i="76"/>
  <c r="Y133" i="76"/>
  <c r="AO135" i="76"/>
  <c r="AO133" i="76"/>
  <c r="I146" i="76"/>
  <c r="I144" i="76"/>
  <c r="Y146" i="76"/>
  <c r="Y144" i="76"/>
  <c r="AO146" i="76"/>
  <c r="AO144" i="76"/>
  <c r="AC25" i="76"/>
  <c r="AC23" i="76"/>
  <c r="M47" i="76"/>
  <c r="M45" i="76"/>
  <c r="K69" i="76"/>
  <c r="K67" i="76"/>
  <c r="U91" i="76"/>
  <c r="U89" i="76"/>
  <c r="AI135" i="76"/>
  <c r="AI133" i="76"/>
  <c r="S146" i="76"/>
  <c r="S144" i="76"/>
  <c r="AE25" i="76"/>
  <c r="AE23" i="76"/>
  <c r="AG36" i="76"/>
  <c r="AG34" i="76"/>
  <c r="U25" i="76"/>
  <c r="U23" i="76"/>
  <c r="AK25" i="76"/>
  <c r="AK23" i="76"/>
  <c r="G36" i="76"/>
  <c r="G34" i="76"/>
  <c r="W36" i="76"/>
  <c r="W34" i="76"/>
  <c r="AM36" i="76"/>
  <c r="AM34" i="76"/>
  <c r="E47" i="76"/>
  <c r="E45" i="76"/>
  <c r="U47" i="76"/>
  <c r="U45" i="76"/>
  <c r="AK47" i="76"/>
  <c r="AK45" i="76"/>
  <c r="S58" i="76"/>
  <c r="S56" i="76"/>
  <c r="AI58" i="76"/>
  <c r="AI56" i="76"/>
  <c r="S69" i="76"/>
  <c r="S67" i="76"/>
  <c r="AI69" i="76"/>
  <c r="AI67" i="76"/>
  <c r="S80" i="76"/>
  <c r="S78" i="76"/>
  <c r="AI80" i="76"/>
  <c r="AI78" i="76"/>
  <c r="M91" i="76"/>
  <c r="M89" i="76"/>
  <c r="AC91" i="76"/>
  <c r="AC89" i="76"/>
  <c r="AS91" i="76"/>
  <c r="AS89" i="76"/>
  <c r="K102" i="76"/>
  <c r="K100" i="76"/>
  <c r="AA102" i="76"/>
  <c r="AA100" i="76"/>
  <c r="AQ102" i="76"/>
  <c r="AQ100" i="76"/>
  <c r="M113" i="76"/>
  <c r="M111" i="76"/>
  <c r="AC113" i="76"/>
  <c r="AC111" i="76"/>
  <c r="AS113" i="76"/>
  <c r="AS111" i="76"/>
  <c r="K124" i="76"/>
  <c r="K122" i="76"/>
  <c r="AA124" i="76"/>
  <c r="AA122" i="76"/>
  <c r="AQ124" i="76"/>
  <c r="AQ122" i="76"/>
  <c r="K135" i="76"/>
  <c r="K133" i="76"/>
  <c r="AA135" i="76"/>
  <c r="AA133" i="76"/>
  <c r="AQ135" i="76"/>
  <c r="AQ133" i="76"/>
  <c r="K146" i="76"/>
  <c r="K144" i="76"/>
  <c r="AA146" i="76"/>
  <c r="AA144" i="76"/>
  <c r="AQ146" i="76"/>
  <c r="AQ144" i="76"/>
  <c r="AS25" i="76"/>
  <c r="AS23" i="76"/>
  <c r="AA58" i="76"/>
  <c r="AA56" i="76"/>
  <c r="AQ69" i="76"/>
  <c r="AQ67" i="76"/>
  <c r="K80" i="76"/>
  <c r="K78" i="76"/>
  <c r="E91" i="76"/>
  <c r="E89" i="76"/>
  <c r="G25" i="76"/>
  <c r="G23" i="76"/>
  <c r="AM25" i="76"/>
  <c r="AM23" i="76"/>
  <c r="AO36" i="76"/>
  <c r="AO34" i="76"/>
  <c r="AM47" i="76"/>
  <c r="AM45" i="76"/>
  <c r="E58" i="76"/>
  <c r="E56" i="76"/>
  <c r="AK58" i="76"/>
  <c r="AK56" i="76"/>
  <c r="E69" i="76"/>
  <c r="E67" i="76"/>
  <c r="U69" i="76"/>
  <c r="U67" i="76"/>
  <c r="AK69" i="76"/>
  <c r="AK67" i="76"/>
  <c r="E80" i="76"/>
  <c r="E78" i="76"/>
  <c r="U80" i="76"/>
  <c r="U78" i="76"/>
  <c r="AK80" i="76"/>
  <c r="AK78" i="76"/>
  <c r="O91" i="76"/>
  <c r="O89" i="76"/>
  <c r="AE91" i="76"/>
  <c r="AE89" i="76"/>
  <c r="M102" i="76"/>
  <c r="M100" i="76"/>
  <c r="AC102" i="76"/>
  <c r="AC100" i="76"/>
  <c r="AS102" i="76"/>
  <c r="AS100" i="76"/>
  <c r="O113" i="76"/>
  <c r="O111" i="76"/>
  <c r="AE113" i="76"/>
  <c r="AE111" i="76"/>
  <c r="M124" i="76"/>
  <c r="M122" i="76"/>
  <c r="AC124" i="76"/>
  <c r="AC122" i="76"/>
  <c r="AS124" i="76"/>
  <c r="AS122" i="76"/>
  <c r="M135" i="76"/>
  <c r="M133" i="76"/>
  <c r="AC135" i="76"/>
  <c r="AC133" i="76"/>
  <c r="AS135" i="76"/>
  <c r="AS133" i="76"/>
  <c r="M146" i="76"/>
  <c r="M144" i="76"/>
  <c r="AC146" i="76"/>
  <c r="AC144" i="76"/>
  <c r="AS146" i="76"/>
  <c r="AS144" i="76"/>
  <c r="O36" i="76"/>
  <c r="O34" i="76"/>
  <c r="AQ58" i="76"/>
  <c r="AQ56" i="76"/>
  <c r="AA69" i="76"/>
  <c r="AA67" i="76"/>
  <c r="AA80" i="76"/>
  <c r="AA78" i="76"/>
  <c r="W25" i="76"/>
  <c r="W23" i="76"/>
  <c r="Y36" i="76"/>
  <c r="Y34" i="76"/>
  <c r="W47" i="76"/>
  <c r="W45" i="76"/>
  <c r="U58" i="76"/>
  <c r="U56" i="76"/>
  <c r="I25" i="76"/>
  <c r="I23" i="76"/>
  <c r="Y25" i="76"/>
  <c r="Y23" i="76"/>
  <c r="AO25" i="76"/>
  <c r="AO23" i="76"/>
  <c r="K36" i="76"/>
  <c r="K34" i="76"/>
  <c r="AA36" i="76"/>
  <c r="AA34" i="76"/>
  <c r="AQ36" i="76"/>
  <c r="AQ34" i="76"/>
  <c r="I47" i="76"/>
  <c r="I45" i="76"/>
  <c r="Y47" i="76"/>
  <c r="Y45" i="76"/>
  <c r="AO47" i="76"/>
  <c r="AO45" i="76"/>
  <c r="G58" i="76"/>
  <c r="G56" i="76"/>
  <c r="W58" i="76"/>
  <c r="W56" i="76"/>
  <c r="AM58" i="76"/>
  <c r="AM56" i="76"/>
  <c r="G69" i="76"/>
  <c r="G67" i="76"/>
  <c r="W69" i="76"/>
  <c r="W67" i="76"/>
  <c r="AM69" i="76"/>
  <c r="AM67" i="76"/>
  <c r="G80" i="76"/>
  <c r="G78" i="76"/>
  <c r="W80" i="76"/>
  <c r="W78" i="76"/>
  <c r="AM80" i="76"/>
  <c r="AM78" i="76"/>
  <c r="Q91" i="76"/>
  <c r="Q89" i="76"/>
  <c r="AG91" i="76"/>
  <c r="AG89" i="76"/>
  <c r="O102" i="76"/>
  <c r="O100" i="76"/>
  <c r="AE102" i="76"/>
  <c r="AE100" i="76"/>
  <c r="Q113" i="76"/>
  <c r="Q111" i="76"/>
  <c r="AG113" i="76"/>
  <c r="AG111" i="76"/>
  <c r="O124" i="76"/>
  <c r="O122" i="76"/>
  <c r="AE124" i="76"/>
  <c r="AE122" i="76"/>
  <c r="O135" i="76"/>
  <c r="O133" i="76"/>
  <c r="AE135" i="76"/>
  <c r="AE133" i="76"/>
  <c r="O146" i="76"/>
  <c r="O144" i="76"/>
  <c r="AE146" i="76"/>
  <c r="AE144" i="76"/>
  <c r="M25" i="76"/>
  <c r="M23" i="76"/>
  <c r="S124" i="76"/>
  <c r="S122" i="76"/>
  <c r="I36" i="76"/>
  <c r="I34" i="76"/>
  <c r="G47" i="76"/>
  <c r="G45" i="76"/>
  <c r="K25" i="76"/>
  <c r="K23" i="76"/>
  <c r="AA25" i="76"/>
  <c r="AA23" i="76"/>
  <c r="AQ25" i="76"/>
  <c r="AQ23" i="76"/>
  <c r="M36" i="76"/>
  <c r="M34" i="76"/>
  <c r="AC36" i="76"/>
  <c r="AC34" i="76"/>
  <c r="AS36" i="76"/>
  <c r="AS34" i="76"/>
  <c r="K47" i="76"/>
  <c r="K45" i="76"/>
  <c r="AA47" i="76"/>
  <c r="AA45" i="76"/>
  <c r="AQ47" i="76"/>
  <c r="AQ45" i="76"/>
  <c r="I58" i="76"/>
  <c r="I56" i="76"/>
  <c r="Y58" i="76"/>
  <c r="Y56" i="76"/>
  <c r="AO58" i="76"/>
  <c r="AO56" i="76"/>
  <c r="I69" i="76"/>
  <c r="I67" i="76"/>
  <c r="Y69" i="76"/>
  <c r="Y67" i="76"/>
  <c r="AO69" i="76"/>
  <c r="AO67" i="76"/>
  <c r="I80" i="76"/>
  <c r="I78" i="76"/>
  <c r="Y80" i="76"/>
  <c r="Y78" i="76"/>
  <c r="AO80" i="76"/>
  <c r="AO78" i="76"/>
  <c r="S91" i="76"/>
  <c r="S89" i="76"/>
  <c r="AI91" i="76"/>
  <c r="AI89" i="76"/>
  <c r="Q102" i="76"/>
  <c r="Q100" i="76"/>
  <c r="AG102" i="76"/>
  <c r="AG100" i="76"/>
  <c r="S113" i="76"/>
  <c r="S111" i="76"/>
  <c r="AI113" i="76"/>
  <c r="AI111" i="76"/>
  <c r="Q124" i="76"/>
  <c r="Q122" i="76"/>
  <c r="AG124" i="76"/>
  <c r="AG122" i="76"/>
  <c r="Q135" i="76"/>
  <c r="Q133" i="76"/>
  <c r="AG135" i="76"/>
  <c r="AG133" i="76"/>
  <c r="Q146" i="76"/>
  <c r="Q144" i="76"/>
  <c r="AG146" i="76"/>
  <c r="AG144" i="76"/>
  <c r="M7" i="76"/>
  <c r="P7" i="76" s="1"/>
  <c r="BK208" i="76"/>
  <c r="BK230" i="76"/>
  <c r="BJ164" i="76"/>
  <c r="BK175" i="76"/>
  <c r="BK219" i="76"/>
  <c r="BI175" i="76"/>
  <c r="BK241" i="76"/>
  <c r="BI164" i="76"/>
  <c r="BJ175" i="76"/>
  <c r="M28" i="76"/>
  <c r="U28" i="76"/>
  <c r="AC28" i="76"/>
  <c r="AK28" i="76"/>
  <c r="AS28" i="76"/>
  <c r="K39" i="76"/>
  <c r="S39" i="76"/>
  <c r="AA39" i="76"/>
  <c r="AI39" i="76"/>
  <c r="AQ39" i="76"/>
  <c r="I50" i="76"/>
  <c r="Q50" i="76"/>
  <c r="Y50" i="76"/>
  <c r="AG50" i="76"/>
  <c r="AO50" i="76"/>
  <c r="G61" i="76"/>
  <c r="O61" i="76"/>
  <c r="W61" i="76"/>
  <c r="AE61" i="76"/>
  <c r="AM61" i="76"/>
  <c r="E72" i="76"/>
  <c r="M72" i="76"/>
  <c r="U72" i="76"/>
  <c r="AC72" i="76"/>
  <c r="AK72" i="76"/>
  <c r="AS72" i="76"/>
  <c r="K83" i="76"/>
  <c r="S83" i="76"/>
  <c r="AA83" i="76"/>
  <c r="AI83" i="76"/>
  <c r="AQ83" i="76"/>
  <c r="I94" i="76"/>
  <c r="Q94" i="76"/>
  <c r="Y94" i="76"/>
  <c r="AG94" i="76"/>
  <c r="AO94" i="76"/>
  <c r="G105" i="76"/>
  <c r="O105" i="76"/>
  <c r="W105" i="76"/>
  <c r="AE105" i="76"/>
  <c r="AM105" i="76"/>
  <c r="E116" i="76"/>
  <c r="M116" i="76"/>
  <c r="U116" i="76"/>
  <c r="AC116" i="76"/>
  <c r="AK116" i="76"/>
  <c r="AS116" i="76"/>
  <c r="K127" i="76"/>
  <c r="S127" i="76"/>
  <c r="AA127" i="76"/>
  <c r="AI127" i="76"/>
  <c r="AQ127" i="76"/>
  <c r="I138" i="76"/>
  <c r="Q138" i="76"/>
  <c r="Y138" i="76"/>
  <c r="AG138" i="76"/>
  <c r="AO138" i="76"/>
  <c r="G149" i="76"/>
  <c r="W149" i="76"/>
  <c r="AM149" i="76"/>
  <c r="Q149" i="76"/>
  <c r="I28" i="76"/>
  <c r="Q28" i="76"/>
  <c r="Y28" i="76"/>
  <c r="AG28" i="76"/>
  <c r="AO28" i="76"/>
  <c r="G39" i="76"/>
  <c r="O39" i="76"/>
  <c r="W39" i="76"/>
  <c r="AE39" i="76"/>
  <c r="AM39" i="76"/>
  <c r="E50" i="76"/>
  <c r="M50" i="76"/>
  <c r="U50" i="76"/>
  <c r="AC50" i="76"/>
  <c r="AK50" i="76"/>
  <c r="AS50" i="76"/>
  <c r="K61" i="76"/>
  <c r="S61" i="76"/>
  <c r="AA61" i="76"/>
  <c r="AI61" i="76"/>
  <c r="AQ61" i="76"/>
  <c r="I72" i="76"/>
  <c r="Q72" i="76"/>
  <c r="Y72" i="76"/>
  <c r="AG72" i="76"/>
  <c r="AO72" i="76"/>
  <c r="G83" i="76"/>
  <c r="O83" i="76"/>
  <c r="W83" i="76"/>
  <c r="AE83" i="76"/>
  <c r="AM83" i="76"/>
  <c r="E94" i="76"/>
  <c r="M94" i="76"/>
  <c r="U94" i="76"/>
  <c r="AC94" i="76"/>
  <c r="AK94" i="76"/>
  <c r="AS94" i="76"/>
  <c r="K105" i="76"/>
  <c r="S105" i="76"/>
  <c r="AA105" i="76"/>
  <c r="AI105" i="76"/>
  <c r="AQ105" i="76"/>
  <c r="I116" i="76"/>
  <c r="Q116" i="76"/>
  <c r="Y116" i="76"/>
  <c r="AG116" i="76"/>
  <c r="AO116" i="76"/>
  <c r="G127" i="76"/>
  <c r="O127" i="76"/>
  <c r="W127" i="76"/>
  <c r="AE127" i="76"/>
  <c r="AM127" i="76"/>
  <c r="E138" i="76"/>
  <c r="AG149" i="76"/>
  <c r="M138" i="76"/>
  <c r="U138" i="76"/>
  <c r="AC138" i="76"/>
  <c r="AK138" i="76"/>
  <c r="AS138" i="76"/>
  <c r="K149" i="76"/>
  <c r="Y149" i="76"/>
  <c r="AO149" i="76"/>
  <c r="S149" i="76"/>
  <c r="G28" i="76"/>
  <c r="O28" i="76"/>
  <c r="W28" i="76"/>
  <c r="AE28" i="76"/>
  <c r="AM28" i="76"/>
  <c r="E39" i="76"/>
  <c r="M39" i="76"/>
  <c r="U39" i="76"/>
  <c r="AC39" i="76"/>
  <c r="AK39" i="76"/>
  <c r="AS39" i="76"/>
  <c r="K50" i="76"/>
  <c r="S50" i="76"/>
  <c r="AA50" i="76"/>
  <c r="AI50" i="76"/>
  <c r="AQ50" i="76"/>
  <c r="I61" i="76"/>
  <c r="Q61" i="76"/>
  <c r="Y61" i="76"/>
  <c r="AG61" i="76"/>
  <c r="AO61" i="76"/>
  <c r="G72" i="76"/>
  <c r="O72" i="76"/>
  <c r="W72" i="76"/>
  <c r="AE72" i="76"/>
  <c r="AM72" i="76"/>
  <c r="E83" i="76"/>
  <c r="M83" i="76"/>
  <c r="U83" i="76"/>
  <c r="AC83" i="76"/>
  <c r="AK83" i="76"/>
  <c r="AS83" i="76"/>
  <c r="K94" i="76"/>
  <c r="S94" i="76"/>
  <c r="AA94" i="76"/>
  <c r="AI94" i="76"/>
  <c r="AQ94" i="76"/>
  <c r="I105" i="76"/>
  <c r="Q105" i="76"/>
  <c r="Y105" i="76"/>
  <c r="AG105" i="76"/>
  <c r="AO105" i="76"/>
  <c r="G116" i="76"/>
  <c r="O116" i="76"/>
  <c r="W116" i="76"/>
  <c r="AE116" i="76"/>
  <c r="AM116" i="76"/>
  <c r="E127" i="76"/>
  <c r="M127" i="76"/>
  <c r="U127" i="76"/>
  <c r="AC127" i="76"/>
  <c r="AK127" i="76"/>
  <c r="AS127" i="76"/>
  <c r="K138" i="76"/>
  <c r="S138" i="76"/>
  <c r="AA138" i="76"/>
  <c r="AI138" i="76"/>
  <c r="AQ138" i="76"/>
  <c r="I149" i="76"/>
  <c r="U149" i="76"/>
  <c r="AK149" i="76"/>
  <c r="AI149" i="76"/>
  <c r="AQ149" i="76"/>
  <c r="AS149" i="76"/>
  <c r="BB25" i="76" l="1"/>
  <c r="BB69" i="76"/>
  <c r="BB36" i="76"/>
  <c r="BB146" i="76"/>
  <c r="BB102" i="76"/>
  <c r="BB113" i="76"/>
  <c r="BB58" i="76"/>
  <c r="BB47" i="76"/>
  <c r="BB124" i="76"/>
  <c r="BB80" i="76"/>
  <c r="BB91" i="76"/>
  <c r="BB135" i="76"/>
  <c r="BE18" i="76"/>
  <c r="M9" i="76" s="1"/>
  <c r="P9" i="76" s="1"/>
  <c r="BI18" i="76"/>
  <c r="BJ18" i="76"/>
  <c r="BK18" i="76"/>
  <c r="M11" i="76" s="1"/>
  <c r="P11" i="76" s="1"/>
  <c r="BD146" i="76"/>
  <c r="AX25" i="76"/>
  <c r="AY25" i="76"/>
  <c r="AW25" i="76"/>
  <c r="AV25" i="76"/>
  <c r="AZ25" i="76"/>
  <c r="AZ135" i="76"/>
  <c r="AY135" i="76"/>
  <c r="AX135" i="76"/>
  <c r="AW135" i="76"/>
  <c r="AV135" i="76"/>
  <c r="AZ113" i="76"/>
  <c r="AY113" i="76"/>
  <c r="AW113" i="76"/>
  <c r="AX113" i="76"/>
  <c r="AV113" i="76"/>
  <c r="AZ146" i="76"/>
  <c r="AY146" i="76"/>
  <c r="AX146" i="76"/>
  <c r="AV146" i="76"/>
  <c r="AW146" i="76"/>
  <c r="AZ102" i="76"/>
  <c r="AY102" i="76"/>
  <c r="AX102" i="76"/>
  <c r="AW102" i="76"/>
  <c r="AV102" i="76"/>
  <c r="BD113" i="76"/>
  <c r="BD47" i="76"/>
  <c r="BD124" i="76"/>
  <c r="BD36" i="76"/>
  <c r="BD80" i="76"/>
  <c r="AX47" i="76"/>
  <c r="AZ47" i="76"/>
  <c r="AY47" i="76"/>
  <c r="AW47" i="76"/>
  <c r="AV47" i="76"/>
  <c r="AZ124" i="76"/>
  <c r="AY124" i="76"/>
  <c r="AW124" i="76"/>
  <c r="AX124" i="76"/>
  <c r="AV124" i="76"/>
  <c r="BD102" i="76"/>
  <c r="AZ36" i="76"/>
  <c r="AX36" i="76"/>
  <c r="AY36" i="76"/>
  <c r="AV36" i="76"/>
  <c r="AW36" i="76"/>
  <c r="AZ80" i="76"/>
  <c r="AY80" i="76"/>
  <c r="AW80" i="76"/>
  <c r="AX80" i="76"/>
  <c r="AV80" i="76"/>
  <c r="BD69" i="76"/>
  <c r="AZ69" i="76"/>
  <c r="AY69" i="76"/>
  <c r="AW69" i="76"/>
  <c r="AX69" i="76"/>
  <c r="AV69" i="76"/>
  <c r="BD58" i="76"/>
  <c r="BD91" i="76"/>
  <c r="BD135" i="76"/>
  <c r="AV58" i="76"/>
  <c r="AZ58" i="76"/>
  <c r="AY58" i="76"/>
  <c r="AX58" i="76"/>
  <c r="AW58" i="76"/>
  <c r="AZ91" i="76"/>
  <c r="AW91" i="76"/>
  <c r="AY91" i="76"/>
  <c r="AX91" i="76"/>
  <c r="AV91" i="76"/>
  <c r="BD156" i="76"/>
  <c r="AZ156" i="76"/>
  <c r="AZ200" i="76"/>
  <c r="AV200" i="76"/>
  <c r="AY200" i="76"/>
  <c r="AX200" i="76"/>
  <c r="AW200" i="76"/>
  <c r="AZ233" i="76"/>
  <c r="AX233" i="76"/>
  <c r="AV233" i="76"/>
  <c r="AY233" i="76"/>
  <c r="AW233" i="76"/>
  <c r="BD189" i="76"/>
  <c r="BD167" i="76"/>
  <c r="AZ189" i="76"/>
  <c r="AX189" i="76"/>
  <c r="AY189" i="76"/>
  <c r="AW189" i="76"/>
  <c r="AV189" i="76"/>
  <c r="AZ167" i="76"/>
  <c r="AX167" i="76"/>
  <c r="AV167" i="76"/>
  <c r="AY167" i="76"/>
  <c r="AW167" i="76"/>
  <c r="BD211" i="76"/>
  <c r="BD244" i="76"/>
  <c r="BD178" i="76"/>
  <c r="AZ211" i="76"/>
  <c r="AX211" i="76"/>
  <c r="AY211" i="76"/>
  <c r="AV211" i="76"/>
  <c r="AW211" i="76"/>
  <c r="AV156" i="76"/>
  <c r="AZ244" i="76"/>
  <c r="AY244" i="76"/>
  <c r="AX244" i="76"/>
  <c r="AW244" i="76"/>
  <c r="AV244" i="76"/>
  <c r="AZ178" i="76"/>
  <c r="AY178" i="76"/>
  <c r="AX178" i="76"/>
  <c r="AV178" i="76"/>
  <c r="AW178" i="76"/>
  <c r="BD222" i="76"/>
  <c r="AW156" i="76"/>
  <c r="AZ222" i="76"/>
  <c r="AY222" i="76"/>
  <c r="AX222" i="76"/>
  <c r="AW222" i="76"/>
  <c r="AV222" i="76"/>
  <c r="AX156" i="76"/>
  <c r="AY156" i="76"/>
  <c r="BD200" i="76"/>
  <c r="BD233" i="76"/>
  <c r="BH222" i="76"/>
  <c r="BH178" i="76"/>
  <c r="BH233" i="76"/>
  <c r="BH244" i="76"/>
  <c r="BH167" i="76"/>
  <c r="BH211" i="76"/>
  <c r="BH200" i="76"/>
  <c r="BH156" i="76"/>
  <c r="BH189" i="76"/>
  <c r="BH146" i="76"/>
  <c r="BH135" i="76"/>
  <c r="BH58" i="76"/>
  <c r="BH124" i="76"/>
  <c r="BH80" i="76"/>
  <c r="BH69" i="76"/>
  <c r="BH91" i="76"/>
  <c r="BH36" i="76"/>
  <c r="BH25" i="76"/>
  <c r="BH113" i="76"/>
  <c r="BH47" i="76"/>
  <c r="BD25" i="76"/>
  <c r="BH102" i="76"/>
  <c r="M317" i="76"/>
  <c r="I317" i="76"/>
  <c r="BB18" i="76" l="1"/>
  <c r="R6" i="76" s="1"/>
  <c r="AZ18" i="76"/>
  <c r="AV18" i="76"/>
  <c r="AW18" i="76"/>
  <c r="AY18" i="76"/>
  <c r="AX18" i="76"/>
  <c r="BH18" i="76"/>
  <c r="BD18" i="76"/>
  <c r="M8" i="76" s="1"/>
  <c r="P8" i="76" s="1"/>
  <c r="M10" i="76"/>
  <c r="P10" i="76" s="1"/>
  <c r="BA36" i="76"/>
  <c r="BA91" i="76"/>
  <c r="BA113" i="76"/>
  <c r="BA58" i="76"/>
  <c r="BA25" i="76"/>
  <c r="BA80" i="76"/>
  <c r="BA47" i="76"/>
  <c r="BA146" i="76"/>
  <c r="BA135" i="76"/>
  <c r="BA69" i="76"/>
  <c r="BA102" i="76"/>
  <c r="BA124" i="76"/>
  <c r="BA211" i="76"/>
  <c r="BA233" i="76"/>
  <c r="BA244" i="76"/>
  <c r="BA167" i="76"/>
  <c r="BA222" i="76"/>
  <c r="BA178" i="76"/>
  <c r="BA156" i="76"/>
  <c r="BA189" i="76"/>
  <c r="BA200" i="76"/>
  <c r="BA18" i="76" l="1"/>
  <c r="M6" i="76" s="1"/>
  <c r="P6" i="76" s="1"/>
  <c r="L7" i="29" l="1"/>
  <c r="C22" i="29" l="1"/>
  <c r="B22" i="29"/>
  <c r="C18" i="29" l="1"/>
  <c r="B18" i="29"/>
  <c r="J12" i="29" l="1"/>
  <c r="J11" i="29"/>
  <c r="J10" i="29"/>
  <c r="J9" i="29"/>
  <c r="K8" i="29"/>
  <c r="J7" i="29"/>
  <c r="J6" i="29"/>
  <c r="J5" i="29"/>
  <c r="K7" i="29" l="1"/>
  <c r="O7" i="29"/>
  <c r="K5" i="29"/>
  <c r="O5" i="29"/>
  <c r="K6" i="29"/>
  <c r="O6" i="29"/>
  <c r="K9" i="29"/>
  <c r="O9" i="29"/>
  <c r="K10" i="29"/>
  <c r="O10" i="29"/>
  <c r="K11" i="29"/>
  <c r="O11" i="29"/>
  <c r="K12" i="29"/>
  <c r="O12" i="29"/>
  <c r="E12" i="29"/>
  <c r="E11" i="29"/>
  <c r="E10" i="29"/>
  <c r="A26" i="29" s="1"/>
  <c r="E9" i="29"/>
  <c r="E8" i="29"/>
  <c r="A22" i="29" s="1"/>
  <c r="E7" i="29"/>
  <c r="E6" i="29"/>
  <c r="A18" i="29" s="1"/>
  <c r="E5" i="29"/>
  <c r="F5" i="29" s="1"/>
  <c r="E18" i="29" l="1"/>
  <c r="F22" i="29"/>
  <c r="D22" i="29" s="1"/>
  <c r="F22" i="48"/>
  <c r="F28" i="48" s="1"/>
  <c r="I22" i="48" l="1"/>
  <c r="M22" i="48"/>
  <c r="I24" i="4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tc={778AEBC0-CAD7-4EDE-98C2-B1972F3DF024}</author>
    <author>tc={8F271FE9-D464-4931-95AA-311207DEEA83}</author>
    <author>tc={D1F14333-0DE2-4C83-BE12-8D9BB4C094C2}</author>
    <author>tc={E2006269-D360-4AF4-B16D-08CB71E40EF3}</author>
    <author>tc={0F26824C-CC8E-46D5-9DC7-E8E114D1F88A}</author>
    <author>tc={00640BBE-A3AA-465A-BD56-882933159281}</author>
    <author>tc={AA6FB64D-2D57-47D3-B12B-B5939C3D2302}</author>
    <author>tc={D671B565-E348-4901-B1EC-1D3401ADAE6D}</author>
    <author>Raghav Ranjan</author>
    <author>tc={0C2534A4-21E7-4A6C-ABF2-5FB993E021D4}</author>
    <author>tc={4406EAAA-16B4-402D-B276-B4D0FA88F87E}</author>
    <author>tc={FAFC9817-6343-4EA0-9DCA-4E66B4931122}</author>
    <author>tc={8C8FE18C-5D55-4D3D-A2B6-F3570D47B60C}</author>
    <author>tc={B503AED5-C239-408C-AFE7-30E97610509E}</author>
    <author>tc={1C196FD0-646C-4EEF-8D87-D82E3302CF73}</author>
    <author>tc={3DD84B07-25B6-4C61-9A87-4F21C8AF2EE0}</author>
  </authors>
  <commentList>
    <comment ref="AT87" authorId="0" shapeId="0" xr:uid="{778AEBC0-CAD7-4EDE-98C2-B1972F3DF024}">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U87" authorId="1" shapeId="0" xr:uid="{8F271FE9-D464-4931-95AA-311207DEEA83}">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V87" authorId="2" shapeId="0" xr:uid="{D1F14333-0DE2-4C83-BE12-8D9BB4C094C2}">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W87" authorId="3" shapeId="0" xr:uid="{E2006269-D360-4AF4-B16D-08CB71E40EF3}">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X87" authorId="4" shapeId="0" xr:uid="{0F26824C-CC8E-46D5-9DC7-E8E114D1F88A}">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Y87" authorId="5" shapeId="0" xr:uid="{00640BBE-A3AA-465A-BD56-882933159281}">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U92" authorId="6" shapeId="0" xr:uid="{AA6FB64D-2D57-47D3-B12B-B5939C3D2302}">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V92" authorId="7" shapeId="0" xr:uid="{D671B565-E348-4901-B1EC-1D3401ADAE6D}">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W92" authorId="8" shapeId="0" xr:uid="{549FE85E-9F57-4538-BAD3-1ED239FA8767}">
      <text>
        <r>
          <rPr>
            <b/>
            <sz val="9"/>
            <color indexed="81"/>
            <rFont val="Tahoma"/>
            <family val="2"/>
          </rPr>
          <t>Raghav Ranjan:</t>
        </r>
        <r>
          <rPr>
            <sz val="9"/>
            <color indexed="81"/>
            <rFont val="Tahoma"/>
            <family val="2"/>
          </rPr>
          <t xml:space="preserve">
No work done due to less manpower</t>
        </r>
      </text>
    </comment>
    <comment ref="AX92" authorId="8" shapeId="0" xr:uid="{34AA983E-261B-4E72-8F34-E5FDC5CEBA3B}">
      <text>
        <r>
          <rPr>
            <b/>
            <sz val="9"/>
            <color indexed="81"/>
            <rFont val="Tahoma"/>
            <family val="2"/>
          </rPr>
          <t>Raghav Ranjan:</t>
        </r>
        <r>
          <rPr>
            <sz val="9"/>
            <color indexed="81"/>
            <rFont val="Tahoma"/>
            <family val="2"/>
          </rPr>
          <t xml:space="preserve">
No work done due to less manpower</t>
        </r>
      </text>
    </comment>
    <comment ref="AY92" authorId="8" shapeId="0" xr:uid="{FE758184-A065-411B-9232-C43249D3336C}">
      <text>
        <r>
          <rPr>
            <b/>
            <sz val="9"/>
            <color indexed="81"/>
            <rFont val="Tahoma"/>
            <family val="2"/>
          </rPr>
          <t>Raghav Ranjan:</t>
        </r>
        <r>
          <rPr>
            <sz val="9"/>
            <color indexed="81"/>
            <rFont val="Tahoma"/>
            <family val="2"/>
          </rPr>
          <t xml:space="preserve">
No work done due to less manpower</t>
        </r>
      </text>
    </comment>
    <comment ref="AT94" authorId="9" shapeId="0" xr:uid="{0C2534A4-21E7-4A6C-ABF2-5FB993E021D4}">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U94" authorId="10" shapeId="0" xr:uid="{4406EAAA-16B4-402D-B276-B4D0FA88F87E}">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V94" authorId="11" shapeId="0" xr:uid="{FAFC9817-6343-4EA0-9DCA-4E66B4931122}">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W94" authorId="12" shapeId="0" xr:uid="{8C8FE18C-5D55-4D3D-A2B6-F3570D47B60C}">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X94" authorId="13" shapeId="0" xr:uid="{B503AED5-C239-408C-AFE7-30E97610509E}">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Y94" authorId="14" shapeId="0" xr:uid="{1C196FD0-646C-4EEF-8D87-D82E3302CF73}">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P95" authorId="15" shapeId="0" xr:uid="{3DD84B07-25B6-4C61-9A87-4F21C8AF2EE0}">
      <text>
        <t>[Threaded comment]
Your version of Excel allows you to read this threaded comment; however, any edits to it will get removed if the file is opened in a newer version of Excel. Learn more: https://go.microsoft.com/fwlink/?linkid=870924
Comment:
    No work done.</t>
      </text>
    </comment>
    <comment ref="AW99" authorId="8" shapeId="0" xr:uid="{5713CEA8-F011-4149-8997-B485EE27C673}">
      <text>
        <r>
          <rPr>
            <b/>
            <sz val="9"/>
            <color indexed="81"/>
            <rFont val="Tahoma"/>
            <family val="2"/>
          </rPr>
          <t>Raghav Ranjan:</t>
        </r>
        <r>
          <rPr>
            <sz val="9"/>
            <color indexed="81"/>
            <rFont val="Tahoma"/>
            <family val="2"/>
          </rPr>
          <t xml:space="preserve">
No work done due to less manpower</t>
        </r>
      </text>
    </comment>
    <comment ref="AX99" authorId="8" shapeId="0" xr:uid="{A16EF6A6-3866-4218-8B2F-39A02E3D2033}">
      <text>
        <r>
          <rPr>
            <b/>
            <sz val="9"/>
            <color indexed="81"/>
            <rFont val="Tahoma"/>
            <family val="2"/>
          </rPr>
          <t>Raghav Ranjan:</t>
        </r>
        <r>
          <rPr>
            <sz val="9"/>
            <color indexed="81"/>
            <rFont val="Tahoma"/>
            <family val="2"/>
          </rPr>
          <t xml:space="preserve">
No work done due to less manpower</t>
        </r>
      </text>
    </comment>
    <comment ref="AY99" authorId="8" shapeId="0" xr:uid="{E2CA73F1-AE4A-4378-AE2F-1507570C4822}">
      <text>
        <r>
          <rPr>
            <b/>
            <sz val="9"/>
            <color indexed="81"/>
            <rFont val="Tahoma"/>
            <family val="2"/>
          </rPr>
          <t>Raghav Ranjan:</t>
        </r>
        <r>
          <rPr>
            <sz val="9"/>
            <color indexed="81"/>
            <rFont val="Tahoma"/>
            <family val="2"/>
          </rPr>
          <t xml:space="preserve">
No work done due to less manpower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Raghav Ranjan</author>
    <author>tc={E0A03913-90FE-4B73-9A31-6A72FCA87E93}</author>
  </authors>
  <commentList>
    <comment ref="F112" authorId="0" shapeId="0" xr:uid="{9B96AAB2-9F54-427D-B4FE-06B4554DC01E}">
      <text>
        <r>
          <rPr>
            <b/>
            <sz val="9"/>
            <color indexed="81"/>
            <rFont val="Tahoma"/>
            <family val="2"/>
          </rPr>
          <t>Raghav Ranjan:</t>
        </r>
        <r>
          <rPr>
            <sz val="9"/>
            <color indexed="81"/>
            <rFont val="Tahoma"/>
            <family val="2"/>
          </rPr>
          <t xml:space="preserve">
in approved survey 1 mrc in pit C &amp; D. but actual no any RC casted</t>
        </r>
      </text>
    </comment>
    <comment ref="G372" authorId="1" shapeId="0" xr:uid="{E0A03913-90FE-4B73-9A31-6A72FCA87E93}">
      <text>
        <t>[Threaded comment]
Your version of Excel allows you to read this threaded comment; however, any edits to it will get removed if the file is opened in a newer version of Excel. Learn more: https://go.microsoft.com/fwlink/?linkid=870924
Comment:
    AS PER APPROVED CHECK SURVEY, 1 M RC IN PIT A BUT SAME WAS REVISED (PIT d IN PLACE OF PIT A) AS PER INSTRUCTION BY SACHCHIDANAND ON DATED 28.08.24</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<sst xmlns="http://schemas.openxmlformats.org/spreadsheetml/2006/main" count="10562" uniqueCount="1671">
  <si>
    <t>Date</t>
  </si>
  <si>
    <t>Planning Engineer</t>
  </si>
  <si>
    <t>SL No.</t>
  </si>
  <si>
    <t>Location No.</t>
  </si>
  <si>
    <t>Tower Type</t>
  </si>
  <si>
    <t>End Date</t>
  </si>
  <si>
    <t>Start Date</t>
  </si>
  <si>
    <t>Gang Name</t>
  </si>
  <si>
    <t>Activity</t>
  </si>
  <si>
    <t>Remarks</t>
  </si>
  <si>
    <t>Foundation</t>
  </si>
  <si>
    <t>Final Sag</t>
  </si>
  <si>
    <t>STRINGING</t>
  </si>
  <si>
    <t>Section</t>
  </si>
  <si>
    <t>Section Length</t>
  </si>
  <si>
    <t>Insulator Hoisting</t>
  </si>
  <si>
    <t>Balance</t>
  </si>
  <si>
    <t>LOA Value</t>
  </si>
  <si>
    <t>Project Manager</t>
  </si>
  <si>
    <t>Total</t>
  </si>
  <si>
    <t>DA+3</t>
  </si>
  <si>
    <t>Regional Manager</t>
  </si>
  <si>
    <t>SL. No.</t>
  </si>
  <si>
    <t>As per latest Estimate</t>
  </si>
  <si>
    <t>KEC International Limited</t>
  </si>
  <si>
    <t>22/6</t>
  </si>
  <si>
    <t>30/0</t>
  </si>
  <si>
    <t>31/1</t>
  </si>
  <si>
    <t>22/2</t>
  </si>
  <si>
    <t>35/0</t>
  </si>
  <si>
    <t>36/0</t>
  </si>
  <si>
    <t>20/0</t>
  </si>
  <si>
    <t>DFR</t>
  </si>
  <si>
    <t>24/0</t>
  </si>
  <si>
    <t>25/0</t>
  </si>
  <si>
    <t>59/0</t>
  </si>
  <si>
    <t>26/0</t>
  </si>
  <si>
    <t>Description</t>
  </si>
  <si>
    <t>3/0</t>
  </si>
  <si>
    <t>4/0</t>
  </si>
  <si>
    <t>5/0</t>
  </si>
  <si>
    <t>6/0</t>
  </si>
  <si>
    <t>6/2</t>
  </si>
  <si>
    <t>7/0</t>
  </si>
  <si>
    <t>8/0</t>
  </si>
  <si>
    <t>9/0</t>
  </si>
  <si>
    <t>10/0</t>
  </si>
  <si>
    <t>12/0</t>
  </si>
  <si>
    <t>13/0</t>
  </si>
  <si>
    <t>21/0</t>
  </si>
  <si>
    <t>22/0</t>
  </si>
  <si>
    <t>22/1</t>
  </si>
  <si>
    <t>22/3</t>
  </si>
  <si>
    <t>22/4</t>
  </si>
  <si>
    <t>22/5</t>
  </si>
  <si>
    <t>22/7</t>
  </si>
  <si>
    <t>22/8</t>
  </si>
  <si>
    <t>23/0</t>
  </si>
  <si>
    <t>26/1</t>
  </si>
  <si>
    <t>26/2</t>
  </si>
  <si>
    <t>26/3</t>
  </si>
  <si>
    <t>26/4</t>
  </si>
  <si>
    <t>26/5</t>
  </si>
  <si>
    <t>27/0</t>
  </si>
  <si>
    <t>27/1</t>
  </si>
  <si>
    <t>27/2</t>
  </si>
  <si>
    <t>27/3</t>
  </si>
  <si>
    <t>27/4</t>
  </si>
  <si>
    <t>27/5</t>
  </si>
  <si>
    <t>27/6</t>
  </si>
  <si>
    <t>28/0</t>
  </si>
  <si>
    <t>28/1</t>
  </si>
  <si>
    <t>28/2</t>
  </si>
  <si>
    <t>28/3</t>
  </si>
  <si>
    <t>28/4</t>
  </si>
  <si>
    <t>28/5</t>
  </si>
  <si>
    <t>29/0</t>
  </si>
  <si>
    <t>30/1</t>
  </si>
  <si>
    <t>31/0</t>
  </si>
  <si>
    <t>31/2</t>
  </si>
  <si>
    <t>32/0</t>
  </si>
  <si>
    <t>32/1</t>
  </si>
  <si>
    <t>32/2</t>
  </si>
  <si>
    <t>33/0</t>
  </si>
  <si>
    <t>34/0</t>
  </si>
  <si>
    <t>36/1</t>
  </si>
  <si>
    <t>36/2</t>
  </si>
  <si>
    <t>36/3</t>
  </si>
  <si>
    <t>37/0</t>
  </si>
  <si>
    <t>46/0</t>
  </si>
  <si>
    <t>47/0</t>
  </si>
  <si>
    <t>49/0</t>
  </si>
  <si>
    <t>50/0</t>
  </si>
  <si>
    <t>56/0</t>
  </si>
  <si>
    <t>57/0</t>
  </si>
  <si>
    <t>58/0</t>
  </si>
  <si>
    <t>59/2</t>
  </si>
  <si>
    <t>60/0</t>
  </si>
  <si>
    <t>61/0</t>
  </si>
  <si>
    <t>62/0</t>
  </si>
  <si>
    <t>63/0</t>
  </si>
  <si>
    <t>66/0</t>
  </si>
  <si>
    <t>67/0</t>
  </si>
  <si>
    <t>68/0</t>
  </si>
  <si>
    <t>69/0</t>
  </si>
  <si>
    <t>70/0</t>
  </si>
  <si>
    <t>71/0</t>
  </si>
  <si>
    <t>Sl.No.</t>
  </si>
  <si>
    <t>A</t>
  </si>
  <si>
    <t>Cumm. Progress up to last Month</t>
  </si>
  <si>
    <t>Cumulative Progress</t>
  </si>
  <si>
    <t>Tower Erection (Nos)</t>
  </si>
  <si>
    <t xml:space="preserve">Client Name- </t>
  </si>
  <si>
    <t>Survey</t>
  </si>
  <si>
    <t>Month Sl.No.</t>
  </si>
  <si>
    <t>Loc. No.</t>
  </si>
  <si>
    <t xml:space="preserve">Fdn Comp. Date </t>
  </si>
  <si>
    <t>List of Completed Erection</t>
  </si>
  <si>
    <t>Type of tower</t>
  </si>
  <si>
    <t>From</t>
  </si>
  <si>
    <t>To</t>
  </si>
  <si>
    <t>Type of Sections</t>
  </si>
  <si>
    <t>Earthing</t>
  </si>
  <si>
    <t>Classification</t>
  </si>
  <si>
    <t>Type of Earthing</t>
  </si>
  <si>
    <t>WIP</t>
  </si>
  <si>
    <t>S.No</t>
  </si>
  <si>
    <t>Erection</t>
  </si>
  <si>
    <t>Linked With Fnd</t>
  </si>
  <si>
    <t>Name of Crossing</t>
  </si>
  <si>
    <t>ROW</t>
  </si>
  <si>
    <t>Balance on Starting of this Month</t>
  </si>
  <si>
    <t>Today Progress</t>
  </si>
  <si>
    <t>MTD</t>
  </si>
  <si>
    <t>Gangs at present</t>
  </si>
  <si>
    <t>Plan for this Month</t>
  </si>
  <si>
    <t>Type of Tower</t>
  </si>
  <si>
    <t>Soil Classification</t>
  </si>
  <si>
    <t>TOTAL</t>
  </si>
  <si>
    <t>Vendor's Name</t>
  </si>
  <si>
    <t>TOT</t>
  </si>
  <si>
    <t>Staff'S Engaged</t>
  </si>
  <si>
    <t>Name of the Contractor</t>
  </si>
  <si>
    <t>Completion Date</t>
  </si>
  <si>
    <t>List of Tackwelding Progress</t>
  </si>
  <si>
    <r>
      <t xml:space="preserve">Head </t>
    </r>
    <r>
      <rPr>
        <b/>
        <i/>
        <sz val="11"/>
        <color rgb="FF1F497D"/>
        <rFont val="Calibri"/>
        <family val="2"/>
        <scheme val="minor"/>
      </rPr>
      <t xml:space="preserve">- </t>
    </r>
    <r>
      <rPr>
        <b/>
        <i/>
        <sz val="11"/>
        <color rgb="FF4E515E"/>
        <rFont val="Calibri"/>
        <family val="2"/>
        <scheme val="minor"/>
      </rPr>
      <t>T&amp;D</t>
    </r>
  </si>
  <si>
    <t>Sandy</t>
  </si>
  <si>
    <t>-</t>
  </si>
  <si>
    <t>Clear/Yet to attempt</t>
  </si>
  <si>
    <t xml:space="preserve">Project Code - </t>
  </si>
  <si>
    <t>Raghav Ranjan</t>
  </si>
  <si>
    <t>List of Completed Foundations</t>
  </si>
  <si>
    <t>List of Completed Earthing</t>
  </si>
  <si>
    <t>8/1</t>
  </si>
  <si>
    <t>8/6</t>
  </si>
  <si>
    <t>8/7</t>
  </si>
  <si>
    <t>8/8</t>
  </si>
  <si>
    <t>8/10</t>
  </si>
  <si>
    <t>8/11</t>
  </si>
  <si>
    <t>10/3</t>
  </si>
  <si>
    <t>10/5</t>
  </si>
  <si>
    <t>10/6</t>
  </si>
  <si>
    <t>10/7</t>
  </si>
  <si>
    <t>10/8</t>
  </si>
  <si>
    <t>10/9</t>
  </si>
  <si>
    <t>10/10</t>
  </si>
  <si>
    <t>10/11</t>
  </si>
  <si>
    <t>10/12</t>
  </si>
  <si>
    <t>10/13</t>
  </si>
  <si>
    <t>10/14</t>
  </si>
  <si>
    <t>10/17</t>
  </si>
  <si>
    <t>10/18</t>
  </si>
  <si>
    <t>10/19</t>
  </si>
  <si>
    <t>11/5</t>
  </si>
  <si>
    <t>11A/0</t>
  </si>
  <si>
    <t>13/4</t>
  </si>
  <si>
    <t>16/3</t>
  </si>
  <si>
    <t>16/4</t>
  </si>
  <si>
    <t>21/8</t>
  </si>
  <si>
    <t>21/9</t>
  </si>
  <si>
    <t>21/10</t>
  </si>
  <si>
    <t>22/9</t>
  </si>
  <si>
    <t>25/1</t>
  </si>
  <si>
    <t>25/2</t>
  </si>
  <si>
    <t>25/3</t>
  </si>
  <si>
    <t>25/4</t>
  </si>
  <si>
    <t>26/6</t>
  </si>
  <si>
    <t>26/7</t>
  </si>
  <si>
    <t>26/8</t>
  </si>
  <si>
    <t>27/7</t>
  </si>
  <si>
    <t>27/8</t>
  </si>
  <si>
    <t>27/9</t>
  </si>
  <si>
    <t>27/10</t>
  </si>
  <si>
    <t>27/11</t>
  </si>
  <si>
    <t>27/12</t>
  </si>
  <si>
    <t>28/6</t>
  </si>
  <si>
    <t>28/7</t>
  </si>
  <si>
    <t>28/8</t>
  </si>
  <si>
    <t>29/1</t>
  </si>
  <si>
    <t>29/2</t>
  </si>
  <si>
    <t>29/3</t>
  </si>
  <si>
    <t>29/4</t>
  </si>
  <si>
    <t>30/2</t>
  </si>
  <si>
    <t>30/3</t>
  </si>
  <si>
    <t>30/4</t>
  </si>
  <si>
    <t>30/5</t>
  </si>
  <si>
    <t>30/6</t>
  </si>
  <si>
    <t>32/3</t>
  </si>
  <si>
    <t>32/4</t>
  </si>
  <si>
    <t>34/1</t>
  </si>
  <si>
    <t>34/2</t>
  </si>
  <si>
    <t>34/3</t>
  </si>
  <si>
    <t>34/4</t>
  </si>
  <si>
    <t>35/1</t>
  </si>
  <si>
    <t>35/2</t>
  </si>
  <si>
    <t>35/3</t>
  </si>
  <si>
    <t>35/4</t>
  </si>
  <si>
    <t>35/5</t>
  </si>
  <si>
    <t>36/4</t>
  </si>
  <si>
    <t>37/2</t>
  </si>
  <si>
    <t>43/6</t>
  </si>
  <si>
    <t>59/3</t>
  </si>
  <si>
    <t>65/7</t>
  </si>
  <si>
    <t>65/8</t>
  </si>
  <si>
    <t>72/3</t>
  </si>
  <si>
    <t>Kuntal Debnath</t>
  </si>
  <si>
    <t>Nagana Ray and company</t>
  </si>
  <si>
    <t>Ajay Yadav</t>
  </si>
  <si>
    <t>Tack Welding (Nos)</t>
  </si>
  <si>
    <t>Balance on 1st of this month</t>
  </si>
  <si>
    <t>STR P/Out Bal. on starting of this month</t>
  </si>
  <si>
    <t>Progress MTD</t>
  </si>
  <si>
    <t>NH - 68 (Barmer - Jaisalmer)</t>
  </si>
  <si>
    <t>33/1</t>
  </si>
  <si>
    <t>DA+0</t>
  </si>
  <si>
    <t>DA+6</t>
  </si>
  <si>
    <t>DA+9</t>
  </si>
  <si>
    <t>DB2+6</t>
  </si>
  <si>
    <t>SANDY</t>
  </si>
  <si>
    <t>Shakti Construction</t>
  </si>
  <si>
    <t>Jeetu Sachan</t>
  </si>
  <si>
    <t>DD60+0</t>
  </si>
  <si>
    <t>DC1+0</t>
  </si>
  <si>
    <t>DB1+9</t>
  </si>
  <si>
    <t>DB2+9</t>
  </si>
  <si>
    <t>DB1+0</t>
  </si>
  <si>
    <t>DB1+3</t>
  </si>
  <si>
    <t>DC2+0</t>
  </si>
  <si>
    <t>DB2+0</t>
  </si>
  <si>
    <t>DB1+6</t>
  </si>
  <si>
    <t>DD45+3</t>
  </si>
  <si>
    <t>DC2+9</t>
  </si>
  <si>
    <t>DB2+3</t>
  </si>
  <si>
    <t>Mehai Construction</t>
  </si>
  <si>
    <t>N.R. Enterprises</t>
  </si>
  <si>
    <t>Bande Bharat Group</t>
  </si>
  <si>
    <t>A.B. Construction</t>
  </si>
  <si>
    <t>Name of the Substation/TL/Project</t>
  </si>
  <si>
    <t>Transmission &amp; Power Distribution</t>
  </si>
  <si>
    <t>Name of the Executing Agency</t>
  </si>
  <si>
    <t>Nature of Hindrance</t>
  </si>
  <si>
    <t>Affected Activity</t>
  </si>
  <si>
    <t>Affected Gang Name</t>
  </si>
  <si>
    <t>Date  of occurrence</t>
  </si>
  <si>
    <t xml:space="preserve">Date of removal </t>
  </si>
  <si>
    <t xml:space="preserve">Period of hindrance </t>
  </si>
  <si>
    <t>Reference Email dated 26/12/2023.</t>
  </si>
  <si>
    <t>765 KV Fatehgarh-3 Beawer Transmission Line Part-F</t>
  </si>
  <si>
    <t>LOI/EPC/FBTL/PART-F/KEC/01 Dated 11.09.2023</t>
  </si>
  <si>
    <t>Others</t>
  </si>
  <si>
    <t>ROW due to obstruction by land owner at Loc No 37/2. Post Excavation work was stopped by Land owners. After that cleared on 07/12/2023.</t>
  </si>
  <si>
    <t>Check survey is on hold from Gantry to 2/0 due to Non-Finalization of Gantry.</t>
  </si>
  <si>
    <t>Delay in finalization of locations for Soil investigation</t>
  </si>
  <si>
    <t>Nagana Rai</t>
  </si>
  <si>
    <t>Delay in approval of L2 Schedule.</t>
  </si>
  <si>
    <t>Delay in approval of check survey report from Ap 21 to AP 25.</t>
  </si>
  <si>
    <t>Delay in approval of check survey report from Ap 14 to AP 20.</t>
  </si>
  <si>
    <t>Delay in approval of check survey report from Ap 32 to AP 37.</t>
  </si>
  <si>
    <t>ROW at location no 28/1 due to frequent interupption by land owner of PKG F.</t>
  </si>
  <si>
    <t>DRY</t>
  </si>
  <si>
    <t>Gang is idled for full day. During idling attempted 5 nos locations to start the work. But all are found in ROW.</t>
  </si>
  <si>
    <t>Idled Resources (Highly Skilled manpower-1, Skilled:- 2, Semi Skilled:- 3, Unskilled:- 4, JCB with operator:- 1, Azax flori with operator:- 1, Tracktor with operator:- 1, Tanker with Operator:- 1, Bolero/Camper with Diesel:- 1)</t>
  </si>
  <si>
    <t>Refer Mail dated 16/12/2023.</t>
  </si>
  <si>
    <t>Our Whole team of one gang along with its machinery are completely idle at location no 26/2</t>
  </si>
  <si>
    <t>ROW due to obstruction by land owner at Loc No 26/2.</t>
  </si>
  <si>
    <t>HINDRANCE REGISTER</t>
  </si>
  <si>
    <t>Loc/Sec.</t>
  </si>
  <si>
    <t>Gty-2</t>
  </si>
  <si>
    <t>21-25</t>
  </si>
  <si>
    <t>14-20</t>
  </si>
  <si>
    <t>32-37</t>
  </si>
  <si>
    <t>ROW at Location No 27/11.</t>
  </si>
  <si>
    <t>400 KV D/C Mandor-JSW Transmission Line</t>
  </si>
  <si>
    <t>400 KV D/C Line</t>
  </si>
  <si>
    <t>NH</t>
  </si>
  <si>
    <t>Gas Pipe Lines</t>
  </si>
  <si>
    <t>PKG G</t>
  </si>
  <si>
    <t>Submission Date</t>
  </si>
  <si>
    <t>Appr. Date</t>
  </si>
  <si>
    <t>PKG F</t>
  </si>
  <si>
    <t>220 KV D/C Balotra-Boranada Transmission Line</t>
  </si>
  <si>
    <t>400 KV D/C Barmer-Jaisalmer-2 Line</t>
  </si>
  <si>
    <t>132 KV S/C Sheo-Undoo Line</t>
  </si>
  <si>
    <t>132 KV S/C Undoo-Baytoo Line</t>
  </si>
  <si>
    <t>400 KV S/C Jaisalmer-Barmer Line</t>
  </si>
  <si>
    <t>220 KV D/C Barmer-Akal Line</t>
  </si>
  <si>
    <t>132 KV S/C Sheo-Jaisalmer Line</t>
  </si>
  <si>
    <t>Sr. No.</t>
  </si>
  <si>
    <t>ROW in Foundation work in sawan Moolraj village at Loc No 28/2</t>
  </si>
  <si>
    <t>ROW in Foundation work in sawan Moolraj village at Loc No 28/3</t>
  </si>
  <si>
    <t>ROW in Foundation work in sawan Moolraj village at Loc No 28/4</t>
  </si>
  <si>
    <t>ROW in Foundation work in sawan Moolraj village at Loc No 28/5</t>
  </si>
  <si>
    <t>ROW in Foundation work in sawan Moolraj village at Loc No 28/6</t>
  </si>
  <si>
    <t>ROW in Foundation work in sawan Moolraj village at Loc No 28/7</t>
  </si>
  <si>
    <t>ROW in Foundation work in sawan Moolraj village at Loc No 28/8</t>
  </si>
  <si>
    <t>ROW in Foundation work in sawan Moolraj village at Loc No 29/0</t>
  </si>
  <si>
    <t>ROW in Foundation work in sawan Moolraj village at Loc No 29/1</t>
  </si>
  <si>
    <t>ROW in Foundation work in sawan Moolraj village at Loc No 29/2</t>
  </si>
  <si>
    <t>ROW in Foundation work in sawan Moolraj village at Loc No 29/3</t>
  </si>
  <si>
    <t>ROW in Foundation work in sawan Moolraj village at Loc No 29/4</t>
  </si>
  <si>
    <t>ROW in Foundation work in sawan Moolraj village at Loc No 30/0</t>
  </si>
  <si>
    <t>ROW in Foundation work in sawan Moolraj village at Loc No 30/1</t>
  </si>
  <si>
    <t>ROW in Foundation work in sawan Moolraj village at Loc No 30/2</t>
  </si>
  <si>
    <t>ROW in Foundation work in sawan Moolraj village at Loc No 30/3</t>
  </si>
  <si>
    <t>ROW in Foundation work in sawan Moolraj village at Loc No 30/4</t>
  </si>
  <si>
    <t>ROW in Foundation work in sawan Moolraj village at Loc No 30/5</t>
  </si>
  <si>
    <t>ROW in Foundation work in sawan Moolraj village at Loc No 30/6</t>
  </si>
  <si>
    <t>ROW in Foundation work in sawan Moolraj village at Loc No 31/0</t>
  </si>
  <si>
    <t>ROW in Foundation work in sawan Moolraj village at Loc No 31/1</t>
  </si>
  <si>
    <t>ROW in Foundation work in sawan Moolraj village at Loc No 31/2</t>
  </si>
  <si>
    <t>ROW in Foundation work in sawan Moolraj village at Loc No 32/0</t>
  </si>
  <si>
    <t>Delay in approval of check survey From AP 2-10/12</t>
  </si>
  <si>
    <t>2-10/12</t>
  </si>
  <si>
    <t>Check survey not done due to frequent obstruction by land owner from 10/12 to 11A.</t>
  </si>
  <si>
    <t>10/12-11A</t>
  </si>
  <si>
    <t>Delay in approval of check survey From AP 11A-14.</t>
  </si>
  <si>
    <t>11A-14</t>
  </si>
  <si>
    <t>Check survey not done due to ROW from AP 20-AP 21.</t>
  </si>
  <si>
    <t>20-21</t>
  </si>
  <si>
    <t>Check survey not done due to frequent obstruction by land owner from 38/0 to 39/0.</t>
  </si>
  <si>
    <t>38-39</t>
  </si>
  <si>
    <t>Refer KEC letter dated 02-01-24.</t>
  </si>
  <si>
    <t>Reference Email dated 26/12/2023. Idled Resources (Highly Skilled manpower-1, Skilled:- 2, Semi Skilled:- 3, Unskilled:- 5, JCB with operator:- 1, Azax flori with operator:- 1, Tracktor with operator:- 1, Tanker with Operator:- 1, Bolero/Camper with Diesel:- 1)</t>
  </si>
  <si>
    <t>Check Survey 
(Km)</t>
  </si>
  <si>
    <t xml:space="preserve">Foundation 
(Nos.) </t>
  </si>
  <si>
    <t>Earthing 
(Nos.)</t>
  </si>
  <si>
    <t>Paying Out 
(Kms)</t>
  </si>
  <si>
    <t>Final Sag 
(Kms)</t>
  </si>
  <si>
    <t>OPGW 
(Kms)</t>
  </si>
  <si>
    <t>Stringing</t>
  </si>
  <si>
    <t>Open</t>
  </si>
  <si>
    <t>Close</t>
  </si>
  <si>
    <t>Effective Date</t>
  </si>
  <si>
    <t>Expressway (Amritsar-Jamnagar)</t>
  </si>
  <si>
    <t>Details of Crossing in 765KV D/C Fatehgarh-III to Beawar Transmission Line</t>
  </si>
  <si>
    <t>Location no 11/5 are on Hold due to ROW during check survey, Centre peg not done for verification of benching and others.</t>
  </si>
  <si>
    <t>Location no 11A/0 are on Hold due to ROW during check survey, Centre peg not done for verification of benching and others.</t>
  </si>
  <si>
    <t>Rajinder Gupta</t>
  </si>
  <si>
    <t>Shifting of 11 KV Line in Location No 26/4 as 11 KV Line pass through centre of the Pit D.</t>
  </si>
  <si>
    <t>Email dated 18/1/24 regarding Frequent obstruction by landowners.</t>
  </si>
  <si>
    <t>Approval reference email dated 23.01.24.</t>
  </si>
  <si>
    <t xml:space="preserve">Email dated 20/01/2024 regarding shifting of 11 KV Line. On dated 23/1/24, FDN location 5 Mtr shifted towards 26/3 for execution of Foundation works. </t>
  </si>
  <si>
    <t>DD60+9</t>
  </si>
  <si>
    <t>Excavation work stopped at 28/2 after completion of 3 Pit excavation works due to ROW.</t>
  </si>
  <si>
    <t>Mateshwari Const.</t>
  </si>
  <si>
    <t>Majisa Construction</t>
  </si>
  <si>
    <t>DC1+6</t>
  </si>
  <si>
    <t>DD60+3</t>
  </si>
  <si>
    <t>Excavation work could not done at 27/5 after completion of 3 Pit excavation works due to ROW.</t>
  </si>
  <si>
    <t>Jai Bhawani Construction</t>
  </si>
  <si>
    <t>Row in foundation work due to Obstruction by land owner in Nimba ki Dhani Village.</t>
  </si>
  <si>
    <t>Excavation work could not done at 27/6 due to ROW.</t>
  </si>
  <si>
    <t>Excavation work could not done at 27/7 due to ROW.</t>
  </si>
  <si>
    <t>Excavation work could not done at 32/1 due to ROW.</t>
  </si>
  <si>
    <t xml:space="preserve">2. Name of Work  </t>
  </si>
  <si>
    <t>3. LOA No. &amp; Date</t>
  </si>
  <si>
    <t>Your email dated 12.02.24 regarding workfront</t>
  </si>
  <si>
    <t>D.P.R. Dated 28-01-24. 10 Nos Manpower are idled due to this hindrances (confirmed by D.P.R. Dated 29.01.2024), Your email dated 12.02.24 regarding workfront</t>
  </si>
  <si>
    <t>Email dated 18/1/24 regarding Frequent obstruction by landowners. Your email dated 12.02.24 regarding workfront</t>
  </si>
  <si>
    <t>ROW in Pit marking as Landowner not allowing for pit marking.</t>
  </si>
  <si>
    <t>24 Locations SPT Confirmed on 24th Feb 2024.</t>
  </si>
  <si>
    <t>Email dated 14.01.2024 regarding KEC - Sterlite's Part G &amp; F 765KV Fategarh -III Beawar TL</t>
  </si>
  <si>
    <t>Swarup Enterprises</t>
  </si>
  <si>
    <t>ROW in Excavation as Landowner not allowing for pit marking.</t>
  </si>
  <si>
    <t>Mehai Contruction</t>
  </si>
  <si>
    <t>DPR of 19.02.24. Email dated Sterlite's Part G &amp; F 765KV Fategarh -III Beawar TL.</t>
  </si>
  <si>
    <t>DPR dated 03.02.24. Email dated 22.02.24 Sterlite's Part G &amp; F 765KV Fategarh -III Beawar TL</t>
  </si>
  <si>
    <t>Pit marking not done due to cultivated land and SPTL not allowing for further pit marking.</t>
  </si>
  <si>
    <t>D.P.R. Dated 22.02.24</t>
  </si>
  <si>
    <t>Email dated 25.02.24 regarding Workfront Delays and Local Villager Interruptions in PKG G &amp; PKG F</t>
  </si>
  <si>
    <t>Due to interruptions by landowners works are stopped. and gang is completely idle along with machinery. (this team have ability to execute the works in two locations at a time).</t>
  </si>
  <si>
    <t>ROW in Pit marking by Landowner. Further nearby location 22/0 excavation not done due to ROW. Excavator machine is standing idle. He committed to increase the gang strength but due to non-availability of clear work front they have planned to reduce the strength if locations not allocated timely.</t>
  </si>
  <si>
    <t>Gang was shifted after completion of location no 23/1 (G) on dated 22.02.24 but due to non-availability of nearby Workfront gang is shifted at 22/5 after one day idling at 22/5. on a progress front he have not worked any productivity till today after 23rd Feb. his time is lapsed on shifting of gang and machinery.</t>
  </si>
  <si>
    <t>Abhijit Dutta</t>
  </si>
  <si>
    <t>Gang idled due to clear workfront not available after completion of 26/6.</t>
  </si>
  <si>
    <t>Email dated 02/03/24 regarding Survey &amp; Foundation update (Workfront Delay/Interruptions updates in PKG G &amp; PKG F</t>
  </si>
  <si>
    <t>22/1:- Completed today. Machinery idled due to Nearby locations not available. Further Gang left the site due to workfront not available.</t>
  </si>
  <si>
    <t>Mateshwari Construction</t>
  </si>
  <si>
    <t>SPTL representatives not aggreed to start pit marking along with Excavation against clear workfront shared on may'10 at loc no 8/8 (F)</t>
  </si>
  <si>
    <t>Vibe Infra</t>
  </si>
  <si>
    <t>New tower optimization and shifting was proposed by SPTL on dated 18th March 2024. Final confirmation for omit of optimization is received on 15.05.2024.</t>
  </si>
  <si>
    <t>Email dated 15/5/24.</t>
  </si>
  <si>
    <t>Works stopped due to ROW by landowners at location No 10/13.</t>
  </si>
  <si>
    <t>Works stopped due to ROW by landowners at location No 10/12.</t>
  </si>
  <si>
    <t>Reference daily progress report.</t>
  </si>
  <si>
    <t>Progress Legends</t>
  </si>
  <si>
    <t>Progress Status as on dated</t>
  </si>
  <si>
    <t>UOM</t>
  </si>
  <si>
    <t>Total qty</t>
  </si>
  <si>
    <t>Completed</t>
  </si>
  <si>
    <t>Stringing WIP</t>
  </si>
  <si>
    <t>Identification for auto fill linked with Summary of visual chart</t>
  </si>
  <si>
    <t>Nos</t>
  </si>
  <si>
    <t>Erection U/P</t>
  </si>
  <si>
    <t>Tackwelding U/P</t>
  </si>
  <si>
    <t>E</t>
  </si>
  <si>
    <t>Tower Erection</t>
  </si>
  <si>
    <t>Foundation U/P</t>
  </si>
  <si>
    <t>Rough Sag</t>
  </si>
  <si>
    <t>KM</t>
  </si>
  <si>
    <t>Earthing U/P</t>
  </si>
  <si>
    <t>Dry</t>
  </si>
  <si>
    <t>Final  Sag</t>
  </si>
  <si>
    <t>LE</t>
  </si>
  <si>
    <t>C</t>
  </si>
  <si>
    <t>Legends &amp; Quantity</t>
  </si>
  <si>
    <t>Forest</t>
  </si>
  <si>
    <t>3 No's/1 No's</t>
  </si>
  <si>
    <t>Erection Completed</t>
  </si>
  <si>
    <t>Welding Completed</t>
  </si>
  <si>
    <t>132/220 KV Line</t>
  </si>
  <si>
    <t>400 KV</t>
  </si>
  <si>
    <t>Gas Pipe Line</t>
  </si>
  <si>
    <t>FDN Completed</t>
  </si>
  <si>
    <t>FOUNDATION</t>
  </si>
  <si>
    <t>EARTHING</t>
  </si>
  <si>
    <t>ERECTION</t>
  </si>
  <si>
    <t>Welding</t>
  </si>
  <si>
    <t>Earthing Completed</t>
  </si>
  <si>
    <t>Total FDN</t>
  </si>
  <si>
    <t>ERE</t>
  </si>
  <si>
    <t>WELD</t>
  </si>
  <si>
    <t>FDN</t>
  </si>
  <si>
    <t>EAR</t>
  </si>
  <si>
    <t>REM</t>
  </si>
  <si>
    <t>Loc No</t>
  </si>
  <si>
    <t>B</t>
  </si>
  <si>
    <t>D</t>
  </si>
  <si>
    <t>CONCATANATE (A,B,C,D)</t>
  </si>
  <si>
    <t>Span length</t>
  </si>
  <si>
    <t>1/0</t>
  </si>
  <si>
    <t>2/0</t>
  </si>
  <si>
    <t>2/1</t>
  </si>
  <si>
    <t>2/2</t>
  </si>
  <si>
    <t>2/3</t>
  </si>
  <si>
    <t>2/4</t>
  </si>
  <si>
    <t>2/5</t>
  </si>
  <si>
    <t>2/6</t>
  </si>
  <si>
    <t>2/7</t>
  </si>
  <si>
    <t>2/8</t>
  </si>
  <si>
    <t>2/9</t>
  </si>
  <si>
    <t>4/1</t>
  </si>
  <si>
    <t>4/2</t>
  </si>
  <si>
    <t>4/3</t>
  </si>
  <si>
    <t>4/4</t>
  </si>
  <si>
    <t>6/1</t>
  </si>
  <si>
    <t>8/2</t>
  </si>
  <si>
    <t>8/3</t>
  </si>
  <si>
    <t>8/4</t>
  </si>
  <si>
    <t>8/5</t>
  </si>
  <si>
    <t>8/9</t>
  </si>
  <si>
    <t>8/12</t>
  </si>
  <si>
    <t>10/1</t>
  </si>
  <si>
    <t>10/2</t>
  </si>
  <si>
    <t>10/4</t>
  </si>
  <si>
    <t>10/15</t>
  </si>
  <si>
    <t>10/16</t>
  </si>
  <si>
    <t>10/20</t>
  </si>
  <si>
    <t>10/21</t>
  </si>
  <si>
    <t>10/22</t>
  </si>
  <si>
    <t>10/23</t>
  </si>
  <si>
    <t>11/0</t>
  </si>
  <si>
    <t>11/1</t>
  </si>
  <si>
    <t>11/2</t>
  </si>
  <si>
    <t>11/3</t>
  </si>
  <si>
    <t>11/4</t>
  </si>
  <si>
    <t>11A/1</t>
  </si>
  <si>
    <t>11A/2</t>
  </si>
  <si>
    <t>11A/3</t>
  </si>
  <si>
    <t>11A/4</t>
  </si>
  <si>
    <t>11A/5</t>
  </si>
  <si>
    <t>11A/6</t>
  </si>
  <si>
    <t>11A/7</t>
  </si>
  <si>
    <t>11A/8</t>
  </si>
  <si>
    <t>11A/9</t>
  </si>
  <si>
    <t>13/1</t>
  </si>
  <si>
    <t>13/2</t>
  </si>
  <si>
    <t>13/3</t>
  </si>
  <si>
    <t>14/0</t>
  </si>
  <si>
    <t>14A/0</t>
  </si>
  <si>
    <t>14A/1</t>
  </si>
  <si>
    <t>14A/2</t>
  </si>
  <si>
    <t>15/0</t>
  </si>
  <si>
    <t>15/1</t>
  </si>
  <si>
    <t>16/0</t>
  </si>
  <si>
    <t>16/1</t>
  </si>
  <si>
    <t>16/2</t>
  </si>
  <si>
    <t>16/5</t>
  </si>
  <si>
    <t>17/0</t>
  </si>
  <si>
    <t>17/1</t>
  </si>
  <si>
    <t>17/2</t>
  </si>
  <si>
    <t>17/3</t>
  </si>
  <si>
    <t>17/4</t>
  </si>
  <si>
    <t>17/5</t>
  </si>
  <si>
    <t>18/0</t>
  </si>
  <si>
    <t>18/1</t>
  </si>
  <si>
    <t>18/2</t>
  </si>
  <si>
    <t>18/3</t>
  </si>
  <si>
    <t>18/4</t>
  </si>
  <si>
    <t>19/0</t>
  </si>
  <si>
    <t>19/1</t>
  </si>
  <si>
    <t>19/2</t>
  </si>
  <si>
    <t>19/3</t>
  </si>
  <si>
    <t>19/4</t>
  </si>
  <si>
    <t>19/5</t>
  </si>
  <si>
    <t>20/1</t>
  </si>
  <si>
    <t>20/2</t>
  </si>
  <si>
    <t>20/3</t>
  </si>
  <si>
    <t>21/1</t>
  </si>
  <si>
    <t>21/2</t>
  </si>
  <si>
    <t>21/3</t>
  </si>
  <si>
    <t>21/4</t>
  </si>
  <si>
    <t>21/5</t>
  </si>
  <si>
    <t>21/6</t>
  </si>
  <si>
    <t>21/7</t>
  </si>
  <si>
    <t>22/10</t>
  </si>
  <si>
    <t>22/11</t>
  </si>
  <si>
    <t>22/12</t>
  </si>
  <si>
    <t>22/13</t>
  </si>
  <si>
    <t>37/1</t>
  </si>
  <si>
    <t>38/0</t>
  </si>
  <si>
    <t>38/1</t>
  </si>
  <si>
    <t>38/2</t>
  </si>
  <si>
    <t>38/3</t>
  </si>
  <si>
    <t>38/4</t>
  </si>
  <si>
    <t>39/0</t>
  </si>
  <si>
    <t>39/1</t>
  </si>
  <si>
    <t>40/0</t>
  </si>
  <si>
    <t>P/O</t>
  </si>
  <si>
    <t>PO</t>
  </si>
  <si>
    <t>FS</t>
  </si>
  <si>
    <t>Progress overview (Tower wise breakups)</t>
  </si>
  <si>
    <t>Total Section Length</t>
  </si>
  <si>
    <t>Punia Construction</t>
  </si>
  <si>
    <t>Jai Bhawani</t>
  </si>
  <si>
    <t>DPR email on regular basis.</t>
  </si>
  <si>
    <t>Works not started due to ROW.</t>
  </si>
  <si>
    <t>40/1</t>
  </si>
  <si>
    <t>40/2</t>
  </si>
  <si>
    <t>40/3</t>
  </si>
  <si>
    <t>41/0</t>
  </si>
  <si>
    <t>41/1</t>
  </si>
  <si>
    <t>41/2</t>
  </si>
  <si>
    <t>42/0</t>
  </si>
  <si>
    <t>42/1</t>
  </si>
  <si>
    <t>42/2</t>
  </si>
  <si>
    <t>42/3</t>
  </si>
  <si>
    <t>42/4</t>
  </si>
  <si>
    <t>42/5</t>
  </si>
  <si>
    <t>42/6</t>
  </si>
  <si>
    <t>43/0</t>
  </si>
  <si>
    <t>43/1</t>
  </si>
  <si>
    <t>43/2</t>
  </si>
  <si>
    <t>43/3</t>
  </si>
  <si>
    <t>43/4</t>
  </si>
  <si>
    <t>43/5</t>
  </si>
  <si>
    <t>43/7</t>
  </si>
  <si>
    <t>43/8</t>
  </si>
  <si>
    <t>43/9</t>
  </si>
  <si>
    <t>43/10</t>
  </si>
  <si>
    <t>43/11</t>
  </si>
  <si>
    <t>Towards Beawar S/S</t>
  </si>
  <si>
    <t>Comp.</t>
  </si>
  <si>
    <t>Notepad:-</t>
  </si>
  <si>
    <t>Check survey not done due to frequent obstruction by land owner from 39/0 to 40/0.</t>
  </si>
  <si>
    <t>39-40</t>
  </si>
  <si>
    <t>Refer KEC letter dated 02-01-24. Reattempted on 09-01-24 but still in ROW. 3rd time attempted on dated 10.07.24 informed to you via mail regarding ROW.</t>
  </si>
  <si>
    <t>J.P. Infra</t>
  </si>
  <si>
    <t>Bipin Kumar</t>
  </si>
  <si>
    <t>R.K. Construction</t>
  </si>
  <si>
    <t>RBM</t>
  </si>
  <si>
    <t>Approved</t>
  </si>
  <si>
    <t>No work-done due to Continuous rain at location</t>
  </si>
  <si>
    <t>Vibe infra</t>
  </si>
  <si>
    <t>Yogendra Mahto</t>
  </si>
  <si>
    <t>Works stopped due to ROW at loc no 16/1.</t>
  </si>
  <si>
    <t>Om Enterprise</t>
  </si>
  <si>
    <t>Works stopped due to ROW at loc no 43/7</t>
  </si>
  <si>
    <t>Nirmal Mahto</t>
  </si>
  <si>
    <t>Sidhi Vinayak</t>
  </si>
  <si>
    <t>Deglal Mahto</t>
  </si>
  <si>
    <t>Jagdish Mahto</t>
  </si>
  <si>
    <t>Mahadev Construction</t>
  </si>
  <si>
    <t>Jailal Ageria</t>
  </si>
  <si>
    <t>Bina Devi</t>
  </si>
  <si>
    <t>Khublal Mahto</t>
  </si>
  <si>
    <t>Parsuram Sai</t>
  </si>
  <si>
    <t>Gang idle due to ROW at 10/19</t>
  </si>
  <si>
    <t>Yogender Mahto</t>
  </si>
  <si>
    <t>D.R. Construction</t>
  </si>
  <si>
    <t>Rafikul Islam</t>
  </si>
  <si>
    <t>Full day ROW. 9 nos manpower alongwith JCB (JCB idled since last 6 days). ROW cleared after 2nd half on dated 29.09.2024</t>
  </si>
  <si>
    <t>Jitendra Enterprises</t>
  </si>
  <si>
    <t>Machinery stucked at location due to ROW, idled (machinery alongwith Gang) till 3 PM on dated 15.10.24. ROW resolved at 03:00 PM.</t>
  </si>
  <si>
    <t>Refer KEC letter dated 02-01-24. SPTL mail dated 20/5/24 having subject Optimization from GTY to AP74 (Part- F). Clearance for check survey received on 17.10.24. however survey team along with machinery idled at this section since 18th. Section is still in ROW. on dated 19.10.2024.</t>
  </si>
  <si>
    <t>Full day ROW from 13/3 G &amp; 12/0 F.</t>
  </si>
  <si>
    <t>Rafikul Islam:- 11A/0 WIP. No work due to ROW.</t>
  </si>
  <si>
    <t>Nirmal Mahto:- 16/2 WIP. No work due to ROW.</t>
  </si>
  <si>
    <t>Jailal ageria:- 16/0 WIP. No work due to ROW.</t>
  </si>
  <si>
    <t>Ashutosh Singh</t>
  </si>
  <si>
    <t>SB Enterprises</t>
  </si>
  <si>
    <t>Laxmi Enterprise</t>
  </si>
  <si>
    <t>H.S. Engineering</t>
  </si>
  <si>
    <t>work could not started due to ROW.</t>
  </si>
  <si>
    <t>Laxmi Enterprises</t>
  </si>
  <si>
    <t>Ashutosh Kumar</t>
  </si>
  <si>
    <t>Gang idled from 14.11.2024 to 16.11.2024 afetr 2nd attampt. After idling SPTL allocate other locations.</t>
  </si>
  <si>
    <t>Mateshwari Construction/HS Engineering</t>
  </si>
  <si>
    <t>Excavation can't be started due to ROW.</t>
  </si>
  <si>
    <t>Parsuram Sahi</t>
  </si>
  <si>
    <t>Excavation can't be started due to ROW in approach road.</t>
  </si>
  <si>
    <t>Jailal Agerai</t>
  </si>
  <si>
    <t>1A/0</t>
  </si>
  <si>
    <t>1A/1</t>
  </si>
  <si>
    <t>1A/2</t>
  </si>
  <si>
    <t>1A/3</t>
  </si>
  <si>
    <t>1A/4</t>
  </si>
  <si>
    <t>1A/5</t>
  </si>
  <si>
    <t>1A/6</t>
  </si>
  <si>
    <t>1A/7</t>
  </si>
  <si>
    <t>1A/8</t>
  </si>
  <si>
    <t>6/1 &amp; 6/2</t>
  </si>
  <si>
    <t>H.s Engineering</t>
  </si>
  <si>
    <t>DPR email on regular basis. Gang reattempted on dated 22.11.24 after allocating by SPTL, but ROW is still not resolved. And gang is being idle.</t>
  </si>
  <si>
    <t>13/1 WIP. No work due to ROW.</t>
  </si>
  <si>
    <t>Karan Singh</t>
  </si>
  <si>
    <t>HS Engineering</t>
  </si>
  <si>
    <t>Bipin Singh</t>
  </si>
  <si>
    <t>Jitendra Yadav</t>
  </si>
  <si>
    <t>Works Stopped due to ROW.</t>
  </si>
  <si>
    <t>13/3, 12/0</t>
  </si>
  <si>
    <t>S.D. Infra</t>
  </si>
  <si>
    <t>Vibe Infra Power</t>
  </si>
  <si>
    <t>Vishwakarma Construction</t>
  </si>
  <si>
    <t>No work done due to ROW by local persons. Gang Idle till 19.12.2024. Further nex location allaocted 8/9 in PKG G.</t>
  </si>
  <si>
    <t>1</t>
  </si>
  <si>
    <t xml:space="preserve">37/3 </t>
  </si>
  <si>
    <t>DD60+6</t>
  </si>
  <si>
    <t>DD60+18</t>
  </si>
  <si>
    <t>DD60+25</t>
  </si>
  <si>
    <t>Gty</t>
  </si>
  <si>
    <t xml:space="preserve">Data taken from Pramanand mail dated 12/12/24. </t>
  </si>
  <si>
    <t>Work can't started due to ROW.</t>
  </si>
  <si>
    <t>Informed to SPTL by mail Communications</t>
  </si>
  <si>
    <t>Naganaray Enterprise</t>
  </si>
  <si>
    <t>Sumit</t>
  </si>
  <si>
    <t>Sumit Kumar</t>
  </si>
  <si>
    <t>Informed to SPTL by mail Communications. This locations is reattmpetd in 28.01.25 after pit marking the locations is found under ROW.</t>
  </si>
  <si>
    <t>Your email dated 12.02.24 regarding workfront. This locations is reattempted on 28.01.2024 after verbal communication by SPTL by the location found in ROW. Again SPTL claimed that ROW cleared on 30.01.25.</t>
  </si>
  <si>
    <t>Rs 283.08 Cr 
Supply -Rs 209.88 Cr., Service.-Rs 73.20 Cr</t>
  </si>
  <si>
    <t>As per approved 0,0,0,1</t>
  </si>
  <si>
    <t>37/3</t>
  </si>
  <si>
    <t>44/0</t>
  </si>
  <si>
    <t>44/1</t>
  </si>
  <si>
    <t>44/2</t>
  </si>
  <si>
    <t>44/3</t>
  </si>
  <si>
    <t>44/4</t>
  </si>
  <si>
    <t>44/5</t>
  </si>
  <si>
    <t>44/6</t>
  </si>
  <si>
    <t>44/7</t>
  </si>
  <si>
    <t>44/8</t>
  </si>
  <si>
    <t>44/9</t>
  </si>
  <si>
    <t>44/10</t>
  </si>
  <si>
    <t>44/11</t>
  </si>
  <si>
    <t>45/0</t>
  </si>
  <si>
    <t>45/1</t>
  </si>
  <si>
    <t>47/1</t>
  </si>
  <si>
    <t>47/2</t>
  </si>
  <si>
    <t>47/3</t>
  </si>
  <si>
    <t>47/4</t>
  </si>
  <si>
    <t>47/5</t>
  </si>
  <si>
    <t>47/6</t>
  </si>
  <si>
    <t>47/7</t>
  </si>
  <si>
    <t>47/8</t>
  </si>
  <si>
    <t>47/9</t>
  </si>
  <si>
    <t>47/10</t>
  </si>
  <si>
    <t>48/0</t>
  </si>
  <si>
    <t>48/1</t>
  </si>
  <si>
    <t>49/1</t>
  </si>
  <si>
    <t>49/2</t>
  </si>
  <si>
    <t>49/3</t>
  </si>
  <si>
    <t>49/4</t>
  </si>
  <si>
    <t>49/5</t>
  </si>
  <si>
    <t>49/6</t>
  </si>
  <si>
    <t>49/7</t>
  </si>
  <si>
    <t>50/1</t>
  </si>
  <si>
    <t>50/2</t>
  </si>
  <si>
    <t>50/3</t>
  </si>
  <si>
    <t>50/4</t>
  </si>
  <si>
    <t>50/5</t>
  </si>
  <si>
    <t>50/6</t>
  </si>
  <si>
    <t>50/7</t>
  </si>
  <si>
    <t>50/8</t>
  </si>
  <si>
    <t>50/9</t>
  </si>
  <si>
    <t>50/10</t>
  </si>
  <si>
    <t>51/0</t>
  </si>
  <si>
    <t>51/1</t>
  </si>
  <si>
    <t>51/2</t>
  </si>
  <si>
    <t>52/0</t>
  </si>
  <si>
    <t>52/1</t>
  </si>
  <si>
    <t>52/2</t>
  </si>
  <si>
    <t>52/3</t>
  </si>
  <si>
    <t>52/4</t>
  </si>
  <si>
    <t>52/5</t>
  </si>
  <si>
    <t>52/6</t>
  </si>
  <si>
    <t>52/7</t>
  </si>
  <si>
    <t>52/8</t>
  </si>
  <si>
    <t>52/9</t>
  </si>
  <si>
    <t>52/10</t>
  </si>
  <si>
    <t>53/0</t>
  </si>
  <si>
    <t>53/1</t>
  </si>
  <si>
    <t>53/2</t>
  </si>
  <si>
    <t>53/3</t>
  </si>
  <si>
    <t>53/4</t>
  </si>
  <si>
    <t>53/5</t>
  </si>
  <si>
    <t>53/6</t>
  </si>
  <si>
    <t>53/7</t>
  </si>
  <si>
    <t>53/8</t>
  </si>
  <si>
    <t>54/0</t>
  </si>
  <si>
    <t>54/1</t>
  </si>
  <si>
    <t>54/2</t>
  </si>
  <si>
    <t>54/3</t>
  </si>
  <si>
    <t>54/4</t>
  </si>
  <si>
    <t>54/5</t>
  </si>
  <si>
    <t>55/0</t>
  </si>
  <si>
    <t>55/1</t>
  </si>
  <si>
    <t>55/2</t>
  </si>
  <si>
    <t>55/3</t>
  </si>
  <si>
    <t>55/4</t>
  </si>
  <si>
    <t>55/5</t>
  </si>
  <si>
    <t>55/6</t>
  </si>
  <si>
    <t>55/7</t>
  </si>
  <si>
    <t>55/8</t>
  </si>
  <si>
    <t>57/1</t>
  </si>
  <si>
    <t>57/2</t>
  </si>
  <si>
    <t>57/3</t>
  </si>
  <si>
    <t>57/4</t>
  </si>
  <si>
    <t>57/5</t>
  </si>
  <si>
    <t>57/6</t>
  </si>
  <si>
    <t>57/7</t>
  </si>
  <si>
    <t>59/1</t>
  </si>
  <si>
    <t>59/4</t>
  </si>
  <si>
    <t>59/5</t>
  </si>
  <si>
    <t>59/6</t>
  </si>
  <si>
    <t>59/7</t>
  </si>
  <si>
    <t>59/8</t>
  </si>
  <si>
    <t>59/9</t>
  </si>
  <si>
    <t>59/10</t>
  </si>
  <si>
    <t>59/11</t>
  </si>
  <si>
    <t>59/12</t>
  </si>
  <si>
    <t>59/13</t>
  </si>
  <si>
    <t>59/14</t>
  </si>
  <si>
    <t>59/15</t>
  </si>
  <si>
    <t>59/16</t>
  </si>
  <si>
    <t>60/1</t>
  </si>
  <si>
    <t>60/2</t>
  </si>
  <si>
    <t>60/3</t>
  </si>
  <si>
    <t>60/4</t>
  </si>
  <si>
    <t>60/5</t>
  </si>
  <si>
    <t>60/6</t>
  </si>
  <si>
    <t>60/7</t>
  </si>
  <si>
    <t>60/8</t>
  </si>
  <si>
    <t>60/9</t>
  </si>
  <si>
    <t>60/10</t>
  </si>
  <si>
    <t>60/11</t>
  </si>
  <si>
    <t>61/1</t>
  </si>
  <si>
    <t>61/2</t>
  </si>
  <si>
    <t>61/3</t>
  </si>
  <si>
    <t>61/4</t>
  </si>
  <si>
    <t>61/5</t>
  </si>
  <si>
    <t>61/6</t>
  </si>
  <si>
    <t>61/7</t>
  </si>
  <si>
    <t>61/8</t>
  </si>
  <si>
    <t>61/9</t>
  </si>
  <si>
    <t>61/10</t>
  </si>
  <si>
    <t>62/1</t>
  </si>
  <si>
    <t>62/2</t>
  </si>
  <si>
    <t>62/3</t>
  </si>
  <si>
    <t>62/4</t>
  </si>
  <si>
    <t>62/5</t>
  </si>
  <si>
    <t>62/6</t>
  </si>
  <si>
    <t>62/7</t>
  </si>
  <si>
    <t>62/8</t>
  </si>
  <si>
    <t>62/9</t>
  </si>
  <si>
    <t>62/10</t>
  </si>
  <si>
    <t>62/11</t>
  </si>
  <si>
    <t>63/1</t>
  </si>
  <si>
    <t>63/2</t>
  </si>
  <si>
    <t>63/3</t>
  </si>
  <si>
    <t>63/4</t>
  </si>
  <si>
    <t>63/5</t>
  </si>
  <si>
    <t>63/6</t>
  </si>
  <si>
    <t>63/7</t>
  </si>
  <si>
    <t>63/8</t>
  </si>
  <si>
    <t>64/0</t>
  </si>
  <si>
    <t>64/1</t>
  </si>
  <si>
    <t>64/2</t>
  </si>
  <si>
    <t>64/3</t>
  </si>
  <si>
    <t>64/4</t>
  </si>
  <si>
    <t>64/5</t>
  </si>
  <si>
    <t>64/6</t>
  </si>
  <si>
    <t>64/7</t>
  </si>
  <si>
    <t>64/8</t>
  </si>
  <si>
    <t>64/9</t>
  </si>
  <si>
    <t>64/10</t>
  </si>
  <si>
    <t>64/11</t>
  </si>
  <si>
    <t>65/0</t>
  </si>
  <si>
    <t>65/1</t>
  </si>
  <si>
    <t>65/2</t>
  </si>
  <si>
    <t>65/3</t>
  </si>
  <si>
    <t>65/4</t>
  </si>
  <si>
    <t>65/5</t>
  </si>
  <si>
    <t>65/6</t>
  </si>
  <si>
    <t>65/9</t>
  </si>
  <si>
    <t>65/10</t>
  </si>
  <si>
    <t>65/11</t>
  </si>
  <si>
    <t>67/1</t>
  </si>
  <si>
    <t>67/2</t>
  </si>
  <si>
    <t>69/1</t>
  </si>
  <si>
    <t>70/1</t>
  </si>
  <si>
    <t>70/2</t>
  </si>
  <si>
    <t>70/3</t>
  </si>
  <si>
    <t>70/4</t>
  </si>
  <si>
    <t>70/5</t>
  </si>
  <si>
    <t>70/6</t>
  </si>
  <si>
    <t>70/7</t>
  </si>
  <si>
    <t>70/8</t>
  </si>
  <si>
    <t>70/9</t>
  </si>
  <si>
    <t>70/10</t>
  </si>
  <si>
    <t>70/11</t>
  </si>
  <si>
    <t>71/1</t>
  </si>
  <si>
    <t>71/2</t>
  </si>
  <si>
    <t>71/3</t>
  </si>
  <si>
    <t>71/4</t>
  </si>
  <si>
    <t>71/5</t>
  </si>
  <si>
    <t>71/6</t>
  </si>
  <si>
    <t>71/7</t>
  </si>
  <si>
    <t>71/8</t>
  </si>
  <si>
    <t>72/0</t>
  </si>
  <si>
    <t>72/1</t>
  </si>
  <si>
    <t>72/2</t>
  </si>
  <si>
    <t>73/0</t>
  </si>
  <si>
    <t>73/1</t>
  </si>
  <si>
    <t>73/2</t>
  </si>
  <si>
    <t>73/3</t>
  </si>
  <si>
    <t>73/4</t>
  </si>
  <si>
    <t>73/5</t>
  </si>
  <si>
    <t>73/6</t>
  </si>
  <si>
    <t>73/7</t>
  </si>
  <si>
    <t>73/8</t>
  </si>
  <si>
    <t>73/9</t>
  </si>
  <si>
    <t>74/0</t>
  </si>
  <si>
    <t>DCT+0</t>
  </si>
  <si>
    <t>DD45+0</t>
  </si>
  <si>
    <t>DC1+3</t>
  </si>
  <si>
    <t>DC2+6</t>
  </si>
  <si>
    <t>DC1+9</t>
  </si>
  <si>
    <t>0</t>
  </si>
  <si>
    <t>WFR</t>
  </si>
  <si>
    <t>DCT1+0</t>
  </si>
  <si>
    <t>Manoj Sharma</t>
  </si>
  <si>
    <t>Mahadev Eng</t>
  </si>
  <si>
    <t xml:space="preserve">Imran </t>
  </si>
  <si>
    <t>Veerteja Enterprises</t>
  </si>
  <si>
    <t>Bhati Const.</t>
  </si>
  <si>
    <t>Kalpana Const.</t>
  </si>
  <si>
    <t>Shree Shyam Const.</t>
  </si>
  <si>
    <t>Awadh Const.</t>
  </si>
  <si>
    <t>Tantray Construction</t>
  </si>
  <si>
    <t>Nadeem</t>
  </si>
  <si>
    <t>Iqbal</t>
  </si>
  <si>
    <t>Bhati</t>
  </si>
  <si>
    <t>Sobha Devi</t>
  </si>
  <si>
    <t>Sunny Const</t>
  </si>
  <si>
    <t>Suraj const</t>
  </si>
  <si>
    <t>Ganesh Const.</t>
  </si>
  <si>
    <t>Chinta devi</t>
  </si>
  <si>
    <t>Sobha devi</t>
  </si>
  <si>
    <t>Chinta Devi</t>
  </si>
  <si>
    <t>Jirwa Devi</t>
  </si>
  <si>
    <t>Sanjeev Kumar</t>
  </si>
  <si>
    <t>Ganesh Sinha</t>
  </si>
  <si>
    <t>Sanjeev kumar</t>
  </si>
  <si>
    <t>Sunny Const.</t>
  </si>
  <si>
    <t>Ganesh Const</t>
  </si>
  <si>
    <t>Suraj Const</t>
  </si>
  <si>
    <t>Ganesh</t>
  </si>
  <si>
    <t>Mansukh lal</t>
  </si>
  <si>
    <t>Bhuvneshwar</t>
  </si>
  <si>
    <t>Uma const</t>
  </si>
  <si>
    <t>Kaushalya const</t>
  </si>
  <si>
    <t>DC2+3</t>
  </si>
  <si>
    <t>.</t>
  </si>
  <si>
    <t>Final Sag Completed</t>
  </si>
  <si>
    <t>Paying out Completed</t>
  </si>
  <si>
    <t>..</t>
  </si>
  <si>
    <t>P/0 WIP</t>
  </si>
  <si>
    <t>,</t>
  </si>
  <si>
    <t>Leg Extension A,B,C,D</t>
  </si>
  <si>
    <t>Project Name :- Beawar 765 KV D/C Line, (TB-408 PKG-F)</t>
  </si>
  <si>
    <t>4 No's</t>
  </si>
  <si>
    <t>3 No's/2 No's</t>
  </si>
  <si>
    <t>1 No's</t>
  </si>
  <si>
    <t>Erected Weight (MT)</t>
  </si>
  <si>
    <t>Balance to erect (MT)</t>
  </si>
  <si>
    <t>Wight of individual towers in MT</t>
  </si>
  <si>
    <t>Total Qty. in No's</t>
  </si>
  <si>
    <t>Progress breakups dashboard</t>
  </si>
  <si>
    <t>Total Completed</t>
  </si>
  <si>
    <t>Total Approved</t>
  </si>
  <si>
    <t>CTQ approval awaited</t>
  </si>
  <si>
    <t>CTQ approved</t>
  </si>
  <si>
    <t>JMC Status</t>
  </si>
  <si>
    <t>CTQ not initiated</t>
  </si>
  <si>
    <t>L2 Schedule vs Actual</t>
  </si>
  <si>
    <t>LOI Date:   11-Sep-2023</t>
  </si>
  <si>
    <t>Effective Date:   06-Dec-2023</t>
  </si>
  <si>
    <t>Scope of Work</t>
  </si>
  <si>
    <t>Qty.</t>
  </si>
  <si>
    <t>Release of Sag Template Curve &amp; Tower Spotting Data</t>
  </si>
  <si>
    <t>Sterlite</t>
  </si>
  <si>
    <t xml:space="preserve">Approval of repeated tower design &amp; its BOMS </t>
  </si>
  <si>
    <t>Approval of repeated foundation design/drawings</t>
  </si>
  <si>
    <t>Supply</t>
  </si>
  <si>
    <t>i)</t>
  </si>
  <si>
    <t>Manufacturing of Stubs with Earthing material(incl. B&amp;N)</t>
  </si>
  <si>
    <t>KEC</t>
  </si>
  <si>
    <t>A.</t>
  </si>
  <si>
    <t xml:space="preserve">Inspection of stub </t>
  </si>
  <si>
    <t>Nos.</t>
  </si>
  <si>
    <t>B.</t>
  </si>
  <si>
    <t>Dispatch of stub</t>
  </si>
  <si>
    <t>C.</t>
  </si>
  <si>
    <t>Receipt of stubs at site</t>
  </si>
  <si>
    <t>MFC submitted on</t>
  </si>
  <si>
    <t>MFC received on</t>
  </si>
  <si>
    <t>Actual</t>
  </si>
  <si>
    <t>ii)</t>
  </si>
  <si>
    <t>Manufacturing of Tower (incl B&amp;N)</t>
  </si>
  <si>
    <t>Inspection of tower</t>
  </si>
  <si>
    <t>Dispatch of tower</t>
  </si>
  <si>
    <t>Receipt of complete towers at site</t>
  </si>
  <si>
    <t>iii)</t>
  </si>
  <si>
    <t>Supply of following Tower accessories</t>
  </si>
  <si>
    <t>Danger Plate</t>
  </si>
  <si>
    <t>%</t>
  </si>
  <si>
    <t>Number Plate</t>
  </si>
  <si>
    <t>Phase Plate (Set of three)</t>
  </si>
  <si>
    <t>D.</t>
  </si>
  <si>
    <t>Circuit Plate (Set of Two)</t>
  </si>
  <si>
    <t>&amp;</t>
  </si>
  <si>
    <t>E.</t>
  </si>
  <si>
    <t>Anti-Climbing Device</t>
  </si>
  <si>
    <t>F.</t>
  </si>
  <si>
    <t>Bird Guard (Set of Three)</t>
  </si>
  <si>
    <t>iv)</t>
  </si>
  <si>
    <t>Other's Supply</t>
  </si>
  <si>
    <t>Span Marker</t>
  </si>
  <si>
    <t>Aviation Light</t>
  </si>
  <si>
    <t>v)</t>
  </si>
  <si>
    <t xml:space="preserve">OSM </t>
  </si>
  <si>
    <t>Supply  of  AL59 Zebra Conductor  &amp; associated Acessories</t>
  </si>
  <si>
    <t>Supply  of  Insulator &amp; associated Hardwere</t>
  </si>
  <si>
    <t>Supply  of  Earth Wire &amp; associated Hardwere</t>
  </si>
  <si>
    <t>Supply  of  OPGW &amp; associated Hardwere</t>
  </si>
  <si>
    <t>Establishment of Site Office</t>
  </si>
  <si>
    <t>Route Alignment(Date of Start)</t>
  </si>
  <si>
    <t>Kms</t>
  </si>
  <si>
    <t>Detail Survey</t>
  </si>
  <si>
    <t>Check Survey</t>
  </si>
  <si>
    <t>Actual date of submission</t>
  </si>
  <si>
    <t>Actual date of approval</t>
  </si>
  <si>
    <t>Soil Investigation Location approval</t>
  </si>
  <si>
    <t>Loc</t>
  </si>
  <si>
    <t>Soil Investigation Location at Site</t>
  </si>
  <si>
    <t>G.</t>
  </si>
  <si>
    <t>G.1</t>
  </si>
  <si>
    <t>Foundation(Incl.Earthing)</t>
  </si>
  <si>
    <t>H.</t>
  </si>
  <si>
    <t>H.1</t>
  </si>
  <si>
    <t>Erection of towers (Incl. Tack welding &amp; painting of tower)</t>
  </si>
  <si>
    <t>I.</t>
  </si>
  <si>
    <t>I.2</t>
  </si>
  <si>
    <t>Stringing Conductor &amp; Earthwire</t>
  </si>
  <si>
    <t>OPGW Stringing</t>
  </si>
  <si>
    <t>J.</t>
  </si>
  <si>
    <t>Fixing Of Tower Accessories, aviation painting &amp; installation of span marker</t>
  </si>
  <si>
    <t>K.</t>
  </si>
  <si>
    <t>Kms.</t>
  </si>
  <si>
    <t>REMARKS</t>
  </si>
  <si>
    <t xml:space="preserve">Provisional Tower Quantities are 482 Nos. </t>
  </si>
  <si>
    <t>17-04-214</t>
  </si>
  <si>
    <t>KEC Section In-Charge</t>
  </si>
  <si>
    <t>Rakesh Pathak</t>
  </si>
  <si>
    <t>Completion Months</t>
  </si>
  <si>
    <t>Nagana Ray And Company</t>
  </si>
  <si>
    <t>Om Const</t>
  </si>
  <si>
    <t>Sb Mehar Const.</t>
  </si>
  <si>
    <t>Mci</t>
  </si>
  <si>
    <t>Rbm</t>
  </si>
  <si>
    <t>Jp Infra</t>
  </si>
  <si>
    <t>Sri Nagana Ray Enterprise</t>
  </si>
  <si>
    <t xml:space="preserve">Meer Const </t>
  </si>
  <si>
    <t>Hs Engineering</t>
  </si>
  <si>
    <t>Jsr Infrastructure</t>
  </si>
  <si>
    <t>Ymk Construction</t>
  </si>
  <si>
    <t>Ymk</t>
  </si>
  <si>
    <t>Jsr</t>
  </si>
  <si>
    <t/>
  </si>
  <si>
    <t>Sk Sil</t>
  </si>
  <si>
    <t>FDN No.</t>
  </si>
  <si>
    <t>Pipe</t>
  </si>
  <si>
    <t>R T Singh</t>
  </si>
  <si>
    <t>Suraja Ram</t>
  </si>
  <si>
    <t>Ramagora</t>
  </si>
  <si>
    <t>Done</t>
  </si>
  <si>
    <t>R&amp;A</t>
  </si>
  <si>
    <t xml:space="preserve">50/0 </t>
  </si>
  <si>
    <t>Kuddus ali</t>
  </si>
  <si>
    <t>Gopal Associate</t>
  </si>
  <si>
    <t>MR Power</t>
  </si>
  <si>
    <t>Final sag completed</t>
  </si>
  <si>
    <t>TSE</t>
  </si>
  <si>
    <t>LINE MATERIAL</t>
  </si>
  <si>
    <t>CLR Insulators</t>
  </si>
  <si>
    <t>Hardware Fittings (Set)</t>
  </si>
  <si>
    <t>Conductor Accessories for AL59 Zebra</t>
  </si>
  <si>
    <t>Earthwire Accessories</t>
  </si>
  <si>
    <t>Sl No</t>
  </si>
  <si>
    <t>Twr No.</t>
  </si>
  <si>
    <t>Deviation Angle (DMS)</t>
  </si>
  <si>
    <t>Span (m)</t>
  </si>
  <si>
    <t>Section Length (m)</t>
  </si>
  <si>
    <t>Conductor (Mtr.)</t>
  </si>
  <si>
    <t>Earthwire (Mtr.)</t>
  </si>
  <si>
    <t>210 KN Insulator Rod for 765KV(2*2975 or 1*5950)mm lenth</t>
  </si>
  <si>
    <t>160 KN Insulator Rod for 765KV(2*2975 or 1*5950)mm lenth</t>
  </si>
  <si>
    <t>4x210KN Quad Tension for 765KV</t>
  </si>
  <si>
    <t>2x160KNDouble Suspension Insulator string</t>
  </si>
  <si>
    <t>160KN Single "I" Pilot string</t>
  </si>
  <si>
    <t>Single tension Insulator string</t>
  </si>
  <si>
    <t>MSCJ</t>
  </si>
  <si>
    <t>Repair Sleeve</t>
  </si>
  <si>
    <t>Hexa Spacer Damper for 765KV AL59 Zebra</t>
  </si>
  <si>
    <t>Rigid Spacer for 765KV AL59 Zebra</t>
  </si>
  <si>
    <t>T - Connector</t>
  </si>
  <si>
    <t>Tension Clamp</t>
  </si>
  <si>
    <t>Suspension Clamp</t>
  </si>
  <si>
    <t>Flexible Copper bond</t>
  </si>
  <si>
    <t>VD</t>
  </si>
  <si>
    <t>GANTRY</t>
  </si>
  <si>
    <t>GTY</t>
  </si>
  <si>
    <t>00°00'00"</t>
  </si>
  <si>
    <t>DE</t>
  </si>
  <si>
    <t>11°14'51"LT</t>
  </si>
  <si>
    <t>52°22'23.88"LT</t>
  </si>
  <si>
    <t>16° 05' 50.64" LT</t>
  </si>
  <si>
    <t>01° 29' 56.04" LT</t>
  </si>
  <si>
    <t>07° 48' 05.04" RT</t>
  </si>
  <si>
    <t>DB1+9,5RC</t>
  </si>
  <si>
    <t>05° 43' 49.08"  LT</t>
  </si>
  <si>
    <t>DB2+9,5RC</t>
  </si>
  <si>
    <t>10° 20' 7.44"  RT</t>
  </si>
  <si>
    <t>04° 51' 39.96" LT</t>
  </si>
  <si>
    <t>01° 26' 19.32" RT</t>
  </si>
  <si>
    <t xml:space="preserve">00° 00' 00" </t>
  </si>
  <si>
    <t>20° 13' 33.24"  RT</t>
  </si>
  <si>
    <t>33° 37' 51.96"  LT</t>
  </si>
  <si>
    <t>01° 00' 23.04"  LT</t>
  </si>
  <si>
    <t>52° 09' 12.24" RT</t>
  </si>
  <si>
    <t>50° 55' 18.84" LT</t>
  </si>
  <si>
    <t>23° 35' 02.76" LT</t>
  </si>
  <si>
    <t>17° 04' 19.92" RT</t>
  </si>
  <si>
    <t>19° 19' 46.92" LT</t>
  </si>
  <si>
    <t>18° 26' 35.88" RT</t>
  </si>
  <si>
    <t>12° 43' 17.04" RT</t>
  </si>
  <si>
    <t>24° 50' 58.2" LT</t>
  </si>
  <si>
    <t>28° 14' 9.24" RT</t>
  </si>
  <si>
    <t>12° 15' 49.68" LT</t>
  </si>
  <si>
    <t>14° 55' 19.2" RT</t>
  </si>
  <si>
    <t>09° 09' 25.92" LT</t>
  </si>
  <si>
    <t>DA+9,2RC</t>
  </si>
  <si>
    <t>34° 59' 23.64" LT</t>
  </si>
  <si>
    <t>32° 40' 24.96" RT</t>
  </si>
  <si>
    <t>15° 53' 08.16" RT</t>
  </si>
  <si>
    <t>00° 51' 11.52" RT</t>
  </si>
  <si>
    <t>19° 33' 38.16" LT</t>
  </si>
  <si>
    <t>00° 00' 00"</t>
  </si>
  <si>
    <t>12° 53' 28.32" RT</t>
  </si>
  <si>
    <t>06° 14' 21.84" RT</t>
  </si>
  <si>
    <t>16° 15' 6.12" LT</t>
  </si>
  <si>
    <t>14° 44' 46.32" LT</t>
  </si>
  <si>
    <t>21° 35' 19.68" RT</t>
  </si>
  <si>
    <t>20° 0' 49.32" RT</t>
  </si>
  <si>
    <t>9° 34' 3.36" LT</t>
  </si>
  <si>
    <t>13° 13' 27.12" LT</t>
  </si>
  <si>
    <t>14° 55' 10.2" LT</t>
  </si>
  <si>
    <t>14° 56' 10.32" RT</t>
  </si>
  <si>
    <t>9° 11' 45.24" LT</t>
  </si>
  <si>
    <t>14° 1' 20.28" LT</t>
  </si>
  <si>
    <t>21° 42' 13.68" RT</t>
  </si>
  <si>
    <t>16° 54' 46" RT</t>
  </si>
  <si>
    <t>17° 31' 50" LT</t>
  </si>
  <si>
    <t>01° 56' 25" RT</t>
  </si>
  <si>
    <t>6° 14' 24.0"  LT</t>
  </si>
  <si>
    <t xml:space="preserve">0° 0' 0" </t>
  </si>
  <si>
    <t>24° 55' 38.28"  RT</t>
  </si>
  <si>
    <t>28° 47' 23"  RT</t>
  </si>
  <si>
    <t>47° 00' 03"  LT</t>
  </si>
  <si>
    <t>29°14'33.0"  LT</t>
  </si>
  <si>
    <t>33° 51' 14.4"  RT</t>
  </si>
  <si>
    <t>8° 23' 20.04"  LT</t>
  </si>
  <si>
    <t>25° 51' 48.24"  RT</t>
  </si>
  <si>
    <t>22° 21' 21.96"  LT</t>
  </si>
  <si>
    <t>6° 57' 38.88"  LT</t>
  </si>
  <si>
    <t>6° 44' 37.68"  RT</t>
  </si>
  <si>
    <t>2° 29' 53.88"  RT</t>
  </si>
  <si>
    <t>5° 23' 07"  LT</t>
  </si>
  <si>
    <t>0° 16' 10"  RT</t>
  </si>
  <si>
    <t>19° 22' 13.08"  RT</t>
  </si>
  <si>
    <t>27° 51' 8.64"  LT</t>
  </si>
  <si>
    <t>0° 0' 0"</t>
  </si>
  <si>
    <t>20° 22' 38.64"  RT</t>
  </si>
  <si>
    <t>13° 28' 15.24"  LT</t>
  </si>
  <si>
    <t>7° 27' 29.88"  RT</t>
  </si>
  <si>
    <t>18° 26' 28.68"  LT</t>
  </si>
  <si>
    <t>13° 49' 10.2"  RT</t>
  </si>
  <si>
    <t>2° 32' 0.6"  RT</t>
  </si>
  <si>
    <t>22° 23' 34.44"  RT</t>
  </si>
  <si>
    <t>17° 55' 44.04"  LT</t>
  </si>
  <si>
    <t>42° 20' 12.84"  RT</t>
  </si>
  <si>
    <t>12° 32' 12.12"  LT</t>
  </si>
  <si>
    <t>19° 34' 30.72"  LT</t>
  </si>
  <si>
    <t>9° 37' 5.52"  LT</t>
  </si>
  <si>
    <t>10° 39' 52.92"  LT</t>
  </si>
  <si>
    <t>13° 10' 26.4"  RT</t>
  </si>
  <si>
    <t>9° 59' 12.84"  RT</t>
  </si>
  <si>
    <t>Wastage (0.75%)</t>
  </si>
  <si>
    <t xml:space="preserve">Total required </t>
  </si>
  <si>
    <t>As per details shared on dated 10.03.2025</t>
  </si>
  <si>
    <t>Jumper</t>
  </si>
  <si>
    <t>Spacer</t>
  </si>
  <si>
    <t>Clipping</t>
  </si>
  <si>
    <t>Earthwire Clipping</t>
  </si>
  <si>
    <t>Progress</t>
  </si>
  <si>
    <t>kuddus Ali-23.10.2024</t>
  </si>
  <si>
    <t>Kuddus Ali- 11.11.2024</t>
  </si>
  <si>
    <t>OPGW</t>
  </si>
  <si>
    <t>Paying out</t>
  </si>
  <si>
    <t>Splicing</t>
  </si>
  <si>
    <t>Splicing done by</t>
  </si>
  <si>
    <t>Revant Sharma</t>
  </si>
  <si>
    <t>Congent Technology</t>
  </si>
  <si>
    <t>Schedule Completion as per LOA: 05-March-2025</t>
  </si>
  <si>
    <t>Cummulative</t>
  </si>
  <si>
    <t>Completion Month</t>
  </si>
  <si>
    <t>Scope &amp; Discription</t>
  </si>
  <si>
    <t xml:space="preserve">KEC International Limited </t>
  </si>
  <si>
    <t>Survey status at TB-408</t>
  </si>
  <si>
    <t>Sl. No</t>
  </si>
  <si>
    <t>Section Length (in Mtrs)</t>
  </si>
  <si>
    <t>Detail Survey received Date</t>
  </si>
  <si>
    <t>Susp.</t>
  </si>
  <si>
    <t>Tens.</t>
  </si>
  <si>
    <t xml:space="preserve">From </t>
  </si>
  <si>
    <t>Status</t>
  </si>
  <si>
    <t>Date of Submission</t>
  </si>
  <si>
    <t>Further Modification date</t>
  </si>
  <si>
    <t>Approved Date</t>
  </si>
  <si>
    <t>Clearances received on 15.07.2024</t>
  </si>
  <si>
    <t>ROW from 26.12.2023 to 25.01.2024</t>
  </si>
  <si>
    <t>ROW Cleared on 16/01/23.  approved on 20.05.2024 having subject Optimization from GTY to AP74 (Part- F)</t>
  </si>
  <si>
    <t>Location no 11/5, 11A/0 are on Hold due to ROW during check survey, Centre peg not done for verification of benching and others. approved on 20.05.2024 having subject Optimization from GTY to AP74 (Part- F)</t>
  </si>
  <si>
    <t>ROW from 06.12.2023 to 14.12.2023</t>
  </si>
  <si>
    <t>Modifications due to shifting.</t>
  </si>
  <si>
    <t>Benching approval awaited</t>
  </si>
  <si>
    <t>ROW from 21.12.2023 to 29.12.2023</t>
  </si>
  <si>
    <t>29-12-2023/06/09/2024</t>
  </si>
  <si>
    <t>resurvey to be done in AP36 to AP40. Confirmed on 20.5.24</t>
  </si>
  <si>
    <t>ROW from 06.12.2023 to 10.10.2024</t>
  </si>
  <si>
    <t>ROW Since 27/1/24</t>
  </si>
  <si>
    <t>ROW Since 20/1/24.</t>
  </si>
  <si>
    <t>Approved.</t>
  </si>
  <si>
    <t>Total (Part-1 &amp; Part-2)</t>
  </si>
  <si>
    <t>C &amp; D type towers</t>
  </si>
  <si>
    <t>B Type Towers</t>
  </si>
  <si>
    <t>Tackwelding</t>
  </si>
  <si>
    <t>Painting</t>
  </si>
  <si>
    <t>Sandeep Singh Kumar</t>
  </si>
  <si>
    <t>Loc No.</t>
  </si>
  <si>
    <t>Str</t>
  </si>
  <si>
    <t>Location Wise Status</t>
  </si>
  <si>
    <t>I.1</t>
  </si>
  <si>
    <t>ROW in check survey works.</t>
  </si>
  <si>
    <t>47-48</t>
  </si>
  <si>
    <t>70-71</t>
  </si>
  <si>
    <t>71-72</t>
  </si>
  <si>
    <t>72-73</t>
  </si>
  <si>
    <t>73-74</t>
  </si>
  <si>
    <t>40-41</t>
  </si>
  <si>
    <t>41-42</t>
  </si>
  <si>
    <t>42-43</t>
  </si>
  <si>
    <t>ROW encountered in Excavation works.</t>
  </si>
  <si>
    <t>ROW encountered while pit marking.</t>
  </si>
  <si>
    <t>ROW encountered during excavation .</t>
  </si>
  <si>
    <t>Span in Mtrs</t>
  </si>
  <si>
    <t>Foundation Status</t>
  </si>
  <si>
    <t>Erection Status</t>
  </si>
  <si>
    <t>Stringing Status</t>
  </si>
  <si>
    <t>Power Line Crossing – 9 nos</t>
  </si>
  <si>
    <t>NH Crossing</t>
  </si>
  <si>
    <t>AP12:- Completed
AP13:- Completed</t>
  </si>
  <si>
    <t>AP66:- Completed
AP67:- Completed</t>
  </si>
  <si>
    <t>AP58:- Completed
AP59:- Completed</t>
  </si>
  <si>
    <t>AP68:- Completed
AP69:- Completed</t>
  </si>
  <si>
    <t>AP65/7:- Completed
AP65/8:- Completed</t>
  </si>
  <si>
    <t>Workfront Status</t>
  </si>
  <si>
    <t>Readiness awaited due to Erec.</t>
  </si>
  <si>
    <t>A. Foundation</t>
  </si>
  <si>
    <t>B. Erection</t>
  </si>
  <si>
    <t>C. Stringing</t>
  </si>
  <si>
    <t>Project Name-</t>
  </si>
  <si>
    <t>Support Required</t>
  </si>
  <si>
    <t>TB-408</t>
  </si>
  <si>
    <t>Name of Project : 765KV D/C Fatehgarh- Beawar Transmission Line</t>
  </si>
  <si>
    <t>Link for go through</t>
  </si>
  <si>
    <t>X-ing Status'!A1</t>
  </si>
  <si>
    <t>L2 Schedule'!A1</t>
  </si>
  <si>
    <t>Hindrance Register (Row)'!A1</t>
  </si>
  <si>
    <t>Survey!A1</t>
  </si>
  <si>
    <t>Foundation!A1</t>
  </si>
  <si>
    <t>Earthing!A1</t>
  </si>
  <si>
    <t>Erection!A1</t>
  </si>
  <si>
    <t>Tackwelding!A1</t>
  </si>
  <si>
    <t>Stringing!A1</t>
  </si>
  <si>
    <t>Stringing associated works'!A1</t>
  </si>
  <si>
    <t>OPGW!A1</t>
  </si>
  <si>
    <t>Visual chart'!A1</t>
  </si>
  <si>
    <t>Page Chart'!A1</t>
  </si>
  <si>
    <t>Shortcut for previous of Full description</t>
  </si>
  <si>
    <t>RC, Benching &amp; Revetment Locations</t>
  </si>
  <si>
    <t>Sl No.</t>
  </si>
  <si>
    <t>CP Position Up/Down</t>
  </si>
  <si>
    <t>Raised Chimney</t>
  </si>
  <si>
    <t>Chimney Extension</t>
  </si>
  <si>
    <t>Submitted Benching Volume (Cum)</t>
  </si>
  <si>
    <t>Cutting</t>
  </si>
  <si>
    <t>Filling</t>
  </si>
  <si>
    <t>5</t>
  </si>
  <si>
    <t>276.367</t>
  </si>
  <si>
    <t>278.864</t>
  </si>
  <si>
    <t>285.435</t>
  </si>
  <si>
    <t>285.258</t>
  </si>
  <si>
    <t>+0.10</t>
  </si>
  <si>
    <t>+0.20</t>
  </si>
  <si>
    <t>-0.30</t>
  </si>
  <si>
    <t>259.023</t>
  </si>
  <si>
    <t>-0.17</t>
  </si>
  <si>
    <t>-0.37</t>
  </si>
  <si>
    <t>-0.25</t>
  </si>
  <si>
    <t>-0.12</t>
  </si>
  <si>
    <t>-0.15</t>
  </si>
  <si>
    <t>-0.18</t>
  </si>
  <si>
    <t>+0.40</t>
  </si>
  <si>
    <t>+0.29</t>
  </si>
  <si>
    <t>+1.0</t>
  </si>
  <si>
    <t>Approved Benching Volume (Cum) during check survey</t>
  </si>
  <si>
    <t>Approved Benching Volume (Cum) after execution</t>
  </si>
  <si>
    <t>Progress Summary'!A1</t>
  </si>
  <si>
    <t>YMK</t>
  </si>
  <si>
    <t>All Kind of Soil</t>
  </si>
  <si>
    <t>sandy</t>
  </si>
  <si>
    <t>FR</t>
  </si>
  <si>
    <t>G.2.</t>
  </si>
  <si>
    <t>Earthing Completion Month</t>
  </si>
  <si>
    <t>Sanjay K. Gupta</t>
  </si>
  <si>
    <t>Gty-AP12</t>
  </si>
  <si>
    <t>Sumit Singh</t>
  </si>
  <si>
    <t>Vivek Shukla</t>
  </si>
  <si>
    <t>Section Incharge</t>
  </si>
  <si>
    <t>Email ID</t>
  </si>
  <si>
    <t>Contact Number</t>
  </si>
  <si>
    <t>kumars7@kecrpg.com</t>
  </si>
  <si>
    <t>shuklavk@kecrpg.com</t>
  </si>
  <si>
    <t>singhrt@kecrpg.com</t>
  </si>
  <si>
    <t>silsk@kecrpg.com</t>
  </si>
  <si>
    <t>Ram Tirath Singh</t>
  </si>
  <si>
    <t>Benching F'!A1</t>
  </si>
  <si>
    <t>AP56:- Completed
AP57:- Completed</t>
  </si>
  <si>
    <t>NH Crossings-3 Nos</t>
  </si>
  <si>
    <t>Gas Pipe Line-1 Nos</t>
  </si>
  <si>
    <t>Clear</t>
  </si>
  <si>
    <t>Span</t>
  </si>
  <si>
    <t>From - To</t>
  </si>
  <si>
    <t>Before L2</t>
  </si>
  <si>
    <t>Resurvey to be done in AP36 to AP40. Confirmed on 20.5.24</t>
  </si>
  <si>
    <t>AP46:- Completed
AP47:- Completed</t>
  </si>
  <si>
    <t>765KV D/C Fatehgarh III- Beawar Transmission Line, PKG F</t>
  </si>
  <si>
    <t>Resonia Limited 
(Formally Sterlite Power Transmission Limited)</t>
  </si>
  <si>
    <t>Weight in MT</t>
  </si>
  <si>
    <t>Total As per LOA</t>
  </si>
  <si>
    <t>Total Executed</t>
  </si>
  <si>
    <t>Informed to SPTL by mail Communications. Work started on 26.04.2025 further during excavation works are stopped the land owners.</t>
  </si>
  <si>
    <t>Informed to SPTL by mail Communications. Reattempted on 25.06.2025.</t>
  </si>
  <si>
    <t>Village Name</t>
  </si>
  <si>
    <t>Mandai</t>
  </si>
  <si>
    <t>Harwa</t>
  </si>
  <si>
    <t>Chak Goonga</t>
  </si>
  <si>
    <t>Goonga</t>
  </si>
  <si>
    <t>Pusar</t>
  </si>
  <si>
    <t>Bisoo Khurd</t>
  </si>
  <si>
    <t>Bhiyad</t>
  </si>
  <si>
    <t>Kashmir</t>
  </si>
  <si>
    <t>Rateu</t>
  </si>
  <si>
    <t>Sawau Moolraj</t>
  </si>
  <si>
    <t>Neemba Ki Dhani</t>
  </si>
  <si>
    <t>Danpura</t>
  </si>
  <si>
    <t>Rampura Kharda</t>
  </si>
  <si>
    <t>Manpura Kharda</t>
  </si>
  <si>
    <t>Kharda Charnan</t>
  </si>
  <si>
    <t>Beniwalon Ki Dhani</t>
  </si>
  <si>
    <t>Pareu</t>
  </si>
  <si>
    <t>Mahadeo Ka Mandir</t>
  </si>
  <si>
    <t>Chimoniyon Ki Dhani</t>
  </si>
  <si>
    <t>Godaron Ki Dhani</t>
  </si>
  <si>
    <t>Daukiyon Ki Dhani</t>
  </si>
  <si>
    <t>Nehru Nagar</t>
  </si>
  <si>
    <t>Nematpura</t>
  </si>
  <si>
    <t>Gangapura</t>
  </si>
  <si>
    <t>Barnama Charnan</t>
  </si>
  <si>
    <t>Khanora</t>
  </si>
  <si>
    <t>Sathuni Purohitan</t>
  </si>
  <si>
    <t>Sathuni Charnan</t>
  </si>
  <si>
    <t>Simarkhiya</t>
  </si>
  <si>
    <t>Bagawas</t>
  </si>
  <si>
    <t>Mohanpura</t>
  </si>
  <si>
    <t>Meghawas</t>
  </si>
  <si>
    <t>Sagaranari</t>
  </si>
  <si>
    <t>Nagana</t>
  </si>
  <si>
    <t>Deoriya</t>
  </si>
  <si>
    <t>Bakati</t>
  </si>
  <si>
    <t>Gwalnada</t>
  </si>
  <si>
    <t>Godawas Kalan</t>
  </si>
  <si>
    <t>Doli Kalan</t>
  </si>
  <si>
    <t>Modathali</t>
  </si>
  <si>
    <t>Piprali</t>
  </si>
  <si>
    <t>Rabariyawas</t>
  </si>
  <si>
    <t>Loonawas Charna</t>
  </si>
  <si>
    <t>Loonawas Khurd</t>
  </si>
  <si>
    <t>Borapadakhamar</t>
  </si>
  <si>
    <t>Katarda</t>
  </si>
  <si>
    <t>Karni Nagar</t>
  </si>
  <si>
    <t>Basni Jhoonthan</t>
  </si>
  <si>
    <t>Sardargarh</t>
  </si>
  <si>
    <t>Total Number of Village (49 No's)</t>
  </si>
  <si>
    <t>Village wise breakups</t>
  </si>
  <si>
    <t>Head T&amp;D-North</t>
  </si>
  <si>
    <t>M.R. Choudhary</t>
  </si>
  <si>
    <t>Informed to SPTL by mail Communications, tried on 07.05.25 also after pit marking location is in ROW then Excavation started on loc no 21/7.</t>
  </si>
  <si>
    <t>Sr no</t>
  </si>
  <si>
    <t>Item</t>
  </si>
  <si>
    <t>Unit</t>
  </si>
  <si>
    <t xml:space="preserve">Total </t>
  </si>
  <si>
    <t>Comp Qty</t>
  </si>
  <si>
    <t>Bal Qty</t>
  </si>
  <si>
    <t xml:space="preserve">Remarks </t>
  </si>
  <si>
    <t>Qty</t>
  </si>
  <si>
    <t>Plan</t>
  </si>
  <si>
    <t>Sub-Contractor Name</t>
  </si>
  <si>
    <t>Comp Date</t>
  </si>
  <si>
    <t>Cumulative Till dated</t>
  </si>
  <si>
    <t>Tower Weight</t>
  </si>
  <si>
    <t xml:space="preserve">765KV D/C Fatehgarh III- Beawar Transmission Line, PKG F, Stringing  Status                                </t>
  </si>
  <si>
    <t>Dated</t>
  </si>
  <si>
    <t xml:space="preserve"> Completed in April</t>
  </si>
  <si>
    <t>Cumulative Output till today(Kms)</t>
  </si>
  <si>
    <t>Total Manpower</t>
  </si>
  <si>
    <t>Output Upto Yesterdays (Kms) in May</t>
  </si>
  <si>
    <t>Bhati Construction</t>
  </si>
  <si>
    <t>Loc no</t>
  </si>
  <si>
    <t>FDN Status</t>
  </si>
  <si>
    <t>Conductor Final sag completed.</t>
  </si>
  <si>
    <t>Bhairo Mahto</t>
  </si>
  <si>
    <t>Date  of 1st attempt</t>
  </si>
  <si>
    <t>Date of removal (Last attempt)</t>
  </si>
  <si>
    <t>Tack-Welding</t>
  </si>
  <si>
    <t>Yet to attempt</t>
  </si>
  <si>
    <t>Village wise dashboard</t>
  </si>
  <si>
    <t>FDN WIP</t>
  </si>
  <si>
    <t>Informed to SPTL by mail Communications. Dated 17.05.2025 location is attempted  with police protection but all the locations are in ROW.</t>
  </si>
  <si>
    <t>JPJ Construction</t>
  </si>
  <si>
    <t>Sunny Construction</t>
  </si>
  <si>
    <t>Rabbit bright technology pvt. Ltd.</t>
  </si>
  <si>
    <t>Informed to SPTL by mail Communications. Reattempted on 23.05.2025 but the locations still persist in ROW.</t>
  </si>
  <si>
    <t>Line Name: Part F, 765KV  D/C Fatehgarh- Beawar Transmission Line</t>
  </si>
  <si>
    <t>Checking, Testing &amp; Commissioning/Ready for Commissioning</t>
  </si>
  <si>
    <t>Insulator hoisting not done due to ROW at location no 72/1.</t>
  </si>
  <si>
    <t>Nyce Service &amp; Security</t>
  </si>
  <si>
    <t>Shree Ram Construction</t>
  </si>
  <si>
    <t>Informed to SPTL by mail Communications, Initially ROW resolved on 30th May 2025, Further during execution, ROW encountered on datedx 04.06.2025</t>
  </si>
  <si>
    <t>BR &amp; Sons</t>
  </si>
  <si>
    <t>Crane erection+Derrick Pole</t>
  </si>
  <si>
    <t>Anil Kumar</t>
  </si>
  <si>
    <t>Informed to SPTL by mail Communications. Work stopped after casting of 2 pit.</t>
  </si>
  <si>
    <t>Chanda Enterprises</t>
  </si>
  <si>
    <t>Date of Pit marking Till oct-24/ after Oct casting start date</t>
  </si>
  <si>
    <t>Jwala Singh</t>
  </si>
  <si>
    <t>Derrick</t>
  </si>
  <si>
    <t>Satyam Enterprises (Santosh)</t>
  </si>
  <si>
    <t>c</t>
  </si>
  <si>
    <t>Paying Out/R-Sag</t>
  </si>
  <si>
    <t>Sr No</t>
  </si>
  <si>
    <t>Locs</t>
  </si>
  <si>
    <t>Crane Using</t>
  </si>
  <si>
    <t>Manual Erection</t>
  </si>
  <si>
    <t>Gangs</t>
  </si>
  <si>
    <t>Complete Date</t>
  </si>
  <si>
    <t>No of Days</t>
  </si>
  <si>
    <t>Gang</t>
  </si>
  <si>
    <t>Manpower</t>
  </si>
  <si>
    <t>Total Weight/Days</t>
  </si>
  <si>
    <t>Total Average Weight/Days</t>
  </si>
  <si>
    <t>Bhairo Mahto (Departmental)</t>
  </si>
  <si>
    <t>ROW Cleared on 23/6/2025, Check survey completed on the same day.</t>
  </si>
  <si>
    <t>DPR email on regular basis. Work stopped after completion of 1st Section.</t>
  </si>
  <si>
    <t>Satyam Enterprises (Vijay)</t>
  </si>
  <si>
    <t>Kewat (Departmental)</t>
  </si>
  <si>
    <t>Anil Kumar+Kewat</t>
  </si>
  <si>
    <t>Casting time</t>
  </si>
  <si>
    <t>Nyce Services</t>
  </si>
  <si>
    <t>Jwala Singh (Suraj Kumar)</t>
  </si>
  <si>
    <t>Extension of time (Approved) -1</t>
  </si>
  <si>
    <t>L2-Approved</t>
  </si>
  <si>
    <t>Nice Security &amp; Services</t>
  </si>
  <si>
    <t>AP3:- Completed
AP4:- Completed</t>
  </si>
  <si>
    <t>2nd Section WIP.</t>
  </si>
  <si>
    <t>Dhakad Enterprises</t>
  </si>
  <si>
    <t>T&amp;P Shifting WIP</t>
  </si>
  <si>
    <t>This Months Idling- JPJ Construction was idled 43 manpower with T&amp;P's from 27.05.2025 to 31.05.2025 due to 33 KV shut down not availed on time in AP73-74 (3.788 Kms).</t>
  </si>
  <si>
    <t>AP72-73</t>
  </si>
  <si>
    <t>JPJ construction</t>
  </si>
  <si>
    <t>Infomed to resonia via daily progress report.</t>
  </si>
  <si>
    <t>JSR</t>
  </si>
  <si>
    <t>Plan for Stringing</t>
  </si>
  <si>
    <t>AP3:- Balance
AP4:- Balance</t>
  </si>
  <si>
    <t>attempeted on 10.07.2025</t>
  </si>
  <si>
    <t>Arawali-2</t>
  </si>
  <si>
    <t>Shymal Sil</t>
  </si>
  <si>
    <t>Partha Pal</t>
  </si>
  <si>
    <t>Priyanka Devi-2</t>
  </si>
  <si>
    <t>Crane erection+Derrick</t>
  </si>
  <si>
    <t>Bhairo Mahto+Kewat</t>
  </si>
  <si>
    <t>AP9:- Completed
AP10:- Completed</t>
  </si>
  <si>
    <t>AP9:- Balance
AP10:- Balance</t>
  </si>
  <si>
    <r>
      <t xml:space="preserve">Excavation completed. </t>
    </r>
    <r>
      <rPr>
        <i/>
        <sz val="10"/>
        <color rgb="FFFF0000"/>
        <rFont val="Calibri"/>
        <family val="2"/>
      </rPr>
      <t>ROW FROM 14.07.2025</t>
    </r>
  </si>
  <si>
    <t>Manish (Pawan)</t>
  </si>
  <si>
    <t>Yash Infra</t>
  </si>
  <si>
    <t>Hazarilal Yadav-Poonam Kumari</t>
  </si>
  <si>
    <t>Nitish (Pawan)</t>
  </si>
  <si>
    <t>Gang name to be confirm by sumit ji.</t>
  </si>
  <si>
    <t>Arawali-1</t>
  </si>
  <si>
    <t>Informed to SPTL by mail Communications. '10/7 (No work done due to ROW, ROW since 20.07.25)</t>
  </si>
  <si>
    <t>DPR email on regular basis. During execution post excavation ROW encountered from 14.07.2025 to till date, Thus earlier cleared date is revised. No work done due to ROW post Excavation, ROW since 14.07.25</t>
  </si>
  <si>
    <t>Vinay Gupta</t>
  </si>
  <si>
    <t>Anjali Enterprises</t>
  </si>
  <si>
    <t>Informed to SPTL by mail Communications, ROW in approach road when location attempted at 22.06.2025. ROW in approach Road, ROW since 28.06.2025. Final ROW cleared on 25.07.2025.</t>
  </si>
  <si>
    <t>No work done due to ROW. Earlier work is going on Cage.  Cleared on 25.07.2025 (Today).</t>
  </si>
  <si>
    <t>Kewat</t>
  </si>
  <si>
    <t>Informed to SPTL by mail Communications, additional mail having subject Frequent obstruction (ROW) in Both the Package (G &amp; F) dated 25.07.2025 sent by partho pal. Gang idle 21 manpower incl truck and T&amp;P.</t>
  </si>
  <si>
    <t>Sintu_Pawan (Satyam Enterprises)</t>
  </si>
  <si>
    <t>Pusplata (Praful)</t>
  </si>
  <si>
    <t>Pusplata (Kailash)</t>
  </si>
  <si>
    <t>Priyanka Devi</t>
  </si>
  <si>
    <t>01.08.25</t>
  </si>
  <si>
    <t>Aug'25</t>
  </si>
  <si>
    <t>Output -01.08.25</t>
  </si>
  <si>
    <t>Output -02.08.25</t>
  </si>
  <si>
    <t>Output -03.08.25</t>
  </si>
  <si>
    <t>Output -04.08.25</t>
  </si>
  <si>
    <t>Output -05.08.25</t>
  </si>
  <si>
    <t>Output -08.08.25</t>
  </si>
  <si>
    <t>Output -09.08.25</t>
  </si>
  <si>
    <t>Output -10.08.25</t>
  </si>
  <si>
    <t>Output -11.08.25</t>
  </si>
  <si>
    <t>Output -12.08.25</t>
  </si>
  <si>
    <t>Output -13.08.25</t>
  </si>
  <si>
    <t>Output -14.08.25</t>
  </si>
  <si>
    <t>Output -15.08.25</t>
  </si>
  <si>
    <t>Output -16.08.25</t>
  </si>
  <si>
    <t>Output -17.08.25</t>
  </si>
  <si>
    <t>Output -18.08.25</t>
  </si>
  <si>
    <t>Output -19.08.25</t>
  </si>
  <si>
    <t>Output -20.08.25</t>
  </si>
  <si>
    <t>Output -21.08.25</t>
  </si>
  <si>
    <t>Output -22.08.25</t>
  </si>
  <si>
    <t>Output -23.08.25</t>
  </si>
  <si>
    <t>Output -24.08.25</t>
  </si>
  <si>
    <t>Output -25.08.25</t>
  </si>
  <si>
    <t>Output -26.08.25</t>
  </si>
  <si>
    <t>Output -27.08.25</t>
  </si>
  <si>
    <t>Output -28.08.25</t>
  </si>
  <si>
    <t>Output -29.08.25</t>
  </si>
  <si>
    <t>Output -30.08.25</t>
  </si>
  <si>
    <t>Sheetal Singh</t>
  </si>
  <si>
    <t>Usha Tower</t>
  </si>
  <si>
    <t>Pusplata_Rajaram</t>
  </si>
  <si>
    <t>AP23:- Completed
AP24:- Completed</t>
  </si>
  <si>
    <t>Shobha Devi</t>
  </si>
  <si>
    <t>Satyam Enterprises</t>
  </si>
  <si>
    <t>Vinay Construction</t>
  </si>
  <si>
    <t>Dharmendra-Munnilal (Pusplata)</t>
  </si>
  <si>
    <t>Bhairo Mahto+Priyanka Devi (Subodh)</t>
  </si>
  <si>
    <t>Priyanka Devi (Subodh)</t>
  </si>
  <si>
    <t>Pusplata (Ramchandra)</t>
  </si>
  <si>
    <t>Output -06.08.25</t>
  </si>
  <si>
    <t>Output -07.08.25</t>
  </si>
  <si>
    <t>Rahul Kumar</t>
  </si>
  <si>
    <t>Gauri Shankar</t>
  </si>
  <si>
    <t>Please refer daily progress report. Email dated 07.08.2025 having subject delay in unloading of tower parts</t>
  </si>
  <si>
    <t>Satyam-Manish</t>
  </si>
  <si>
    <t>Pusplata</t>
  </si>
  <si>
    <t>Om Construction_Chandrapal</t>
  </si>
  <si>
    <t>Pusplata_Pankaj</t>
  </si>
  <si>
    <t>Pusplata (Dharamveer)</t>
  </si>
  <si>
    <t>Pusplata (Ashok)</t>
  </si>
  <si>
    <t>Vishwakarma Const.</t>
  </si>
  <si>
    <t>Informed to SPTL by mail Communications. clearances for this locations is received on 20.08.2025 at nearby 04:00 PM under police protection, However on dated 23.08.2025 the locations again falls under ROW when landowners creating issues.</t>
  </si>
  <si>
    <t>DPR of 19.02.24. Email dated Sterlite's Part G &amp; F 765KV Fategarh -III Beawar TL. Email dated 25.02.24 regarding Workfront Delays and Local Villager Interruptions in PKG G &amp; PKG F. further, Clearances for this locations is received on 20.08.2025 at nearby 04:00 PM under police protection, However on dated 23.08.2025 the locations again falls under ROW when landowners creating issues.</t>
  </si>
  <si>
    <t>ROW after pit marking.</t>
  </si>
  <si>
    <t>% Completion</t>
  </si>
  <si>
    <t>Pusplata (Deepak)</t>
  </si>
  <si>
    <t>Anvi Construction</t>
  </si>
  <si>
    <t>Satyam Enterprises (Pawan)</t>
  </si>
  <si>
    <t>AP12:- Completed
AP13:- Balance</t>
  </si>
  <si>
    <t>Priyanka Devi (Santosh)</t>
  </si>
  <si>
    <t>Pusplata (Praphul)</t>
  </si>
  <si>
    <t>Pusplata (rajaram)</t>
  </si>
  <si>
    <t>AP26-AP40</t>
  </si>
  <si>
    <t>Jitendra Saini</t>
  </si>
  <si>
    <t>Jainath Mahto</t>
  </si>
  <si>
    <t>AP40-AP58</t>
  </si>
  <si>
    <t>AP58-73</t>
  </si>
  <si>
    <t>Accountable Personal</t>
  </si>
  <si>
    <t>AP12-AP22</t>
  </si>
  <si>
    <t>AP22-AP33</t>
  </si>
  <si>
    <t>sainij@kecrpg.com</t>
  </si>
  <si>
    <t>jainath.kec@gmail.com</t>
  </si>
  <si>
    <t>AP22-AP26</t>
  </si>
  <si>
    <t>AP58-AP74</t>
  </si>
  <si>
    <t>Package</t>
  </si>
  <si>
    <t>Satyam Enterprises (Manish)</t>
  </si>
  <si>
    <t>Pusplata (Santosh/Pankaj Singh)</t>
  </si>
  <si>
    <t>Pusplata_Ramchandra</t>
  </si>
  <si>
    <t>Please refer daily progress report.</t>
  </si>
  <si>
    <t>Output -31.08.25</t>
  </si>
  <si>
    <t>Location can't be allocated for further works, and gang is idled at nearby locations, Thus considered in ROW.</t>
  </si>
  <si>
    <t>Sheetal Singh-1</t>
  </si>
  <si>
    <t>Sheetal Singh-2</t>
  </si>
  <si>
    <t>Sudheer-2 (Priyanka Devi)</t>
  </si>
  <si>
    <t>Jwala Singh-1</t>
  </si>
  <si>
    <t>Informed to SPTL by mail Communications, clearances for this locations is received on 20.08.2025 at nearby 04:00 PM under police protection, However on dated 23.08.2025 the locations again falls under ROW when landowners creating issues. Location resolved on 04.09.2025.</t>
  </si>
  <si>
    <t>Priyanka Devi (Sudheer)</t>
  </si>
  <si>
    <t>Gang Wise Output</t>
  </si>
  <si>
    <t>Output -01.09.25</t>
  </si>
  <si>
    <t>Output -02.09.25</t>
  </si>
  <si>
    <t>Output -03.09.25</t>
  </si>
  <si>
    <t>Output -04.09.25</t>
  </si>
  <si>
    <t>Output -05.09.25</t>
  </si>
  <si>
    <t>Output -06.09.25</t>
  </si>
  <si>
    <t>Output -07.09.25</t>
  </si>
  <si>
    <t>Output -09.09.25</t>
  </si>
  <si>
    <t>Output -10.09.25</t>
  </si>
  <si>
    <t>Output -11.09.25</t>
  </si>
  <si>
    <t>Output -12.09.25</t>
  </si>
  <si>
    <t>Output -13.09.25</t>
  </si>
  <si>
    <t>Output -14.09.25</t>
  </si>
  <si>
    <t>Output -15.09.25</t>
  </si>
  <si>
    <t>Output -16.09.25</t>
  </si>
  <si>
    <t>Output -17.09.25</t>
  </si>
  <si>
    <t>Output -18.09.25</t>
  </si>
  <si>
    <t>Output -19.09.25</t>
  </si>
  <si>
    <t>Output -20.09.25</t>
  </si>
  <si>
    <t>Output -21.09.25</t>
  </si>
  <si>
    <t>Output -22.09.25</t>
  </si>
  <si>
    <t>Output -23.09.25</t>
  </si>
  <si>
    <t>Output -24.09.25</t>
  </si>
  <si>
    <t>Output -25.09.25</t>
  </si>
  <si>
    <t>Output -26.09.25</t>
  </si>
  <si>
    <t>Output -27.09.25</t>
  </si>
  <si>
    <t>Output -28.09.25</t>
  </si>
  <si>
    <t>Output -29.09.25</t>
  </si>
  <si>
    <t>Output -30.09.25</t>
  </si>
  <si>
    <t>Output -31.09.25</t>
  </si>
  <si>
    <t>Output -08.09.25</t>
  </si>
  <si>
    <t>31.08.25</t>
  </si>
  <si>
    <t>AP23:- Balance
AP24:- Completed</t>
  </si>
  <si>
    <t>Vivek Ganju</t>
  </si>
  <si>
    <t>B.S. Infra</t>
  </si>
  <si>
    <t>Shri Shyam Construction</t>
  </si>
  <si>
    <t>DPR email on regular basis. ROW issues in approach road is resloved on dated 10.09.2025. Post clearance received for work was received on 21.07.2025 during attempeted locs falls under ROW in approach. and approach was cleared on 10.09.2025.</t>
  </si>
  <si>
    <t>Insulator hositing Completed.</t>
  </si>
  <si>
    <t>11 KV LINE SHIFTING</t>
  </si>
  <si>
    <t>11 KV LINE+LT LINE SHIFTING</t>
  </si>
  <si>
    <t>33 KV SHUTDOWN, GANG IDLING SINCE 11.09.2025.</t>
  </si>
  <si>
    <t>28/4 F, Truck reached by yesterday evening but can't be unload due to ROW, same issues earlier encoutered in 27/2 in which we have materials returned to store post reached at site.</t>
  </si>
  <si>
    <t>Remarks (if any)</t>
  </si>
  <si>
    <t>Jwala Singh-2</t>
  </si>
  <si>
    <t>Please refer daily progress report. Allocated this location for works on 12.09.2025.</t>
  </si>
  <si>
    <t>Priyanka Devi (Sontosh)</t>
  </si>
  <si>
    <t>AP5:- Completed
AP6:- Completed</t>
  </si>
  <si>
    <t>AP5:- Balance
AP6:- Balance</t>
  </si>
  <si>
    <t>Idled due to location not clearaed from 13.09.2025. Location Allocated on 19.09.2025. due to ROW in earlier allocated location 18/4 F, Gang Jointly worked in 20/0 F</t>
  </si>
  <si>
    <r>
      <rPr>
        <b/>
        <i/>
        <u/>
        <sz val="11"/>
        <color rgb="FFFF0000"/>
        <rFont val="Calibri"/>
        <family val="2"/>
        <scheme val="minor"/>
      </rPr>
      <t xml:space="preserve">Recent Hindrance updates:- </t>
    </r>
    <r>
      <rPr>
        <b/>
        <i/>
        <sz val="11"/>
        <color rgb="FFFF0000"/>
        <rFont val="Calibri"/>
        <family val="2"/>
        <scheme val="minor"/>
      </rPr>
      <t xml:space="preserve">
1) 13/4-ROW after Excavation dated 14.07.2025
2) 21/8- ROW after Pit marking, Location declared as a Clear during 22.08.2025 review meeting.
3) 22/0- ROW after Pit marking, Location declared as a Clear during 22.08.2025 review meeting.
Idling:- Urgent workfront required, if not allocated, chances of  gang demobilizations.
1. Vishwakarma Construction:- Gang idled (35 Manpower alogwith all machinery) from 22.09.2025 to till date due to non availability of clear workfronts.</t>
    </r>
  </si>
  <si>
    <t>AP7:- WIP
AP8:- Completed</t>
  </si>
  <si>
    <t>Vinay Construction/ Chinta Devi</t>
  </si>
  <si>
    <t>Details of Section incharge</t>
  </si>
  <si>
    <t>182.960</t>
  </si>
  <si>
    <t>163.134</t>
  </si>
  <si>
    <t>284.410</t>
  </si>
  <si>
    <t>88.813</t>
  </si>
  <si>
    <t>Correction required in JMC in location No.</t>
  </si>
  <si>
    <t>64.595</t>
  </si>
  <si>
    <t>93.659</t>
  </si>
  <si>
    <t>50.28</t>
  </si>
  <si>
    <t>139.125</t>
  </si>
  <si>
    <t>51.543</t>
  </si>
  <si>
    <t>83.997</t>
  </si>
  <si>
    <t>128.046</t>
  </si>
  <si>
    <t>15.318</t>
  </si>
  <si>
    <t>283.669</t>
  </si>
  <si>
    <t>159.767</t>
  </si>
  <si>
    <t>JPJ Construction/MC Power</t>
  </si>
  <si>
    <t>1st Section Completed.</t>
  </si>
  <si>
    <t>Cage-2 WIP.</t>
  </si>
  <si>
    <t>Body Completed.</t>
  </si>
  <si>
    <t>Idling:- Urgent workfront required, if not allocated, chances of  gang demobilizations.
1. Priyanka (Sudheer) Gang-1:- earlier this Idled due to location not clearaed from 13.09.2025. Location Allocated on 19.09.2025. due to ROW in earlier allocated location 18/4 F, Gang idled.</t>
  </si>
  <si>
    <t>Only 1 Pyramid &amp; Chimney and 3 step RC Balance.</t>
  </si>
  <si>
    <t>Excvation WIP.</t>
  </si>
  <si>
    <t>Cage-1 WIP.</t>
  </si>
  <si>
    <t>T&amp;P Shifting.</t>
  </si>
  <si>
    <t>3rd Section U/P.</t>
  </si>
  <si>
    <t>Material Shifting WIP.</t>
  </si>
  <si>
    <t>X-Arm WIP.</t>
  </si>
  <si>
    <t>4 Phase F/sag done.</t>
  </si>
  <si>
    <t>6/1, 21/3, 21/10, 35/5, 40/0, 42/6, 46/0, 52/1, 54/0</t>
  </si>
  <si>
    <t>WIP-  6/1, 21/3, 21/10, 35/5, 40/0, 42/6, 46/0, 52/1, 54/0
Today Completed -  20/0, 47/5, 57/0</t>
  </si>
  <si>
    <t>WIP- AP73-AP74:- 4 Phase F/Sag done.</t>
  </si>
  <si>
    <t>AP56:- Completed
AP57:- Completed.</t>
  </si>
  <si>
    <t>AP46:- WIP
AP47:- Completed</t>
  </si>
  <si>
    <t xml:space="preserve">WIP-   7/0, 10/23
Today Completed - </t>
  </si>
  <si>
    <t>Starting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</si>
</sst>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 #,##0.00_ ;_ * \-#,##0.00_ ;_ * &quot;-&quot;??_ ;_ @_ "/>
    <numFmt numFmtId="165" formatCode="0.000"/>
    <numFmt numFmtId="166" formatCode="#,##0.000"/>
    <numFmt numFmtId="167" formatCode="[$-409]d/mmm/yy;@"/>
    <numFmt numFmtId="168" formatCode="m/d/yy;@"/>
    <numFmt numFmtId="169" formatCode="[$-F800]dddd\,\ mmmm\ dd\,\ yyyy"/>
    <numFmt numFmtId="170" formatCode="0.0"/>
    <numFmt numFmtId="171" formatCode="[$-409]mmm/yy;@"/>
    <numFmt numFmtId="172" formatCode="[$-409]d/mmm/yyyy;@"/>
    <numFmt numFmtId="173" formatCode="[$-409]mmm\-yy;@"/>
    <numFmt numFmtId="174" formatCode="_ * #,##0_ ;_ * \-#,##0_ ;_ * &quot;-&quot;??_ ;_ @_ "/>
    <numFmt numFmtId="175" formatCode="[$-14009]d/m/yy;@"/>
  </numFmts>
  <fonts count="117"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sz val="10"/>
      <name val="Arial"/>
      <family val="2"/>
    </font>
    <font>
      <b/>
      <sz val="11"/>
      <name val="Calibri"/>
      <family val="2"/>
      <scheme val="minor"/>
    </font>
    <font>
      <sz val="8"/>
      <name val="Calibri"/>
      <family val="2"/>
    </font>
    <font>
      <sz val="11"/>
      <name val="Calibri"/>
      <family val="2"/>
      <scheme val="minor"/>
    </font>
    <font>
      <u/>
      <sz val="10"/>
      <color theme="10"/>
      <name val="Arial"/>
      <family val="2"/>
    </font>
    <font>
      <sz val="12"/>
      <color indexed="8"/>
      <name val="Verdana"/>
      <family val="2"/>
    </font>
    <font>
      <sz val="11"/>
      <color rgb="FF000000"/>
      <name val="Calibri"/>
      <family val="2"/>
    </font>
    <font>
      <i/>
      <sz val="11"/>
      <color theme="1"/>
      <name val="Calibri"/>
      <family val="2"/>
      <scheme val="minor"/>
    </font>
    <font>
      <b/>
      <i/>
      <sz val="11"/>
      <name val="Calibri"/>
      <family val="2"/>
      <scheme val="minor"/>
    </font>
    <font>
      <i/>
      <sz val="11"/>
      <name val="Calibri"/>
      <family val="2"/>
    </font>
    <font>
      <sz val="11"/>
      <color indexed="8"/>
      <name val="Calibri"/>
      <family val="2"/>
    </font>
    <font>
      <b/>
      <i/>
      <sz val="11"/>
      <name val="Calibri"/>
      <family val="2"/>
    </font>
    <font>
      <b/>
      <i/>
      <sz val="11"/>
      <color rgb="FF002060"/>
      <name val="Calibri"/>
      <family val="2"/>
      <scheme val="minor"/>
    </font>
    <font>
      <b/>
      <i/>
      <sz val="11"/>
      <color rgb="FF002060"/>
      <name val="Calibri"/>
      <family val="2"/>
    </font>
    <font>
      <b/>
      <i/>
      <sz val="11"/>
      <color rgb="FFFF0000"/>
      <name val="Calibri"/>
      <family val="2"/>
    </font>
    <font>
      <i/>
      <sz val="11"/>
      <color rgb="FF000000"/>
      <name val="Calibri"/>
      <family val="2"/>
      <scheme val="minor"/>
    </font>
    <font>
      <b/>
      <i/>
      <sz val="11"/>
      <color rgb="FF1F497D"/>
      <name val="Calibri"/>
      <family val="2"/>
      <scheme val="minor"/>
    </font>
    <font>
      <b/>
      <i/>
      <sz val="11"/>
      <color rgb="FF4E515E"/>
      <name val="Calibri"/>
      <family val="2"/>
      <scheme val="minor"/>
    </font>
    <font>
      <i/>
      <sz val="11"/>
      <name val="Calibri"/>
      <family val="2"/>
      <scheme val="minor"/>
    </font>
    <font>
      <i/>
      <sz val="11"/>
      <color rgb="FF00B050"/>
      <name val="Calibri"/>
      <family val="2"/>
      <scheme val="minor"/>
    </font>
    <font>
      <sz val="11"/>
      <name val="Calibri"/>
      <family val="2"/>
    </font>
    <font>
      <b/>
      <i/>
      <sz val="11"/>
      <color theme="7"/>
      <name val="Calibri"/>
      <family val="2"/>
    </font>
    <font>
      <b/>
      <i/>
      <sz val="11"/>
      <color rgb="FF00B050"/>
      <name val="Calibri"/>
      <family val="2"/>
      <scheme val="minor"/>
    </font>
    <font>
      <b/>
      <i/>
      <sz val="11"/>
      <color rgb="FFFF0000"/>
      <name val="Calibri"/>
      <family val="2"/>
      <scheme val="minor"/>
    </font>
    <font>
      <b/>
      <i/>
      <sz val="11"/>
      <color rgb="FF00B050"/>
      <name val="Calibri"/>
      <family val="2"/>
    </font>
    <font>
      <sz val="8"/>
      <name val="Calibri"/>
      <family val="2"/>
    </font>
    <font>
      <sz val="10"/>
      <name val="Calibri"/>
      <family val="2"/>
      <scheme val="minor"/>
    </font>
    <font>
      <sz val="10"/>
      <color theme="1"/>
      <name val="Calibri"/>
      <family val="2"/>
      <scheme val="minor"/>
    </font>
    <font>
      <b/>
      <u/>
      <sz val="10"/>
      <name val="Calibri"/>
      <family val="2"/>
      <scheme val="minor"/>
    </font>
    <font>
      <b/>
      <sz val="10"/>
      <name val="Calibri"/>
      <family val="2"/>
      <scheme val="minor"/>
    </font>
    <font>
      <sz val="10"/>
      <color rgb="FFFF0000"/>
      <name val="Calibri"/>
      <family val="2"/>
      <scheme val="minor"/>
    </font>
    <font>
      <b/>
      <sz val="10"/>
      <color theme="1"/>
      <name val="Calibri"/>
      <family val="2"/>
      <scheme val="minor"/>
    </font>
    <font>
      <b/>
      <sz val="10"/>
      <color rgb="FFFF0000"/>
      <name val="Calibri"/>
      <family val="2"/>
      <scheme val="minor"/>
    </font>
    <font>
      <sz val="10"/>
      <color rgb="FFFFFF00"/>
      <name val="Calibri"/>
      <family val="2"/>
      <scheme val="minor"/>
    </font>
    <font>
      <b/>
      <sz val="10"/>
      <color rgb="FFC00000"/>
      <name val="Calibri"/>
      <family val="2"/>
      <scheme val="minor"/>
    </font>
    <font>
      <b/>
      <sz val="10"/>
      <color theme="0"/>
      <name val="Calibri"/>
      <family val="2"/>
      <scheme val="minor"/>
    </font>
    <font>
      <sz val="10"/>
      <color theme="0"/>
      <name val="Calibri"/>
      <family val="2"/>
      <scheme val="minor"/>
    </font>
    <font>
      <b/>
      <sz val="11"/>
      <color rgb="FFFF0000"/>
      <name val="Calibri"/>
      <family val="2"/>
      <scheme val="minor"/>
    </font>
    <font>
      <b/>
      <sz val="9"/>
      <color indexed="81"/>
      <name val="Tahoma"/>
      <family val="2"/>
    </font>
    <font>
      <sz val="9"/>
      <color indexed="81"/>
      <name val="Tahoma"/>
      <family val="2"/>
    </font>
    <font>
      <sz val="10"/>
      <color theme="0" tint="-0.34998626667073579"/>
      <name val="Calibri"/>
      <family val="2"/>
      <scheme val="minor"/>
    </font>
    <font>
      <sz val="10"/>
      <color theme="0" tint="-0.249977111117893"/>
      <name val="Calibri"/>
      <family val="2"/>
      <scheme val="minor"/>
    </font>
    <font>
      <sz val="11"/>
      <name val="Calibri"/>
      <family val="2"/>
    </font>
    <font>
      <sz val="10"/>
      <name val="Times New Roman"/>
      <family val="1"/>
    </font>
    <font>
      <sz val="10"/>
      <name val="Calibri"/>
      <family val="2"/>
    </font>
    <font>
      <b/>
      <i/>
      <sz val="10"/>
      <color rgb="FF000000"/>
      <name val="Calibri"/>
      <family val="2"/>
    </font>
    <font>
      <i/>
      <sz val="10"/>
      <color rgb="FF000000"/>
      <name val="Calibri"/>
      <family val="2"/>
    </font>
    <font>
      <b/>
      <sz val="11"/>
      <color rgb="FF002060"/>
      <name val="Calibri"/>
      <family val="2"/>
    </font>
    <font>
      <b/>
      <i/>
      <sz val="11"/>
      <color rgb="FF000000"/>
      <name val="Calibri"/>
      <family val="2"/>
      <scheme val="minor"/>
    </font>
    <font>
      <b/>
      <i/>
      <sz val="11"/>
      <color rgb="FF000000"/>
      <name val="Calibri"/>
      <family val="2"/>
    </font>
    <font>
      <u/>
      <sz val="11"/>
      <color theme="10"/>
      <name val="Calibri"/>
      <family val="2"/>
    </font>
    <font>
      <u/>
      <sz val="11"/>
      <color theme="0"/>
      <name val="Calibri"/>
      <family val="2"/>
    </font>
    <font>
      <u/>
      <sz val="10"/>
      <color theme="0"/>
      <name val="Calibri"/>
      <family val="2"/>
    </font>
    <font>
      <b/>
      <u/>
      <sz val="10"/>
      <name val="Calibri"/>
      <family val="2"/>
    </font>
    <font>
      <b/>
      <sz val="10"/>
      <name val="Calibri"/>
      <family val="2"/>
    </font>
    <font>
      <b/>
      <sz val="10"/>
      <color theme="1"/>
      <name val="Calibri"/>
      <family val="2"/>
    </font>
    <font>
      <sz val="10"/>
      <color theme="1"/>
      <name val="Calibri"/>
      <family val="2"/>
    </font>
    <font>
      <sz val="10"/>
      <color rgb="FFFF0000"/>
      <name val="Calibri"/>
      <family val="2"/>
    </font>
    <font>
      <b/>
      <sz val="10"/>
      <color rgb="FFFF0000"/>
      <name val="Calibri"/>
      <family val="2"/>
    </font>
    <font>
      <sz val="10"/>
      <color rgb="FF000000"/>
      <name val="Calibri"/>
      <family val="2"/>
    </font>
    <font>
      <i/>
      <sz val="10"/>
      <name val="Calibri"/>
      <family val="2"/>
      <scheme val="minor"/>
    </font>
    <font>
      <b/>
      <i/>
      <sz val="10"/>
      <name val="Calibri"/>
      <family val="2"/>
      <scheme val="minor"/>
    </font>
    <font>
      <u/>
      <sz val="10"/>
      <color theme="10"/>
      <name val="Calibri"/>
      <family val="2"/>
    </font>
    <font>
      <b/>
      <u/>
      <sz val="10"/>
      <color theme="1"/>
      <name val="Calibri"/>
      <family val="2"/>
    </font>
    <font>
      <u/>
      <sz val="10"/>
      <color theme="1"/>
      <name val="Calibri"/>
      <family val="2"/>
    </font>
    <font>
      <sz val="10"/>
      <color indexed="8"/>
      <name val="Calibri"/>
      <family val="2"/>
    </font>
    <font>
      <i/>
      <sz val="10"/>
      <name val="Calibri"/>
      <family val="2"/>
    </font>
    <font>
      <b/>
      <i/>
      <sz val="10"/>
      <name val="Calibri"/>
      <family val="2"/>
    </font>
    <font>
      <i/>
      <sz val="10"/>
      <color theme="1"/>
      <name val="Calibri"/>
      <family val="2"/>
    </font>
    <font>
      <i/>
      <sz val="10"/>
      <color rgb="FFFF0000"/>
      <name val="Calibri"/>
      <family val="2"/>
    </font>
    <font>
      <b/>
      <sz val="10"/>
      <color rgb="FF000000"/>
      <name val="Calibri"/>
      <family val="2"/>
    </font>
    <font>
      <b/>
      <i/>
      <sz val="10"/>
      <color theme="1"/>
      <name val="Calibri"/>
      <family val="2"/>
    </font>
    <font>
      <i/>
      <sz val="10"/>
      <color indexed="8"/>
      <name val="Calibri"/>
      <family val="2"/>
    </font>
    <font>
      <b/>
      <i/>
      <sz val="10"/>
      <color indexed="8"/>
      <name val="Calibri"/>
      <family val="2"/>
    </font>
    <font>
      <b/>
      <sz val="10"/>
      <color rgb="FF000000"/>
      <name val="Calibri"/>
      <family val="2"/>
      <scheme val="minor"/>
    </font>
    <font>
      <u/>
      <sz val="10"/>
      <color theme="0"/>
      <name val="Calibri"/>
      <family val="2"/>
      <scheme val="minor"/>
    </font>
    <font>
      <sz val="8"/>
      <name val="Calibri"/>
      <family val="2"/>
    </font>
    <font>
      <b/>
      <i/>
      <sz val="11"/>
      <color theme="2" tint="-0.499984740745262"/>
      <name val="Calibri"/>
      <family val="2"/>
      <scheme val="minor"/>
    </font>
    <font>
      <i/>
      <sz val="11"/>
      <color theme="2" tint="-0.499984740745262"/>
      <name val="Calibri"/>
      <family val="2"/>
      <scheme val="minor"/>
    </font>
    <font>
      <sz val="11"/>
      <color theme="0" tint="-0.499984740745262"/>
      <name val="Calibri"/>
      <family val="2"/>
    </font>
    <font>
      <b/>
      <sz val="11"/>
      <color theme="0"/>
      <name val="Calibri"/>
      <family val="2"/>
    </font>
    <font>
      <sz val="10"/>
      <color theme="10"/>
      <name val="Calibri"/>
      <family val="2"/>
    </font>
    <font>
      <sz val="10"/>
      <color theme="4"/>
      <name val="Calibri"/>
      <family val="2"/>
    </font>
    <font>
      <u/>
      <sz val="8"/>
      <color theme="0"/>
      <name val="Calibri"/>
      <family val="2"/>
    </font>
    <font>
      <b/>
      <sz val="8"/>
      <name val="Calibri"/>
      <family val="2"/>
    </font>
    <font>
      <sz val="8"/>
      <color rgb="FFFF0000"/>
      <name val="Calibri"/>
      <family val="2"/>
    </font>
    <font>
      <b/>
      <sz val="11"/>
      <color theme="1"/>
      <name val="Calibri"/>
      <family val="2"/>
      <scheme val="minor"/>
    </font>
    <font>
      <b/>
      <sz val="12"/>
      <color theme="1"/>
      <name val="Calibri"/>
      <family val="2"/>
    </font>
    <font>
      <b/>
      <i/>
      <sz val="11"/>
      <color theme="9" tint="-0.499984740745262"/>
      <name val="Calibri"/>
      <family val="2"/>
      <scheme val="minor"/>
    </font>
    <font>
      <b/>
      <sz val="12"/>
      <color theme="0"/>
      <name val="Calibri"/>
      <family val="2"/>
    </font>
    <font>
      <b/>
      <i/>
      <u/>
      <sz val="11"/>
      <color rgb="FFFF0000"/>
      <name val="Calibri"/>
      <family val="2"/>
      <scheme val="minor"/>
    </font>
    <font>
      <i/>
      <sz val="11"/>
      <color theme="4"/>
      <name val="Calibri"/>
      <family val="2"/>
      <scheme val="minor"/>
    </font>
    <font>
      <b/>
      <sz val="11"/>
      <name val="Calibri"/>
      <family val="2"/>
    </font>
  </fonts>
  <fills count="2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8" tint="0.79998168889431442"/>
        <bgColor indexed="64"/>
      </patternFill>
    </fill>
    <fill>
      <patternFill patternType="solid">
        <fgColor rgb="FF00B050"/>
        <bgColor indexed="64"/>
      </patternFill>
    </fill>
    <fill>
      <patternFill patternType="solid">
        <fgColor rgb="FFCC6600"/>
        <bgColor indexed="64"/>
      </patternFill>
    </fill>
    <fill>
      <patternFill patternType="lightGray">
        <bgColor theme="0"/>
      </patternFill>
    </fill>
    <fill>
      <patternFill patternType="solid">
        <fgColor theme="5" tint="0.79998168889431442"/>
        <bgColor indexed="64"/>
      </patternFill>
    </fill>
    <fill>
      <patternFill patternType="solid">
        <fgColor rgb="FFFFCCFF"/>
        <bgColor indexed="64"/>
      </patternFill>
    </fill>
    <fill>
      <patternFill patternType="solid">
        <fgColor theme="5" tint="0.59999389629810485"/>
        <bgColor indexed="64"/>
      </patternFill>
    </fill>
    <fill>
      <patternFill patternType="solid">
        <fgColor theme="7"/>
        <bgColor indexed="64"/>
      </patternFill>
    </fill>
    <fill>
      <patternFill patternType="solid">
        <fgColor theme="2"/>
        <bgColor indexed="64"/>
      </patternFill>
    </fill>
    <fill>
      <patternFill patternType="solid">
        <fgColor rgb="FFDCE6F2"/>
        <bgColor indexed="64"/>
      </patternFill>
    </fill>
    <fill>
      <patternFill patternType="solid">
        <fgColor rgb="FFC3D69B"/>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9FFCC"/>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auto="1"/>
      </top>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double">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rgb="FF0070C0"/>
      </left>
      <right style="thin">
        <color rgb="FF0070C0"/>
      </right>
      <top style="thin">
        <color rgb="FF0070C0"/>
      </top>
      <bottom style="hair">
        <color rgb="FF0070C0"/>
      </bottom>
      <diagonal/>
    </border>
    <border>
      <left style="thin">
        <color rgb="FF0070C0"/>
      </left>
      <right style="thin">
        <color rgb="FF0070C0"/>
      </right>
      <top style="hair">
        <color rgb="FF0070C0"/>
      </top>
      <bottom style="hair">
        <color rgb="FF0070C0"/>
      </bottom>
      <diagonal/>
    </border>
    <border>
      <left style="thin">
        <color rgb="FF0070C0"/>
      </left>
      <right style="thin">
        <color rgb="FF0070C0"/>
      </right>
      <top style="hair">
        <color rgb="FF0070C0"/>
      </top>
      <bottom style="thin">
        <color rgb="FF0070C0"/>
      </bottom>
      <diagonal/>
    </border>
    <border>
      <left style="thin">
        <color rgb="FF0070C0"/>
      </left>
      <right/>
      <top style="hair">
        <color rgb="FF0070C0"/>
      </top>
      <bottom style="hair">
        <color rgb="FF0070C0"/>
      </bottom>
      <diagonal/>
    </border>
    <border>
      <left/>
      <right/>
      <top style="hair">
        <color rgb="FF0070C0"/>
      </top>
      <bottom style="hair">
        <color rgb="FF0070C0"/>
      </bottom>
      <diagonal/>
    </border>
    <border>
      <left/>
      <right style="thin">
        <color rgb="FF0070C0"/>
      </right>
      <top style="hair">
        <color rgb="FF0070C0"/>
      </top>
      <bottom style="hair">
        <color rgb="FF0070C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right/>
      <top style="dashed">
        <color indexed="64"/>
      </top>
      <bottom/>
      <diagonal/>
    </border>
    <border>
      <left/>
      <right style="medium">
        <color indexed="64"/>
      </right>
      <top style="dashed">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double">
        <color indexed="64"/>
      </left>
      <right style="thin">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style="thin">
        <color indexed="64"/>
      </right>
      <top style="thin">
        <color indexed="64"/>
      </top>
      <bottom style="hair">
        <color indexed="64"/>
      </bottom>
      <diagonal/>
    </border>
    <border>
      <left style="thin">
        <color rgb="FF00B0F0"/>
      </left>
      <right style="thin">
        <color rgb="FF00B0F0"/>
      </right>
      <top style="thin">
        <color rgb="FF00B0F0"/>
      </top>
      <bottom/>
      <diagonal/>
    </border>
    <border>
      <left style="thin">
        <color rgb="FF00B0F0"/>
      </left>
      <right style="thin">
        <color rgb="FF00B0F0"/>
      </right>
      <top style="thin">
        <color rgb="FF00B0F0"/>
      </top>
      <bottom style="thin">
        <color rgb="FF00B0F0"/>
      </bottom>
      <diagonal/>
    </border>
    <border>
      <left style="thin">
        <color theme="7"/>
      </left>
      <right style="thin">
        <color theme="7"/>
      </right>
      <top style="thin">
        <color theme="7"/>
      </top>
      <bottom style="hair">
        <color theme="7"/>
      </bottom>
      <diagonal/>
    </border>
    <border>
      <left style="thin">
        <color theme="7"/>
      </left>
      <right style="thin">
        <color theme="7"/>
      </right>
      <top style="hair">
        <color theme="7"/>
      </top>
      <bottom style="hair">
        <color theme="7"/>
      </bottom>
      <diagonal/>
    </border>
    <border>
      <left style="thin">
        <color theme="7"/>
      </left>
      <right style="thin">
        <color theme="7"/>
      </right>
      <top style="hair">
        <color theme="7"/>
      </top>
      <bottom style="thin">
        <color theme="7"/>
      </bottom>
      <diagonal/>
    </border>
  </borders>
  <cellStyleXfs count="113">
    <xf numFmtId="0" fontId="0" fillId="0" borderId="0">
      <alignment vertical="center"/>
    </xf>
    <xf numFmtId="0" fontId="22" fillId="0" borderId="0">
      <protection locked="0"/>
    </xf>
    <xf numFmtId="0" fontId="23" fillId="0" borderId="0">
      <protection locked="0"/>
    </xf>
    <xf numFmtId="0" fontId="24" fillId="0" borderId="0"/>
    <xf numFmtId="0" fontId="21" fillId="0" borderId="0"/>
    <xf numFmtId="0" fontId="20" fillId="0" borderId="0"/>
    <xf numFmtId="0" fontId="20" fillId="0" borderId="0"/>
    <xf numFmtId="0" fontId="19" fillId="0" borderId="0"/>
    <xf numFmtId="0" fontId="22" fillId="0" borderId="0">
      <alignment vertical="center"/>
    </xf>
    <xf numFmtId="0" fontId="22" fillId="0" borderId="0">
      <alignment vertical="center"/>
    </xf>
    <xf numFmtId="0" fontId="22" fillId="0" borderId="0">
      <alignment vertical="center"/>
    </xf>
    <xf numFmtId="0" fontId="18" fillId="0" borderId="0"/>
    <xf numFmtId="0" fontId="17" fillId="0" borderId="0"/>
    <xf numFmtId="9" fontId="17" fillId="0" borderId="0" applyFont="0" applyFill="0" applyBorder="0" applyAlignment="0" applyProtection="0"/>
    <xf numFmtId="0" fontId="16" fillId="0" borderId="0"/>
    <xf numFmtId="9" fontId="16" fillId="0" borderId="0" applyFont="0" applyFill="0" applyBorder="0" applyAlignment="0" applyProtection="0"/>
    <xf numFmtId="0" fontId="22" fillId="0" borderId="0">
      <protection locked="0"/>
    </xf>
    <xf numFmtId="0" fontId="15" fillId="0" borderId="0"/>
    <xf numFmtId="0" fontId="15" fillId="0" borderId="0"/>
    <xf numFmtId="0" fontId="15" fillId="0" borderId="0"/>
    <xf numFmtId="0" fontId="15" fillId="0" borderId="0"/>
    <xf numFmtId="9" fontId="22"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24" fillId="0" borderId="0"/>
    <xf numFmtId="0" fontId="14" fillId="0" borderId="0"/>
    <xf numFmtId="0" fontId="13" fillId="0" borderId="0"/>
    <xf numFmtId="0" fontId="12" fillId="0" borderId="0"/>
    <xf numFmtId="165"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43" fontId="24" fillId="0" borderId="0" applyFont="0" applyFill="0" applyBorder="0" applyAlignment="0" applyProtection="0"/>
    <xf numFmtId="0" fontId="11" fillId="0" borderId="0"/>
    <xf numFmtId="0" fontId="24" fillId="0" borderId="0"/>
    <xf numFmtId="0" fontId="24" fillId="0" borderId="0"/>
    <xf numFmtId="43" fontId="24" fillId="0" borderId="0" applyFont="0" applyFill="0" applyBorder="0" applyAlignment="0" applyProtection="0"/>
    <xf numFmtId="43" fontId="11" fillId="0" borderId="0" applyFont="0" applyFill="0" applyBorder="0" applyAlignment="0" applyProtection="0"/>
    <xf numFmtId="0" fontId="10" fillId="0" borderId="0"/>
    <xf numFmtId="0" fontId="24" fillId="0" borderId="0"/>
    <xf numFmtId="164" fontId="10" fillId="0" borderId="0" applyFont="0" applyFill="0" applyBorder="0" applyAlignment="0" applyProtection="0"/>
    <xf numFmtId="0" fontId="22" fillId="0" borderId="0">
      <alignment vertical="center"/>
    </xf>
    <xf numFmtId="164" fontId="10" fillId="0" borderId="0" applyFont="0" applyFill="0" applyBorder="0" applyAlignment="0" applyProtection="0"/>
    <xf numFmtId="0" fontId="24" fillId="0" borderId="0"/>
    <xf numFmtId="0" fontId="28" fillId="0" borderId="0" applyNumberFormat="0" applyFill="0" applyBorder="0" applyAlignment="0" applyProtection="0"/>
    <xf numFmtId="0" fontId="29" fillId="0" borderId="0" applyNumberFormat="0" applyFill="0" applyBorder="0" applyProtection="0">
      <alignment vertical="top" wrapText="1"/>
    </xf>
    <xf numFmtId="0" fontId="10" fillId="0" borderId="0"/>
    <xf numFmtId="0" fontId="10" fillId="0" borderId="0"/>
    <xf numFmtId="0" fontId="10" fillId="0" borderId="0"/>
    <xf numFmtId="0" fontId="10" fillId="0" borderId="0"/>
    <xf numFmtId="0" fontId="24" fillId="0" borderId="0"/>
    <xf numFmtId="0" fontId="30" fillId="0" borderId="0"/>
    <xf numFmtId="164" fontId="10" fillId="0" borderId="0" applyFont="0" applyFill="0" applyBorder="0" applyAlignment="0" applyProtection="0"/>
    <xf numFmtId="0" fontId="24" fillId="0" borderId="0"/>
    <xf numFmtId="0" fontId="10" fillId="0" borderId="0"/>
    <xf numFmtId="0" fontId="10" fillId="0" borderId="0"/>
    <xf numFmtId="164" fontId="10" fillId="0" borderId="0" applyFont="0" applyFill="0" applyBorder="0" applyAlignment="0" applyProtection="0"/>
    <xf numFmtId="0" fontId="9" fillId="0"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0" fontId="9" fillId="0" borderId="0"/>
    <xf numFmtId="0" fontId="9" fillId="0" borderId="0"/>
    <xf numFmtId="164"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0" fontId="8" fillId="0" borderId="0"/>
    <xf numFmtId="0" fontId="34" fillId="0" borderId="0"/>
    <xf numFmtId="0" fontId="8" fillId="0" borderId="0"/>
    <xf numFmtId="0" fontId="22" fillId="0" borderId="0">
      <alignment vertical="center"/>
    </xf>
    <xf numFmtId="0" fontId="24" fillId="0" borderId="0"/>
    <xf numFmtId="0" fontId="34" fillId="0" borderId="0"/>
    <xf numFmtId="0" fontId="24" fillId="0" borderId="0"/>
    <xf numFmtId="0" fontId="8" fillId="0" borderId="0"/>
    <xf numFmtId="0" fontId="7" fillId="0" borderId="0"/>
    <xf numFmtId="0" fontId="7" fillId="0" borderId="0"/>
    <xf numFmtId="0" fontId="7" fillId="0" borderId="0"/>
    <xf numFmtId="164" fontId="44" fillId="0" borderId="0" applyFont="0" applyFill="0" applyBorder="0" applyAlignment="0" applyProtection="0"/>
    <xf numFmtId="0" fontId="6" fillId="0" borderId="0"/>
    <xf numFmtId="164" fontId="22" fillId="0" borderId="0" applyFont="0" applyFill="0" applyBorder="0" applyAlignment="0" applyProtection="0"/>
    <xf numFmtId="0" fontId="5" fillId="0" borderId="0"/>
    <xf numFmtId="0" fontId="4" fillId="0" borderId="0"/>
    <xf numFmtId="0" fontId="3" fillId="0" borderId="0"/>
    <xf numFmtId="0" fontId="2" fillId="0" borderId="0"/>
    <xf numFmtId="9" fontId="66" fillId="0" borderId="0" applyFont="0" applyFill="0" applyBorder="0" applyAlignment="0" applyProtection="0"/>
    <xf numFmtId="0" fontId="67" fillId="0" borderId="0"/>
    <xf numFmtId="43" fontId="67" fillId="0" borderId="0" applyFont="0" applyFill="0" applyBorder="0" applyAlignment="0" applyProtection="0"/>
    <xf numFmtId="0" fontId="24" fillId="0" borderId="0"/>
    <xf numFmtId="0" fontId="1" fillId="0" borderId="0"/>
    <xf numFmtId="0" fontId="1" fillId="0" borderId="0"/>
    <xf numFmtId="0" fontId="74" fillId="0" borderId="0" applyNumberFormat="0" applyFill="0" applyBorder="0" applyAlignment="0" applyProtection="0">
      <alignment vertical="center"/>
    </xf>
  </cellStyleXfs>
  <cellXfs count="956">
    <xf numFmtId="0" fontId="0" fillId="0" borderId="0" xfId="0">
      <alignment vertical="center"/>
    </xf>
    <xf numFmtId="0" fontId="33" fillId="2" borderId="0" xfId="0" applyFont="1" applyFill="1">
      <alignment vertical="center"/>
    </xf>
    <xf numFmtId="0" fontId="33" fillId="0" borderId="0" xfId="0" applyFont="1">
      <alignment vertical="center"/>
    </xf>
    <xf numFmtId="0" fontId="37" fillId="0" borderId="23" xfId="96" applyFont="1" applyBorder="1" applyAlignment="1">
      <alignment horizontal="center" vertical="center" wrapText="1"/>
    </xf>
    <xf numFmtId="0" fontId="48" fillId="0" borderId="23" xfId="0" applyFont="1" applyBorder="1" applyAlignment="1">
      <alignment horizontal="center" vertical="center"/>
    </xf>
    <xf numFmtId="2" fontId="37" fillId="0" borderId="24" xfId="96" applyNumberFormat="1" applyFont="1" applyBorder="1" applyAlignment="1">
      <alignment horizontal="center" vertical="center" wrapText="1"/>
    </xf>
    <xf numFmtId="0" fontId="42" fillId="2" borderId="0" xfId="0" applyFont="1" applyFill="1">
      <alignment vertical="center"/>
    </xf>
    <xf numFmtId="0" fontId="39" fillId="2" borderId="0" xfId="0" applyFont="1" applyFill="1" applyAlignment="1">
      <alignment horizontal="center" vertical="center"/>
    </xf>
    <xf numFmtId="0" fontId="39" fillId="2" borderId="0" xfId="0" applyFont="1" applyFill="1" applyAlignment="1"/>
    <xf numFmtId="0" fontId="39" fillId="2" borderId="0" xfId="0" applyFont="1" applyFill="1" applyAlignment="1">
      <alignment horizontal="center"/>
    </xf>
    <xf numFmtId="0" fontId="50" fillId="2" borderId="0" xfId="104" applyFont="1" applyFill="1"/>
    <xf numFmtId="0" fontId="51" fillId="2" borderId="0" xfId="104" applyFont="1" applyFill="1"/>
    <xf numFmtId="0" fontId="50" fillId="2" borderId="0" xfId="104" applyFont="1" applyFill="1" applyAlignment="1">
      <alignment horizontal="center" vertical="center"/>
    </xf>
    <xf numFmtId="0" fontId="53" fillId="2" borderId="33" xfId="70" applyFont="1" applyFill="1" applyBorder="1" applyAlignment="1">
      <alignment horizontal="left"/>
    </xf>
    <xf numFmtId="0" fontId="51" fillId="2" borderId="0" xfId="104" applyFont="1" applyFill="1" applyAlignment="1">
      <alignment horizontal="center" vertical="center"/>
    </xf>
    <xf numFmtId="0" fontId="53" fillId="2" borderId="34" xfId="70" applyFont="1" applyFill="1" applyBorder="1" applyAlignment="1">
      <alignment horizontal="left"/>
    </xf>
    <xf numFmtId="0" fontId="51" fillId="2" borderId="0" xfId="104" applyFont="1" applyFill="1" applyAlignment="1">
      <alignment vertical="center"/>
    </xf>
    <xf numFmtId="0" fontId="50" fillId="2" borderId="0" xfId="104" applyFont="1" applyFill="1" applyAlignment="1">
      <alignment vertical="center"/>
    </xf>
    <xf numFmtId="0" fontId="53" fillId="2" borderId="33" xfId="70" applyFont="1" applyFill="1" applyBorder="1" applyAlignment="1">
      <alignment horizontal="left" vertical="center"/>
    </xf>
    <xf numFmtId="0" fontId="53" fillId="2" borderId="34" xfId="70" applyFont="1" applyFill="1" applyBorder="1" applyAlignment="1">
      <alignment horizontal="left" vertical="center"/>
    </xf>
    <xf numFmtId="0" fontId="56" fillId="2" borderId="1" xfId="104" applyFont="1" applyFill="1" applyBorder="1" applyAlignment="1">
      <alignment horizontal="center" vertical="center"/>
    </xf>
    <xf numFmtId="0" fontId="51" fillId="4" borderId="1" xfId="104" applyFont="1" applyFill="1" applyBorder="1" applyAlignment="1">
      <alignment horizontal="center" vertical="center"/>
    </xf>
    <xf numFmtId="0" fontId="51" fillId="2" borderId="1" xfId="104" applyFont="1" applyFill="1" applyBorder="1" applyAlignment="1">
      <alignment horizontal="center" vertical="center"/>
    </xf>
    <xf numFmtId="0" fontId="53" fillId="2" borderId="18" xfId="104" applyFont="1" applyFill="1" applyBorder="1" applyAlignment="1">
      <alignment horizontal="center" vertical="center"/>
    </xf>
    <xf numFmtId="0" fontId="55" fillId="2" borderId="0" xfId="104" applyFont="1" applyFill="1" applyAlignment="1">
      <alignment horizontal="center" vertical="center"/>
    </xf>
    <xf numFmtId="0" fontId="53" fillId="2" borderId="36" xfId="70" applyFont="1" applyFill="1" applyBorder="1" applyAlignment="1">
      <alignment horizontal="left"/>
    </xf>
    <xf numFmtId="0" fontId="53" fillId="2" borderId="13" xfId="104" applyFont="1" applyFill="1" applyBorder="1" applyAlignment="1">
      <alignment horizontal="center" vertical="center"/>
    </xf>
    <xf numFmtId="0" fontId="51" fillId="8" borderId="1" xfId="104" applyFont="1" applyFill="1" applyBorder="1" applyAlignment="1">
      <alignment horizontal="center" vertical="center"/>
    </xf>
    <xf numFmtId="1" fontId="51" fillId="2" borderId="33" xfId="104" applyNumberFormat="1" applyFont="1" applyFill="1" applyBorder="1" applyAlignment="1">
      <alignment horizontal="center" vertical="center"/>
    </xf>
    <xf numFmtId="0" fontId="51" fillId="2" borderId="36" xfId="104" applyFont="1" applyFill="1" applyBorder="1" applyAlignment="1">
      <alignment horizontal="center" vertical="center"/>
    </xf>
    <xf numFmtId="0" fontId="55" fillId="7" borderId="1" xfId="104" applyFont="1" applyFill="1" applyBorder="1" applyAlignment="1">
      <alignment horizontal="left" vertical="center"/>
    </xf>
    <xf numFmtId="0" fontId="51" fillId="2" borderId="34" xfId="104" applyFont="1" applyFill="1" applyBorder="1" applyAlignment="1">
      <alignment horizontal="center" vertical="center"/>
    </xf>
    <xf numFmtId="0" fontId="50" fillId="2" borderId="13" xfId="104" applyFont="1" applyFill="1" applyBorder="1" applyAlignment="1">
      <alignment horizontal="center" vertical="center"/>
    </xf>
    <xf numFmtId="1" fontId="51" fillId="2" borderId="33" xfId="104" applyNumberFormat="1" applyFont="1" applyFill="1" applyBorder="1" applyAlignment="1">
      <alignment vertical="center"/>
    </xf>
    <xf numFmtId="0" fontId="53" fillId="2" borderId="36" xfId="9" applyFont="1" applyFill="1" applyBorder="1" applyAlignment="1">
      <alignment horizontal="center"/>
    </xf>
    <xf numFmtId="0" fontId="51" fillId="9" borderId="1" xfId="104" applyFont="1" applyFill="1" applyBorder="1" applyAlignment="1">
      <alignment horizontal="center" vertical="center"/>
    </xf>
    <xf numFmtId="0" fontId="51" fillId="2" borderId="34" xfId="104" applyFont="1" applyFill="1" applyBorder="1"/>
    <xf numFmtId="0" fontId="53" fillId="2" borderId="7" xfId="9" applyFont="1" applyFill="1" applyBorder="1" applyAlignment="1">
      <alignment horizontal="center"/>
    </xf>
    <xf numFmtId="0" fontId="51" fillId="2" borderId="7" xfId="104" applyFont="1" applyFill="1" applyBorder="1"/>
    <xf numFmtId="0" fontId="53" fillId="2" borderId="7" xfId="9" applyFont="1" applyFill="1" applyBorder="1" applyAlignment="1"/>
    <xf numFmtId="0" fontId="53" fillId="2" borderId="9" xfId="9" applyFont="1" applyFill="1" applyBorder="1" applyAlignment="1">
      <alignment horizontal="center"/>
    </xf>
    <xf numFmtId="1" fontId="51" fillId="2" borderId="37" xfId="104" applyNumberFormat="1" applyFont="1" applyFill="1" applyBorder="1" applyAlignment="1">
      <alignment horizontal="center" vertical="center"/>
    </xf>
    <xf numFmtId="0" fontId="53" fillId="2" borderId="38" xfId="9" applyFont="1" applyFill="1" applyBorder="1" applyAlignment="1">
      <alignment horizontal="center"/>
    </xf>
    <xf numFmtId="0" fontId="51" fillId="2" borderId="38" xfId="104" applyFont="1" applyFill="1" applyBorder="1" applyAlignment="1">
      <alignment vertical="center"/>
    </xf>
    <xf numFmtId="0" fontId="51" fillId="2" borderId="38" xfId="104" applyFont="1" applyFill="1" applyBorder="1" applyAlignment="1">
      <alignment horizontal="center" vertical="center"/>
    </xf>
    <xf numFmtId="0" fontId="51" fillId="2" borderId="38" xfId="104" applyFont="1" applyFill="1" applyBorder="1"/>
    <xf numFmtId="0" fontId="51" fillId="2" borderId="39" xfId="104" applyFont="1" applyFill="1" applyBorder="1"/>
    <xf numFmtId="0" fontId="53" fillId="2" borderId="0" xfId="104" applyFont="1" applyFill="1" applyAlignment="1">
      <alignment horizontal="center" vertical="center"/>
    </xf>
    <xf numFmtId="0" fontId="27" fillId="2" borderId="0" xfId="9" applyFont="1" applyFill="1" applyAlignment="1">
      <alignment horizontal="center" vertical="center"/>
    </xf>
    <xf numFmtId="0" fontId="59" fillId="2" borderId="35" xfId="70" applyFont="1" applyFill="1" applyBorder="1" applyAlignment="1">
      <alignment horizontal="left"/>
    </xf>
    <xf numFmtId="0" fontId="60" fillId="2" borderId="35" xfId="104" applyFont="1" applyFill="1" applyBorder="1" applyAlignment="1">
      <alignment horizontal="center" vertical="center"/>
    </xf>
    <xf numFmtId="0" fontId="59" fillId="2" borderId="35" xfId="9" applyFont="1" applyFill="1" applyBorder="1" applyAlignment="1">
      <alignment horizontal="center"/>
    </xf>
    <xf numFmtId="0" fontId="59" fillId="2" borderId="8" xfId="9" applyFont="1" applyFill="1" applyBorder="1" applyAlignment="1">
      <alignment horizontal="center"/>
    </xf>
    <xf numFmtId="0" fontId="59" fillId="2" borderId="38" xfId="9" applyFont="1" applyFill="1" applyBorder="1" applyAlignment="1">
      <alignment horizontal="center"/>
    </xf>
    <xf numFmtId="0" fontId="60" fillId="2" borderId="0" xfId="104" applyFont="1" applyFill="1"/>
    <xf numFmtId="1" fontId="55" fillId="2" borderId="33" xfId="104" applyNumberFormat="1" applyFont="1" applyFill="1" applyBorder="1" applyAlignment="1">
      <alignment horizontal="left" vertical="center"/>
    </xf>
    <xf numFmtId="0" fontId="51" fillId="2" borderId="33" xfId="104" applyFont="1" applyFill="1" applyBorder="1"/>
    <xf numFmtId="0" fontId="51" fillId="2" borderId="33" xfId="104" applyFont="1" applyFill="1" applyBorder="1" applyAlignment="1">
      <alignment horizontal="center" vertical="center"/>
    </xf>
    <xf numFmtId="0" fontId="55" fillId="2" borderId="0" xfId="104" applyFont="1" applyFill="1" applyAlignment="1">
      <alignment horizontal="center"/>
    </xf>
    <xf numFmtId="0" fontId="55" fillId="2" borderId="37" xfId="104" applyFont="1" applyFill="1" applyBorder="1" applyAlignment="1">
      <alignment horizontal="center" vertical="center"/>
    </xf>
    <xf numFmtId="0" fontId="56" fillId="2" borderId="0" xfId="104" applyFont="1" applyFill="1"/>
    <xf numFmtId="0" fontId="56" fillId="2" borderId="0" xfId="104" applyFont="1" applyFill="1" applyAlignment="1">
      <alignment horizontal="center" vertical="center"/>
    </xf>
    <xf numFmtId="0" fontId="61" fillId="2" borderId="0" xfId="9" applyFont="1" applyFill="1" applyAlignment="1">
      <alignment horizontal="center" vertical="center"/>
    </xf>
    <xf numFmtId="0" fontId="55" fillId="2" borderId="33" xfId="104" applyFont="1" applyFill="1" applyBorder="1" applyAlignment="1">
      <alignment horizontal="center" vertical="center"/>
    </xf>
    <xf numFmtId="1" fontId="56" fillId="2" borderId="30" xfId="104" applyNumberFormat="1" applyFont="1" applyFill="1" applyBorder="1" applyAlignment="1">
      <alignment horizontal="center" vertical="center"/>
    </xf>
    <xf numFmtId="0" fontId="56" fillId="2" borderId="31" xfId="9" applyFont="1" applyFill="1" applyBorder="1" applyAlignment="1">
      <alignment horizontal="center"/>
    </xf>
    <xf numFmtId="0" fontId="56" fillId="2" borderId="31" xfId="104" applyFont="1" applyFill="1" applyBorder="1" applyAlignment="1">
      <alignment vertical="center"/>
    </xf>
    <xf numFmtId="0" fontId="56" fillId="2" borderId="31" xfId="104" applyFont="1" applyFill="1" applyBorder="1" applyAlignment="1">
      <alignment horizontal="center" vertical="center"/>
    </xf>
    <xf numFmtId="0" fontId="56" fillId="2" borderId="31" xfId="104" applyFont="1" applyFill="1" applyBorder="1"/>
    <xf numFmtId="0" fontId="56" fillId="2" borderId="32" xfId="104" applyFont="1" applyFill="1" applyBorder="1"/>
    <xf numFmtId="0" fontId="60" fillId="2" borderId="41" xfId="104" applyFont="1" applyFill="1" applyBorder="1" applyAlignment="1">
      <alignment horizontal="center" vertical="center"/>
    </xf>
    <xf numFmtId="0" fontId="51" fillId="2" borderId="41" xfId="104" applyFont="1" applyFill="1" applyBorder="1" applyAlignment="1">
      <alignment horizontal="center" vertical="center"/>
    </xf>
    <xf numFmtId="0" fontId="27" fillId="2" borderId="41" xfId="9" applyFont="1" applyFill="1" applyBorder="1" applyAlignment="1">
      <alignment horizontal="center" vertical="center"/>
    </xf>
    <xf numFmtId="0" fontId="51" fillId="2" borderId="42" xfId="104" applyFont="1" applyFill="1" applyBorder="1" applyAlignment="1">
      <alignment horizontal="center" vertical="center"/>
    </xf>
    <xf numFmtId="0" fontId="56" fillId="2" borderId="43" xfId="104" applyFont="1" applyFill="1" applyBorder="1" applyAlignment="1">
      <alignment horizontal="center" vertical="center"/>
    </xf>
    <xf numFmtId="0" fontId="61" fillId="2" borderId="43" xfId="9" applyFont="1" applyFill="1" applyBorder="1" applyAlignment="1">
      <alignment horizontal="center" vertical="center"/>
    </xf>
    <xf numFmtId="0" fontId="56" fillId="2" borderId="44" xfId="104" applyFont="1" applyFill="1" applyBorder="1" applyAlignment="1">
      <alignment horizontal="center" vertical="center"/>
    </xf>
    <xf numFmtId="0" fontId="51" fillId="2" borderId="40" xfId="104" applyFont="1" applyFill="1" applyBorder="1"/>
    <xf numFmtId="0" fontId="60" fillId="2" borderId="41" xfId="104" applyFont="1" applyFill="1" applyBorder="1"/>
    <xf numFmtId="0" fontId="51" fillId="2" borderId="41" xfId="104" applyFont="1" applyFill="1" applyBorder="1"/>
    <xf numFmtId="0" fontId="51" fillId="2" borderId="42" xfId="104" applyFont="1" applyFill="1" applyBorder="1"/>
    <xf numFmtId="0" fontId="53" fillId="2" borderId="33" xfId="70" applyFont="1" applyFill="1" applyBorder="1" applyAlignment="1">
      <alignment vertical="center"/>
    </xf>
    <xf numFmtId="0" fontId="53" fillId="2" borderId="34" xfId="70" applyFont="1" applyFill="1" applyBorder="1" applyAlignment="1">
      <alignment vertical="center"/>
    </xf>
    <xf numFmtId="0" fontId="53" fillId="2" borderId="34" xfId="104" applyFont="1" applyFill="1" applyBorder="1"/>
    <xf numFmtId="0" fontId="59" fillId="2" borderId="34" xfId="104" applyFont="1" applyFill="1" applyBorder="1" applyAlignment="1">
      <alignment horizontal="center"/>
    </xf>
    <xf numFmtId="0" fontId="55" fillId="2" borderId="34" xfId="104" applyFont="1" applyFill="1" applyBorder="1" applyAlignment="1">
      <alignment horizontal="center" vertical="center"/>
    </xf>
    <xf numFmtId="0" fontId="55" fillId="2" borderId="38" xfId="104" applyFont="1" applyFill="1" applyBorder="1" applyAlignment="1">
      <alignment horizontal="center" vertical="center"/>
    </xf>
    <xf numFmtId="0" fontId="53" fillId="2" borderId="38" xfId="104" applyFont="1" applyFill="1" applyBorder="1" applyAlignment="1">
      <alignment horizontal="center" vertical="center"/>
    </xf>
    <xf numFmtId="0" fontId="55" fillId="2" borderId="39" xfId="104" applyFont="1" applyFill="1" applyBorder="1" applyAlignment="1">
      <alignment horizontal="center" vertical="center"/>
    </xf>
    <xf numFmtId="0" fontId="33" fillId="0" borderId="0" xfId="0" applyFont="1" applyAlignment="1">
      <alignment horizontal="left" vertical="center"/>
    </xf>
    <xf numFmtId="0" fontId="25" fillId="2" borderId="41" xfId="9" applyFont="1" applyFill="1" applyBorder="1" applyAlignment="1">
      <alignment horizontal="center" vertical="center"/>
    </xf>
    <xf numFmtId="0" fontId="55" fillId="2" borderId="41" xfId="104" applyFont="1" applyFill="1" applyBorder="1" applyAlignment="1">
      <alignment horizontal="center" vertical="center"/>
    </xf>
    <xf numFmtId="0" fontId="39" fillId="2" borderId="0" xfId="0" applyFont="1" applyFill="1" applyAlignment="1">
      <alignment wrapText="1"/>
    </xf>
    <xf numFmtId="0" fontId="27" fillId="0" borderId="41" xfId="9" applyFont="1" applyBorder="1" applyAlignment="1">
      <alignment horizontal="center" vertical="center"/>
    </xf>
    <xf numFmtId="0" fontId="60" fillId="2" borderId="1" xfId="104" applyFont="1" applyFill="1" applyBorder="1" applyAlignment="1">
      <alignment horizontal="center" vertical="center"/>
    </xf>
    <xf numFmtId="1" fontId="50" fillId="2" borderId="13" xfId="99" applyNumberFormat="1" applyFont="1" applyFill="1" applyBorder="1" applyAlignment="1">
      <alignment horizontal="center" vertical="center"/>
    </xf>
    <xf numFmtId="1" fontId="64" fillId="2" borderId="13" xfId="99" applyNumberFormat="1" applyFont="1" applyFill="1" applyBorder="1" applyAlignment="1">
      <alignment horizontal="center" vertical="center"/>
    </xf>
    <xf numFmtId="20" fontId="32" fillId="6" borderId="1" xfId="0" applyNumberFormat="1" applyFont="1" applyFill="1" applyBorder="1" applyAlignment="1">
      <alignment vertical="center" wrapText="1"/>
    </xf>
    <xf numFmtId="20" fontId="32" fillId="6" borderId="1" xfId="0" applyNumberFormat="1" applyFont="1" applyFill="1" applyBorder="1" applyAlignment="1">
      <alignment horizontal="center" vertical="center" wrapText="1"/>
    </xf>
    <xf numFmtId="20" fontId="32" fillId="6" borderId="1" xfId="0" applyNumberFormat="1" applyFont="1" applyFill="1" applyBorder="1" applyAlignment="1">
      <alignment horizontal="left" vertical="center" wrapText="1"/>
    </xf>
    <xf numFmtId="20" fontId="39" fillId="2" borderId="1" xfId="0" applyNumberFormat="1" applyFont="1" applyFill="1" applyBorder="1" applyAlignment="1">
      <alignment vertical="center" wrapText="1"/>
    </xf>
    <xf numFmtId="20" fontId="32" fillId="6" borderId="1" xfId="73" applyNumberFormat="1" applyFont="1" applyFill="1" applyBorder="1" applyAlignment="1">
      <alignment horizontal="center" vertical="center" wrapText="1"/>
    </xf>
    <xf numFmtId="20" fontId="46" fillId="0" borderId="13" xfId="58" applyNumberFormat="1" applyFont="1" applyBorder="1" applyAlignment="1">
      <alignment horizontal="left" vertical="center" wrapText="1"/>
    </xf>
    <xf numFmtId="20" fontId="39" fillId="0" borderId="13" xfId="0" applyNumberFormat="1" applyFont="1" applyBorder="1" applyAlignment="1"/>
    <xf numFmtId="20" fontId="47" fillId="0" borderId="21" xfId="0" applyNumberFormat="1" applyFont="1" applyBorder="1" applyAlignment="1">
      <alignment vertical="center" wrapText="1"/>
    </xf>
    <xf numFmtId="20" fontId="42" fillId="0" borderId="17" xfId="58" applyNumberFormat="1" applyFont="1" applyBorder="1" applyAlignment="1">
      <alignment vertical="center" wrapText="1"/>
    </xf>
    <xf numFmtId="20" fontId="43" fillId="0" borderId="13" xfId="0" applyNumberFormat="1" applyFont="1" applyBorder="1" applyAlignment="1">
      <alignment horizontal="left" vertical="center" wrapText="1"/>
    </xf>
    <xf numFmtId="20" fontId="39" fillId="0" borderId="19" xfId="0" applyNumberFormat="1" applyFont="1" applyBorder="1" applyAlignment="1"/>
    <xf numFmtId="20" fontId="37" fillId="0" borderId="23" xfId="96" applyNumberFormat="1" applyFont="1" applyBorder="1" applyAlignment="1">
      <alignment horizontal="center" vertical="center" wrapText="1"/>
    </xf>
    <xf numFmtId="20" fontId="48" fillId="0" borderId="23" xfId="96" applyNumberFormat="1" applyFont="1" applyBorder="1" applyAlignment="1">
      <alignment horizontal="center" vertical="center"/>
    </xf>
    <xf numFmtId="20" fontId="38" fillId="0" borderId="23" xfId="96" applyNumberFormat="1" applyFont="1" applyBorder="1" applyAlignment="1">
      <alignment horizontal="center" vertical="center" wrapText="1"/>
    </xf>
    <xf numFmtId="20" fontId="48" fillId="0" borderId="23" xfId="96" applyNumberFormat="1" applyFont="1" applyBorder="1" applyAlignment="1">
      <alignment horizontal="center" vertical="center" wrapText="1"/>
    </xf>
    <xf numFmtId="20" fontId="45" fillId="0" borderId="23" xfId="96" applyNumberFormat="1" applyFont="1" applyBorder="1" applyAlignment="1">
      <alignment horizontal="center" vertical="center" wrapText="1"/>
    </xf>
    <xf numFmtId="1" fontId="42" fillId="5" borderId="18" xfId="73" applyNumberFormat="1" applyFont="1" applyFill="1" applyBorder="1" applyAlignment="1">
      <alignment horizontal="center" vertical="center" wrapText="1"/>
    </xf>
    <xf numFmtId="1" fontId="42" fillId="0" borderId="13" xfId="73" applyNumberFormat="1" applyFont="1" applyBorder="1" applyAlignment="1">
      <alignment horizontal="center" vertical="center" wrapText="1"/>
    </xf>
    <xf numFmtId="1" fontId="42" fillId="0" borderId="13" xfId="99" applyNumberFormat="1" applyFont="1" applyFill="1" applyBorder="1" applyAlignment="1">
      <alignment horizontal="center" vertical="center" wrapText="1"/>
    </xf>
    <xf numFmtId="1" fontId="42" fillId="0" borderId="19" xfId="73" applyNumberFormat="1" applyFont="1" applyBorder="1" applyAlignment="1">
      <alignment horizontal="center" vertical="center" wrapText="1"/>
    </xf>
    <xf numFmtId="1" fontId="42" fillId="5" borderId="18" xfId="73" quotePrefix="1" applyNumberFormat="1" applyFont="1" applyFill="1" applyBorder="1" applyAlignment="1">
      <alignment horizontal="center" vertical="center" wrapText="1"/>
    </xf>
    <xf numFmtId="1" fontId="31" fillId="0" borderId="19" xfId="0" applyNumberFormat="1" applyFont="1" applyBorder="1" applyAlignment="1">
      <alignment horizontal="center" vertical="center"/>
    </xf>
    <xf numFmtId="1" fontId="37" fillId="0" borderId="23" xfId="96" applyNumberFormat="1" applyFont="1" applyBorder="1" applyAlignment="1">
      <alignment horizontal="center" vertical="center" wrapText="1"/>
    </xf>
    <xf numFmtId="170" fontId="42" fillId="5" borderId="18" xfId="73" applyNumberFormat="1" applyFont="1" applyFill="1" applyBorder="1" applyAlignment="1">
      <alignment horizontal="center" vertical="center" wrapText="1"/>
    </xf>
    <xf numFmtId="1" fontId="42" fillId="0" borderId="18" xfId="73" applyNumberFormat="1" applyFont="1" applyBorder="1" applyAlignment="1">
      <alignment horizontal="center" vertical="center" wrapText="1"/>
    </xf>
    <xf numFmtId="0" fontId="61" fillId="2" borderId="34" xfId="9" applyFont="1" applyFill="1" applyBorder="1">
      <alignment vertical="center"/>
    </xf>
    <xf numFmtId="0" fontId="51" fillId="2" borderId="28" xfId="104" applyFont="1" applyFill="1" applyBorder="1"/>
    <xf numFmtId="0" fontId="51" fillId="2" borderId="29" xfId="104" applyFont="1" applyFill="1" applyBorder="1"/>
    <xf numFmtId="0" fontId="52" fillId="2" borderId="30" xfId="70" applyFont="1" applyFill="1" applyBorder="1" applyAlignment="1">
      <alignment vertical="center"/>
    </xf>
    <xf numFmtId="0" fontId="52" fillId="2" borderId="31" xfId="70" applyFont="1" applyFill="1" applyBorder="1" applyAlignment="1">
      <alignment vertical="center"/>
    </xf>
    <xf numFmtId="0" fontId="52" fillId="2" borderId="32" xfId="70" applyFont="1" applyFill="1" applyBorder="1" applyAlignment="1">
      <alignment vertical="center"/>
    </xf>
    <xf numFmtId="0" fontId="53" fillId="2" borderId="2" xfId="70" applyFont="1" applyFill="1" applyBorder="1" applyAlignment="1">
      <alignment vertical="center"/>
    </xf>
    <xf numFmtId="0" fontId="53" fillId="2" borderId="3" xfId="70" applyFont="1" applyFill="1" applyBorder="1" applyAlignment="1">
      <alignment vertical="center"/>
    </xf>
    <xf numFmtId="0" fontId="53" fillId="2" borderId="4" xfId="70" applyFont="1" applyFill="1" applyBorder="1" applyAlignment="1">
      <alignment vertical="center"/>
    </xf>
    <xf numFmtId="0" fontId="56" fillId="2" borderId="34" xfId="104" applyFont="1" applyFill="1" applyBorder="1" applyAlignment="1">
      <alignment vertical="center"/>
    </xf>
    <xf numFmtId="0" fontId="59" fillId="2" borderId="34" xfId="104" applyFont="1" applyFill="1" applyBorder="1"/>
    <xf numFmtId="0" fontId="55" fillId="2" borderId="33" xfId="104" applyFont="1" applyFill="1" applyBorder="1" applyAlignment="1">
      <alignment vertical="center"/>
    </xf>
    <xf numFmtId="0" fontId="53" fillId="2" borderId="8" xfId="104" applyFont="1" applyFill="1" applyBorder="1"/>
    <xf numFmtId="0" fontId="53" fillId="2" borderId="7" xfId="104" applyFont="1" applyFill="1" applyBorder="1"/>
    <xf numFmtId="0" fontId="51" fillId="2" borderId="33" xfId="104" applyFont="1" applyFill="1" applyBorder="1" applyAlignment="1">
      <alignment vertical="center"/>
    </xf>
    <xf numFmtId="0" fontId="56" fillId="2" borderId="33" xfId="104" applyFont="1" applyFill="1" applyBorder="1" applyAlignment="1">
      <alignment horizontal="center" vertical="center"/>
    </xf>
    <xf numFmtId="1" fontId="50" fillId="2" borderId="0" xfId="99" applyNumberFormat="1" applyFont="1" applyFill="1" applyBorder="1" applyAlignment="1">
      <alignment horizontal="center" vertical="center"/>
    </xf>
    <xf numFmtId="0" fontId="51" fillId="2" borderId="4" xfId="104" applyFont="1" applyFill="1" applyBorder="1"/>
    <xf numFmtId="0" fontId="50" fillId="4" borderId="0" xfId="104" applyFont="1" applyFill="1" applyAlignment="1">
      <alignment horizontal="center" vertical="center"/>
    </xf>
    <xf numFmtId="0" fontId="56" fillId="4" borderId="1" xfId="104" applyFont="1" applyFill="1" applyBorder="1" applyAlignment="1">
      <alignment horizontal="center" vertical="center"/>
    </xf>
    <xf numFmtId="0" fontId="53" fillId="4" borderId="18" xfId="104" applyFont="1" applyFill="1" applyBorder="1" applyAlignment="1">
      <alignment horizontal="center" vertical="center"/>
    </xf>
    <xf numFmtId="0" fontId="53" fillId="4" borderId="13" xfId="104" applyFont="1" applyFill="1" applyBorder="1" applyAlignment="1">
      <alignment horizontal="center" vertical="center"/>
    </xf>
    <xf numFmtId="0" fontId="50" fillId="4" borderId="13" xfId="104" applyFont="1" applyFill="1" applyBorder="1" applyAlignment="1">
      <alignment horizontal="center" vertical="center"/>
    </xf>
    <xf numFmtId="0" fontId="56" fillId="4" borderId="0" xfId="104" applyFont="1" applyFill="1" applyAlignment="1">
      <alignment horizontal="center" vertical="center"/>
    </xf>
    <xf numFmtId="0" fontId="55" fillId="4" borderId="0" xfId="104" applyFont="1" applyFill="1" applyAlignment="1">
      <alignment horizontal="center" vertical="center"/>
    </xf>
    <xf numFmtId="0" fontId="53" fillId="2" borderId="0" xfId="104" applyFont="1" applyFill="1"/>
    <xf numFmtId="0" fontId="55" fillId="2" borderId="0" xfId="104" applyFont="1" applyFill="1" applyAlignment="1">
      <alignment vertical="center" wrapText="1"/>
    </xf>
    <xf numFmtId="0" fontId="59" fillId="2" borderId="0" xfId="104" applyFont="1" applyFill="1"/>
    <xf numFmtId="0" fontId="55" fillId="2" borderId="0" xfId="104" applyFont="1" applyFill="1" applyAlignment="1">
      <alignment horizontal="center" vertical="center" wrapText="1"/>
    </xf>
    <xf numFmtId="1" fontId="64" fillId="2" borderId="0" xfId="99" applyNumberFormat="1" applyFont="1" applyFill="1" applyBorder="1" applyAlignment="1">
      <alignment horizontal="center" vertical="center"/>
    </xf>
    <xf numFmtId="0" fontId="55" fillId="2" borderId="0" xfId="104" applyFont="1" applyFill="1"/>
    <xf numFmtId="0" fontId="55" fillId="2" borderId="13" xfId="104" applyFont="1" applyFill="1" applyBorder="1" applyAlignment="1">
      <alignment horizontal="center" vertical="center" wrapText="1"/>
    </xf>
    <xf numFmtId="0" fontId="53" fillId="2" borderId="0" xfId="70" applyFont="1" applyFill="1" applyAlignment="1">
      <alignment vertical="center"/>
    </xf>
    <xf numFmtId="0" fontId="54" fillId="2" borderId="0" xfId="104" quotePrefix="1" applyFont="1" applyFill="1" applyAlignment="1">
      <alignment horizontal="center" vertical="center"/>
    </xf>
    <xf numFmtId="0" fontId="51" fillId="0" borderId="0" xfId="104" applyFont="1"/>
    <xf numFmtId="14" fontId="53" fillId="2" borderId="0" xfId="70" applyNumberFormat="1" applyFont="1" applyFill="1" applyAlignment="1">
      <alignment vertical="center"/>
    </xf>
    <xf numFmtId="0" fontId="53" fillId="2" borderId="0" xfId="70" applyFont="1" applyFill="1" applyAlignment="1">
      <alignment horizontal="left"/>
    </xf>
    <xf numFmtId="0" fontId="59" fillId="2" borderId="0" xfId="70" applyFont="1" applyFill="1" applyAlignment="1">
      <alignment horizontal="left" vertical="center"/>
    </xf>
    <xf numFmtId="0" fontId="53" fillId="2" borderId="0" xfId="70" applyFont="1" applyFill="1" applyAlignment="1">
      <alignment horizontal="left" vertical="center"/>
    </xf>
    <xf numFmtId="0" fontId="55" fillId="2" borderId="0" xfId="104" applyFont="1" applyFill="1" applyAlignment="1">
      <alignment vertical="center"/>
    </xf>
    <xf numFmtId="0" fontId="59" fillId="2" borderId="0" xfId="104" applyFont="1" applyFill="1" applyAlignment="1">
      <alignment horizontal="center" vertical="center"/>
    </xf>
    <xf numFmtId="0" fontId="59" fillId="2" borderId="0" xfId="70" applyFont="1" applyFill="1" applyAlignment="1">
      <alignment horizontal="center" vertical="center"/>
    </xf>
    <xf numFmtId="170" fontId="53" fillId="2" borderId="0" xfId="70" applyNumberFormat="1" applyFont="1" applyFill="1" applyAlignment="1">
      <alignment vertical="center"/>
    </xf>
    <xf numFmtId="0" fontId="55" fillId="2" borderId="0" xfId="104" applyFont="1" applyFill="1" applyAlignment="1">
      <alignment horizontal="right" vertical="center"/>
    </xf>
    <xf numFmtId="0" fontId="55" fillId="2" borderId="0" xfId="104" applyFont="1" applyFill="1" applyAlignment="1">
      <alignment horizontal="left" vertical="center"/>
    </xf>
    <xf numFmtId="0" fontId="53" fillId="2" borderId="0" xfId="70" applyFont="1" applyFill="1"/>
    <xf numFmtId="0" fontId="53" fillId="2" borderId="0" xfId="70" applyFont="1" applyFill="1" applyAlignment="1">
      <alignment horizontal="center"/>
    </xf>
    <xf numFmtId="0" fontId="53" fillId="2" borderId="0" xfId="70" applyFont="1" applyFill="1" applyAlignment="1">
      <alignment horizontal="right"/>
    </xf>
    <xf numFmtId="0" fontId="53" fillId="2" borderId="0" xfId="9" applyFont="1" applyFill="1" applyAlignment="1">
      <alignment horizontal="center" vertical="center"/>
    </xf>
    <xf numFmtId="0" fontId="58" fillId="2" borderId="0" xfId="104" applyFont="1" applyFill="1" applyAlignment="1">
      <alignment horizontal="center" vertical="center"/>
    </xf>
    <xf numFmtId="0" fontId="57" fillId="2" borderId="0" xfId="104" applyFont="1" applyFill="1" applyAlignment="1">
      <alignment horizontal="center" vertical="center"/>
    </xf>
    <xf numFmtId="0" fontId="53" fillId="2" borderId="0" xfId="9" applyFont="1" applyFill="1" applyAlignment="1">
      <alignment horizontal="center"/>
    </xf>
    <xf numFmtId="0" fontId="58" fillId="2" borderId="0" xfId="104" applyFont="1" applyFill="1" applyAlignment="1">
      <alignment horizontal="right" vertical="center"/>
    </xf>
    <xf numFmtId="0" fontId="53" fillId="2" borderId="0" xfId="9" applyFont="1" applyFill="1" applyAlignment="1"/>
    <xf numFmtId="0" fontId="56" fillId="2" borderId="0" xfId="104" applyFont="1" applyFill="1" applyAlignment="1">
      <alignment horizontal="center" vertical="top"/>
    </xf>
    <xf numFmtId="0" fontId="60" fillId="2" borderId="0" xfId="104" applyFont="1" applyFill="1" applyAlignment="1">
      <alignment horizontal="center" vertical="center"/>
    </xf>
    <xf numFmtId="0" fontId="51" fillId="2" borderId="0" xfId="104" applyFont="1" applyFill="1" applyAlignment="1">
      <alignment horizontal="left" vertical="center"/>
    </xf>
    <xf numFmtId="0" fontId="27" fillId="2" borderId="0" xfId="73" applyFont="1" applyFill="1" applyAlignment="1">
      <alignment horizontal="center" vertical="center"/>
    </xf>
    <xf numFmtId="0" fontId="27" fillId="0" borderId="0" xfId="9" applyFont="1" applyAlignment="1">
      <alignment horizontal="center" vertical="center"/>
    </xf>
    <xf numFmtId="0" fontId="56" fillId="2" borderId="0" xfId="104" applyFont="1" applyFill="1" applyAlignment="1">
      <alignment vertical="center"/>
    </xf>
    <xf numFmtId="0" fontId="27" fillId="0" borderId="0" xfId="73" applyFont="1" applyAlignment="1">
      <alignment horizontal="center" vertical="center"/>
    </xf>
    <xf numFmtId="0" fontId="56" fillId="2" borderId="0" xfId="104" applyFont="1" applyFill="1" applyAlignment="1">
      <alignment horizontal="right" vertical="center"/>
    </xf>
    <xf numFmtId="0" fontId="56" fillId="2" borderId="0" xfId="9" applyFont="1" applyFill="1" applyAlignment="1">
      <alignment horizontal="center" vertical="center"/>
    </xf>
    <xf numFmtId="0" fontId="51" fillId="0" borderId="0" xfId="104" applyFont="1" applyAlignment="1">
      <alignment horizontal="center" vertical="center"/>
    </xf>
    <xf numFmtId="0" fontId="52" fillId="2" borderId="0" xfId="104" applyFont="1" applyFill="1"/>
    <xf numFmtId="0" fontId="59" fillId="2" borderId="0" xfId="104" applyFont="1" applyFill="1" applyAlignment="1">
      <alignment horizontal="center"/>
    </xf>
    <xf numFmtId="0" fontId="53" fillId="2" borderId="38" xfId="104" applyFont="1" applyFill="1" applyBorder="1" applyAlignment="1">
      <alignment horizontal="center"/>
    </xf>
    <xf numFmtId="0" fontId="59" fillId="2" borderId="0" xfId="104" applyFont="1" applyFill="1" applyAlignment="1">
      <alignment horizontal="center" vertical="center" wrapText="1"/>
    </xf>
    <xf numFmtId="0" fontId="53" fillId="13" borderId="0" xfId="70" applyFont="1" applyFill="1" applyAlignment="1">
      <alignment horizontal="left"/>
    </xf>
    <xf numFmtId="0" fontId="53" fillId="11" borderId="0" xfId="70" applyFont="1" applyFill="1" applyAlignment="1">
      <alignment horizontal="left"/>
    </xf>
    <xf numFmtId="2" fontId="42" fillId="0" borderId="13" xfId="73" applyNumberFormat="1" applyFont="1" applyBorder="1" applyAlignment="1">
      <alignment horizontal="center" vertical="center" wrapText="1"/>
    </xf>
    <xf numFmtId="165" fontId="42" fillId="0" borderId="13" xfId="73" applyNumberFormat="1" applyFont="1" applyBorder="1" applyAlignment="1">
      <alignment horizontal="center" vertical="center" wrapText="1"/>
    </xf>
    <xf numFmtId="0" fontId="69" fillId="15" borderId="52" xfId="0" applyFont="1" applyFill="1" applyBorder="1" applyAlignment="1">
      <alignment horizontal="center" vertical="center" wrapText="1" readingOrder="1"/>
    </xf>
    <xf numFmtId="170" fontId="70" fillId="16" borderId="53" xfId="0" applyNumberFormat="1" applyFont="1" applyFill="1" applyBorder="1" applyAlignment="1">
      <alignment horizontal="center" vertical="center" wrapText="1" readingOrder="1"/>
    </xf>
    <xf numFmtId="170" fontId="70" fillId="16" borderId="53" xfId="0" applyNumberFormat="1" applyFont="1" applyFill="1" applyBorder="1" applyAlignment="1">
      <alignment horizontal="left" vertical="center" wrapText="1" readingOrder="1"/>
    </xf>
    <xf numFmtId="175" fontId="70" fillId="16" borderId="53" xfId="0" applyNumberFormat="1" applyFont="1" applyFill="1" applyBorder="1" applyAlignment="1">
      <alignment horizontal="center" vertical="center" wrapText="1" readingOrder="1"/>
    </xf>
    <xf numFmtId="1" fontId="70" fillId="16" borderId="53" xfId="0" applyNumberFormat="1" applyFont="1" applyFill="1" applyBorder="1" applyAlignment="1">
      <alignment horizontal="center" vertical="center" wrapText="1" readingOrder="1"/>
    </xf>
    <xf numFmtId="170" fontId="70" fillId="10" borderId="53" xfId="0" applyNumberFormat="1" applyFont="1" applyFill="1" applyBorder="1" applyAlignment="1">
      <alignment horizontal="left" vertical="center" wrapText="1" readingOrder="1"/>
    </xf>
    <xf numFmtId="0" fontId="69" fillId="15" borderId="53" xfId="0" applyFont="1" applyFill="1" applyBorder="1" applyAlignment="1">
      <alignment horizontal="center" vertical="center" wrapText="1" readingOrder="1"/>
    </xf>
    <xf numFmtId="0" fontId="71" fillId="0" borderId="0" xfId="0" applyFont="1" applyAlignment="1">
      <alignment vertical="center" wrapText="1"/>
    </xf>
    <xf numFmtId="1" fontId="37" fillId="0" borderId="23" xfId="96" applyNumberFormat="1" applyFont="1" applyBorder="1" applyAlignment="1">
      <alignment horizontal="center" vertical="center"/>
    </xf>
    <xf numFmtId="0" fontId="72" fillId="2" borderId="0" xfId="0" applyFont="1" applyFill="1" applyAlignment="1"/>
    <xf numFmtId="1" fontId="73" fillId="0" borderId="23" xfId="96" applyNumberFormat="1" applyFont="1" applyBorder="1" applyAlignment="1">
      <alignment horizontal="center" vertical="center"/>
    </xf>
    <xf numFmtId="20" fontId="72" fillId="0" borderId="23" xfId="0" applyNumberFormat="1" applyFont="1" applyBorder="1" applyAlignment="1">
      <alignment horizontal="center" vertical="center" wrapText="1"/>
    </xf>
    <xf numFmtId="20" fontId="72" fillId="0" borderId="23" xfId="0" applyNumberFormat="1" applyFont="1" applyBorder="1" applyAlignment="1">
      <alignment horizontal="center" vertical="center"/>
    </xf>
    <xf numFmtId="1" fontId="72" fillId="0" borderId="23" xfId="0" applyNumberFormat="1" applyFont="1" applyBorder="1" applyAlignment="1">
      <alignment horizontal="center" vertical="center" wrapText="1"/>
    </xf>
    <xf numFmtId="2" fontId="73" fillId="0" borderId="24" xfId="96" applyNumberFormat="1" applyFont="1" applyBorder="1" applyAlignment="1">
      <alignment horizontal="center" vertical="center"/>
    </xf>
    <xf numFmtId="2" fontId="37" fillId="0" borderId="24" xfId="96" applyNumberFormat="1" applyFont="1" applyBorder="1" applyAlignment="1">
      <alignment horizontal="center" vertical="center"/>
    </xf>
    <xf numFmtId="0" fontId="37" fillId="0" borderId="24" xfId="96" applyFont="1" applyBorder="1" applyAlignment="1">
      <alignment horizontal="center" vertical="center"/>
    </xf>
    <xf numFmtId="0" fontId="35" fillId="0" borderId="24" xfId="94" applyFont="1" applyBorder="1" applyAlignment="1">
      <alignment horizontal="left" vertical="center"/>
    </xf>
    <xf numFmtId="0" fontId="72" fillId="0" borderId="24" xfId="0" applyFont="1" applyBorder="1" applyAlignment="1"/>
    <xf numFmtId="20" fontId="42" fillId="2" borderId="1" xfId="0" applyNumberFormat="1" applyFont="1" applyFill="1" applyBorder="1" applyAlignment="1">
      <alignment horizontal="center" vertical="center" wrapText="1"/>
    </xf>
    <xf numFmtId="20" fontId="32" fillId="6" borderId="1" xfId="0" applyNumberFormat="1" applyFont="1" applyFill="1" applyBorder="1">
      <alignment vertical="center"/>
    </xf>
    <xf numFmtId="0" fontId="74" fillId="2" borderId="0" xfId="112" quotePrefix="1" applyFill="1">
      <alignment vertical="center"/>
    </xf>
    <xf numFmtId="0" fontId="75" fillId="2" borderId="0" xfId="112" quotePrefix="1" applyFont="1" applyFill="1">
      <alignment vertical="center"/>
    </xf>
    <xf numFmtId="0" fontId="76" fillId="2" borderId="0" xfId="112" quotePrefix="1" applyFont="1" applyFill="1">
      <alignment vertical="center"/>
    </xf>
    <xf numFmtId="0" fontId="68" fillId="2" borderId="0" xfId="0" applyFont="1" applyFill="1">
      <alignment vertical="center"/>
    </xf>
    <xf numFmtId="0" fontId="68" fillId="2" borderId="0" xfId="0" applyFont="1" applyFill="1" applyAlignment="1">
      <alignment horizontal="left" vertical="center"/>
    </xf>
    <xf numFmtId="0" fontId="68" fillId="2" borderId="0" xfId="0" applyFont="1" applyFill="1" applyAlignment="1">
      <alignment horizontal="center" vertical="center"/>
    </xf>
    <xf numFmtId="0" fontId="77" fillId="2" borderId="0" xfId="0" applyFont="1" applyFill="1">
      <alignment vertical="center"/>
    </xf>
    <xf numFmtId="0" fontId="78" fillId="2" borderId="0" xfId="0" applyFont="1" applyFill="1">
      <alignment vertical="center"/>
    </xf>
    <xf numFmtId="0" fontId="78" fillId="2" borderId="1" xfId="0" applyFont="1" applyFill="1" applyBorder="1" applyAlignment="1">
      <alignment horizontal="center" vertical="center"/>
    </xf>
    <xf numFmtId="173" fontId="78" fillId="10" borderId="1" xfId="0" applyNumberFormat="1" applyFont="1" applyFill="1" applyBorder="1" applyAlignment="1">
      <alignment horizontal="center" vertical="center" textRotation="90"/>
    </xf>
    <xf numFmtId="0" fontId="78" fillId="12" borderId="1" xfId="0" quotePrefix="1" applyFont="1" applyFill="1" applyBorder="1" applyAlignment="1">
      <alignment horizontal="center" vertical="center"/>
    </xf>
    <xf numFmtId="0" fontId="78" fillId="12" borderId="1" xfId="0" quotePrefix="1" applyFont="1" applyFill="1" applyBorder="1" applyAlignment="1">
      <alignment horizontal="center" vertical="center" wrapText="1"/>
    </xf>
    <xf numFmtId="0" fontId="68" fillId="2" borderId="0" xfId="0" applyFont="1" applyFill="1" applyAlignment="1">
      <alignment vertical="center" wrapText="1"/>
    </xf>
    <xf numFmtId="0" fontId="78" fillId="2" borderId="1" xfId="0" applyFont="1" applyFill="1" applyBorder="1" applyAlignment="1">
      <alignment horizontal="center" vertical="center" wrapText="1"/>
    </xf>
    <xf numFmtId="0" fontId="78" fillId="2" borderId="1" xfId="0" applyFont="1" applyFill="1" applyBorder="1" applyAlignment="1">
      <alignment horizontal="left" vertical="center" wrapText="1"/>
    </xf>
    <xf numFmtId="0" fontId="68" fillId="2" borderId="1" xfId="0" applyFont="1" applyFill="1" applyBorder="1" applyAlignment="1">
      <alignment horizontal="center" vertical="center" wrapText="1"/>
    </xf>
    <xf numFmtId="17" fontId="78" fillId="2" borderId="1" xfId="0" quotePrefix="1" applyNumberFormat="1" applyFont="1" applyFill="1" applyBorder="1" applyAlignment="1">
      <alignment horizontal="center" vertical="center"/>
    </xf>
    <xf numFmtId="0" fontId="78" fillId="2" borderId="1" xfId="0" quotePrefix="1" applyFont="1" applyFill="1" applyBorder="1" applyAlignment="1">
      <alignment horizontal="center" vertical="center" wrapText="1"/>
    </xf>
    <xf numFmtId="17" fontId="78" fillId="2" borderId="1" xfId="0" quotePrefix="1" applyNumberFormat="1" applyFont="1" applyFill="1" applyBorder="1" applyAlignment="1">
      <alignment horizontal="center" vertical="center" wrapText="1"/>
    </xf>
    <xf numFmtId="0" fontId="68" fillId="2" borderId="1" xfId="0" applyFont="1" applyFill="1" applyBorder="1" applyAlignment="1">
      <alignment vertical="center" wrapText="1"/>
    </xf>
    <xf numFmtId="1" fontId="78" fillId="2" borderId="1" xfId="0" applyNumberFormat="1" applyFont="1" applyFill="1" applyBorder="1" applyAlignment="1">
      <alignment horizontal="center" vertical="center" wrapText="1"/>
    </xf>
    <xf numFmtId="0" fontId="78" fillId="2" borderId="1" xfId="0" applyFont="1" applyFill="1" applyBorder="1" applyAlignment="1">
      <alignment vertical="center" wrapText="1"/>
    </xf>
    <xf numFmtId="2" fontId="68" fillId="2" borderId="1" xfId="0" applyNumberFormat="1" applyFont="1" applyFill="1" applyBorder="1" applyAlignment="1">
      <alignment horizontal="center" vertical="center" wrapText="1"/>
    </xf>
    <xf numFmtId="2" fontId="78" fillId="2" borderId="1" xfId="0" applyNumberFormat="1" applyFont="1" applyFill="1" applyBorder="1" applyAlignment="1">
      <alignment horizontal="left" vertical="center" wrapText="1"/>
    </xf>
    <xf numFmtId="2" fontId="78" fillId="2" borderId="1" xfId="0" applyNumberFormat="1" applyFont="1" applyFill="1" applyBorder="1" applyAlignment="1">
      <alignment horizontal="center" vertical="center" wrapText="1"/>
    </xf>
    <xf numFmtId="1" fontId="68" fillId="2" borderId="1" xfId="0" applyNumberFormat="1" applyFont="1" applyFill="1" applyBorder="1" applyAlignment="1">
      <alignment horizontal="center" vertical="center" wrapText="1"/>
    </xf>
    <xf numFmtId="2" fontId="68" fillId="2" borderId="1" xfId="0" applyNumberFormat="1" applyFont="1" applyFill="1" applyBorder="1" applyAlignment="1">
      <alignment horizontal="left" vertical="center" wrapText="1"/>
    </xf>
    <xf numFmtId="2" fontId="68" fillId="4" borderId="1" xfId="0" applyNumberFormat="1" applyFont="1" applyFill="1" applyBorder="1" applyAlignment="1">
      <alignment horizontal="left" vertical="center" wrapText="1"/>
    </xf>
    <xf numFmtId="2" fontId="68" fillId="4" borderId="1" xfId="0" applyNumberFormat="1" applyFont="1" applyFill="1" applyBorder="1" applyAlignment="1">
      <alignment horizontal="center" vertical="center" wrapText="1"/>
    </xf>
    <xf numFmtId="0" fontId="68" fillId="4" borderId="1" xfId="0" applyFont="1" applyFill="1" applyBorder="1" applyAlignment="1">
      <alignment horizontal="center" vertical="center" wrapText="1"/>
    </xf>
    <xf numFmtId="0" fontId="78" fillId="4" borderId="1" xfId="0" applyFont="1" applyFill="1" applyBorder="1" applyAlignment="1">
      <alignment horizontal="center" vertical="center" wrapText="1"/>
    </xf>
    <xf numFmtId="0" fontId="68" fillId="4" borderId="1" xfId="0" applyFont="1" applyFill="1" applyBorder="1" applyAlignment="1">
      <alignment vertical="center" wrapText="1"/>
    </xf>
    <xf numFmtId="1" fontId="79" fillId="2" borderId="1" xfId="0" applyNumberFormat="1" applyFont="1" applyFill="1" applyBorder="1" applyAlignment="1">
      <alignment horizontal="center" vertical="center" wrapText="1"/>
    </xf>
    <xf numFmtId="2" fontId="79" fillId="2" borderId="1" xfId="0" applyNumberFormat="1" applyFont="1" applyFill="1" applyBorder="1" applyAlignment="1">
      <alignment horizontal="left" vertical="center" wrapText="1"/>
    </xf>
    <xf numFmtId="2" fontId="79" fillId="2" borderId="1" xfId="0" applyNumberFormat="1" applyFont="1" applyFill="1" applyBorder="1" applyAlignment="1">
      <alignment horizontal="center" vertical="center" wrapText="1"/>
    </xf>
    <xf numFmtId="2" fontId="80" fillId="2" borderId="1" xfId="0" applyNumberFormat="1" applyFont="1" applyFill="1" applyBorder="1" applyAlignment="1">
      <alignment horizontal="center" vertical="center" wrapText="1"/>
    </xf>
    <xf numFmtId="0" fontId="80" fillId="2" borderId="1" xfId="0" applyFont="1" applyFill="1" applyBorder="1" applyAlignment="1">
      <alignment horizontal="center" vertical="center" wrapText="1"/>
    </xf>
    <xf numFmtId="0" fontId="79" fillId="2" borderId="1" xfId="0" applyFont="1" applyFill="1" applyBorder="1" applyAlignment="1">
      <alignment horizontal="center" vertical="center"/>
    </xf>
    <xf numFmtId="0" fontId="79" fillId="2" borderId="1" xfId="0" applyFont="1" applyFill="1" applyBorder="1" applyAlignment="1">
      <alignment horizontal="center" vertical="center" wrapText="1"/>
    </xf>
    <xf numFmtId="0" fontId="80" fillId="2" borderId="1" xfId="0" applyFont="1" applyFill="1" applyBorder="1" applyAlignment="1">
      <alignment vertical="center" wrapText="1"/>
    </xf>
    <xf numFmtId="0" fontId="80" fillId="2" borderId="0" xfId="0" applyFont="1" applyFill="1" applyAlignment="1">
      <alignment vertical="center" wrapText="1"/>
    </xf>
    <xf numFmtId="2" fontId="80" fillId="2" borderId="1" xfId="0" applyNumberFormat="1" applyFont="1" applyFill="1" applyBorder="1" applyAlignment="1">
      <alignment horizontal="left" vertical="center" wrapText="1"/>
    </xf>
    <xf numFmtId="1" fontId="80" fillId="2" borderId="1" xfId="0" applyNumberFormat="1" applyFont="1" applyFill="1" applyBorder="1" applyAlignment="1">
      <alignment horizontal="center" vertical="center" wrapText="1"/>
    </xf>
    <xf numFmtId="9" fontId="78" fillId="2" borderId="1" xfId="0" applyNumberFormat="1" applyFont="1" applyFill="1" applyBorder="1" applyAlignment="1">
      <alignment horizontal="center" vertical="center" wrapText="1"/>
    </xf>
    <xf numFmtId="1" fontId="79" fillId="2" borderId="1" xfId="106" applyNumberFormat="1" applyFont="1" applyFill="1" applyBorder="1" applyAlignment="1">
      <alignment horizontal="center" vertical="center" wrapText="1"/>
    </xf>
    <xf numFmtId="9" fontId="79" fillId="2" borderId="1" xfId="0" applyNumberFormat="1" applyFont="1" applyFill="1" applyBorder="1" applyAlignment="1">
      <alignment horizontal="center" vertical="center" wrapText="1"/>
    </xf>
    <xf numFmtId="2" fontId="81" fillId="2" borderId="1" xfId="0" applyNumberFormat="1" applyFont="1" applyFill="1" applyBorder="1" applyAlignment="1">
      <alignment horizontal="center" vertical="center" wrapText="1"/>
    </xf>
    <xf numFmtId="0" fontId="81" fillId="2" borderId="1" xfId="0" applyFont="1" applyFill="1" applyBorder="1" applyAlignment="1">
      <alignment horizontal="center" vertical="center" wrapText="1"/>
    </xf>
    <xf numFmtId="0" fontId="82" fillId="2" borderId="1" xfId="0" applyFont="1" applyFill="1" applyBorder="1" applyAlignment="1">
      <alignment horizontal="center" vertical="center"/>
    </xf>
    <xf numFmtId="0" fontId="82" fillId="2" borderId="1" xfId="0" applyFont="1" applyFill="1" applyBorder="1" applyAlignment="1">
      <alignment horizontal="center" vertical="center" wrapText="1"/>
    </xf>
    <xf numFmtId="9" fontId="82" fillId="2" borderId="1" xfId="0" applyNumberFormat="1" applyFont="1" applyFill="1" applyBorder="1" applyAlignment="1">
      <alignment horizontal="center" vertical="center" wrapText="1"/>
    </xf>
    <xf numFmtId="0" fontId="81" fillId="2" borderId="1" xfId="0" applyFont="1" applyFill="1" applyBorder="1" applyAlignment="1">
      <alignment vertical="center" wrapText="1"/>
    </xf>
    <xf numFmtId="0" fontId="81" fillId="2" borderId="0" xfId="0" applyFont="1" applyFill="1" applyAlignment="1">
      <alignment vertical="center" wrapText="1"/>
    </xf>
    <xf numFmtId="3" fontId="68" fillId="2" borderId="1" xfId="0" applyNumberFormat="1" applyFont="1" applyFill="1" applyBorder="1" applyAlignment="1">
      <alignment horizontal="center" vertical="center" wrapText="1"/>
    </xf>
    <xf numFmtId="9" fontId="79" fillId="2" borderId="1" xfId="106" applyFont="1" applyFill="1" applyBorder="1" applyAlignment="1">
      <alignment horizontal="center" vertical="center" wrapText="1"/>
    </xf>
    <xf numFmtId="3" fontId="78" fillId="2" borderId="1" xfId="0" applyNumberFormat="1" applyFont="1" applyFill="1" applyBorder="1" applyAlignment="1">
      <alignment horizontal="center" vertical="center" wrapText="1"/>
    </xf>
    <xf numFmtId="0" fontId="79" fillId="2" borderId="0" xfId="0" applyFont="1" applyFill="1" applyAlignment="1">
      <alignment vertical="center" wrapText="1"/>
    </xf>
    <xf numFmtId="9" fontId="68" fillId="2" borderId="1" xfId="0" applyNumberFormat="1" applyFont="1" applyFill="1" applyBorder="1" applyAlignment="1">
      <alignment vertical="center" wrapText="1"/>
    </xf>
    <xf numFmtId="0" fontId="81" fillId="2" borderId="0" xfId="0" applyFont="1" applyFill="1">
      <alignment vertical="center"/>
    </xf>
    <xf numFmtId="0" fontId="81" fillId="2" borderId="0" xfId="0" applyFont="1" applyFill="1" applyAlignment="1">
      <alignment horizontal="center" vertical="center"/>
    </xf>
    <xf numFmtId="0" fontId="68" fillId="0" borderId="0" xfId="0" applyFont="1" applyAlignment="1">
      <alignment horizontal="center" vertical="center"/>
    </xf>
    <xf numFmtId="0" fontId="84" fillId="0" borderId="0" xfId="103" applyFont="1" applyAlignment="1">
      <alignment vertical="center"/>
    </xf>
    <xf numFmtId="0" fontId="84" fillId="0" borderId="0" xfId="103" applyFont="1" applyAlignment="1">
      <alignment horizontal="center" vertical="center"/>
    </xf>
    <xf numFmtId="0" fontId="84" fillId="0" borderId="0" xfId="103" applyFont="1" applyAlignment="1">
      <alignment horizontal="center" vertical="center" wrapText="1"/>
    </xf>
    <xf numFmtId="0" fontId="84" fillId="0" borderId="0" xfId="103" applyFont="1" applyAlignment="1">
      <alignment horizontal="left" vertical="center" wrapText="1"/>
    </xf>
    <xf numFmtId="0" fontId="85" fillId="0" borderId="0" xfId="103" applyFont="1" applyAlignment="1">
      <alignment vertical="center"/>
    </xf>
    <xf numFmtId="0" fontId="85" fillId="0" borderId="0" xfId="103" applyFont="1" applyAlignment="1">
      <alignment vertical="center" wrapText="1"/>
    </xf>
    <xf numFmtId="0" fontId="85" fillId="0" borderId="0" xfId="103" applyFont="1" applyAlignment="1">
      <alignment horizontal="left" vertical="center"/>
    </xf>
    <xf numFmtId="0" fontId="85" fillId="0" borderId="0" xfId="103" applyFont="1" applyAlignment="1">
      <alignment horizontal="left" vertical="center" wrapText="1"/>
    </xf>
    <xf numFmtId="0" fontId="85" fillId="0" borderId="18" xfId="103" applyFont="1" applyBorder="1" applyAlignment="1">
      <alignment horizontal="center" vertical="center"/>
    </xf>
    <xf numFmtId="0" fontId="85" fillId="0" borderId="18" xfId="103" applyFont="1" applyBorder="1" applyAlignment="1">
      <alignment horizontal="center" vertical="top" wrapText="1"/>
    </xf>
    <xf numFmtId="0" fontId="85" fillId="0" borderId="18" xfId="103" applyFont="1" applyBorder="1" applyAlignment="1">
      <alignment horizontal="center" vertical="center" wrapText="1"/>
    </xf>
    <xf numFmtId="0" fontId="86" fillId="2" borderId="0" xfId="112" quotePrefix="1" applyFont="1" applyFill="1">
      <alignment vertical="center"/>
    </xf>
    <xf numFmtId="0" fontId="84" fillId="0" borderId="13" xfId="103" applyFont="1" applyBorder="1" applyAlignment="1">
      <alignment horizontal="center" vertical="center"/>
    </xf>
    <xf numFmtId="0" fontId="84" fillId="0" borderId="13" xfId="103" applyFont="1" applyBorder="1" applyAlignment="1">
      <alignment horizontal="left" vertical="top" wrapText="1"/>
    </xf>
    <xf numFmtId="0" fontId="84" fillId="0" borderId="13" xfId="103" applyFont="1" applyBorder="1" applyAlignment="1">
      <alignment horizontal="center" vertical="center" wrapText="1"/>
    </xf>
    <xf numFmtId="0" fontId="85" fillId="0" borderId="19" xfId="103" applyFont="1" applyBorder="1" applyAlignment="1">
      <alignment horizontal="center" vertical="center"/>
    </xf>
    <xf numFmtId="0" fontId="85" fillId="0" borderId="19" xfId="103" applyFont="1" applyBorder="1" applyAlignment="1">
      <alignment horizontal="center" vertical="center" wrapText="1"/>
    </xf>
    <xf numFmtId="0" fontId="85" fillId="0" borderId="21" xfId="103" applyFont="1" applyBorder="1" applyAlignment="1">
      <alignment horizontal="center" vertical="center"/>
    </xf>
    <xf numFmtId="0" fontId="85" fillId="0" borderId="21" xfId="103" applyFont="1" applyBorder="1" applyAlignment="1">
      <alignment horizontal="center" vertical="center" wrapText="1"/>
    </xf>
    <xf numFmtId="0" fontId="84" fillId="0" borderId="13" xfId="103" applyFont="1" applyBorder="1" applyAlignment="1">
      <alignment horizontal="left" vertical="center" wrapText="1"/>
    </xf>
    <xf numFmtId="0" fontId="84" fillId="0" borderId="13" xfId="103" quotePrefix="1" applyFont="1" applyBorder="1" applyAlignment="1">
      <alignment horizontal="center" vertical="center"/>
    </xf>
    <xf numFmtId="14" fontId="84" fillId="0" borderId="13" xfId="103" applyNumberFormat="1" applyFont="1" applyBorder="1" applyAlignment="1">
      <alignment horizontal="center" vertical="center"/>
    </xf>
    <xf numFmtId="1" fontId="84" fillId="0" borderId="13" xfId="103" applyNumberFormat="1" applyFont="1" applyBorder="1" applyAlignment="1">
      <alignment horizontal="center" vertical="center"/>
    </xf>
    <xf numFmtId="0" fontId="84" fillId="0" borderId="13" xfId="103" applyFont="1" applyBorder="1" applyAlignment="1">
      <alignment vertical="center" wrapText="1"/>
    </xf>
    <xf numFmtId="14" fontId="84" fillId="0" borderId="13" xfId="103" applyNumberFormat="1" applyFont="1" applyBorder="1" applyAlignment="1">
      <alignment vertical="center"/>
    </xf>
    <xf numFmtId="1" fontId="84" fillId="0" borderId="13" xfId="103" applyNumberFormat="1" applyFont="1" applyBorder="1" applyAlignment="1">
      <alignment horizontal="center" vertical="center" wrapText="1"/>
    </xf>
    <xf numFmtId="0" fontId="84" fillId="0" borderId="13" xfId="105" applyFont="1" applyBorder="1" applyAlignment="1">
      <alignment vertical="center" wrapText="1"/>
    </xf>
    <xf numFmtId="0" fontId="84" fillId="0" borderId="13" xfId="103" applyFont="1" applyBorder="1" applyAlignment="1">
      <alignment horizontal="left" vertical="center"/>
    </xf>
    <xf numFmtId="0" fontId="84" fillId="0" borderId="13" xfId="105" applyFont="1" applyBorder="1" applyAlignment="1">
      <alignment vertical="center"/>
    </xf>
    <xf numFmtId="0" fontId="84" fillId="0" borderId="13" xfId="105" applyFont="1" applyBorder="1" applyAlignment="1">
      <alignment horizontal="left" vertical="center"/>
    </xf>
    <xf numFmtId="0" fontId="84" fillId="0" borderId="13" xfId="105" quotePrefix="1" applyFont="1" applyBorder="1" applyAlignment="1">
      <alignment horizontal="center" vertical="center"/>
    </xf>
    <xf numFmtId="0" fontId="84" fillId="0" borderId="13" xfId="105" applyFont="1" applyBorder="1" applyAlignment="1">
      <alignment horizontal="center" vertical="center"/>
    </xf>
    <xf numFmtId="0" fontId="84" fillId="0" borderId="13" xfId="105" applyFont="1" applyBorder="1" applyAlignment="1">
      <alignment horizontal="center" vertical="center" wrapText="1"/>
    </xf>
    <xf numFmtId="14" fontId="84" fillId="0" borderId="13" xfId="105" applyNumberFormat="1" applyFont="1" applyBorder="1" applyAlignment="1">
      <alignment horizontal="center" vertical="center"/>
    </xf>
    <xf numFmtId="14" fontId="84" fillId="0" borderId="13" xfId="103" applyNumberFormat="1" applyFont="1" applyBorder="1" applyAlignment="1">
      <alignment horizontal="center" vertical="center" wrapText="1"/>
    </xf>
    <xf numFmtId="0" fontId="84" fillId="0" borderId="13" xfId="103" applyFont="1" applyBorder="1" applyAlignment="1">
      <alignment vertical="center"/>
    </xf>
    <xf numFmtId="0" fontId="87" fillId="0" borderId="0" xfId="110" applyFont="1" applyAlignment="1">
      <alignment vertical="center"/>
    </xf>
    <xf numFmtId="0" fontId="87" fillId="0" borderId="0" xfId="110" applyFont="1" applyAlignment="1">
      <alignment horizontal="center" vertical="center"/>
    </xf>
    <xf numFmtId="0" fontId="80" fillId="0" borderId="0" xfId="110" applyFont="1" applyAlignment="1">
      <alignment horizontal="center" vertical="center"/>
    </xf>
    <xf numFmtId="0" fontId="80" fillId="0" borderId="0" xfId="110" applyFont="1" applyAlignment="1">
      <alignment vertical="center"/>
    </xf>
    <xf numFmtId="0" fontId="87" fillId="0" borderId="0" xfId="110" applyFont="1" applyAlignment="1">
      <alignment horizontal="left" vertical="center"/>
    </xf>
    <xf numFmtId="0" fontId="88" fillId="0" borderId="0" xfId="110" applyFont="1" applyAlignment="1">
      <alignment vertical="center"/>
    </xf>
    <xf numFmtId="0" fontId="88" fillId="0" borderId="0" xfId="110" applyFont="1" applyAlignment="1">
      <alignment horizontal="center" vertical="center"/>
    </xf>
    <xf numFmtId="0" fontId="88" fillId="0" borderId="0" xfId="110" applyFont="1" applyAlignment="1">
      <alignment horizontal="left" vertical="center"/>
    </xf>
    <xf numFmtId="0" fontId="77" fillId="0" borderId="18" xfId="110" applyFont="1" applyBorder="1" applyAlignment="1">
      <alignment horizontal="center" vertical="center" wrapText="1"/>
    </xf>
    <xf numFmtId="0" fontId="77" fillId="0" borderId="18" xfId="110" applyFont="1" applyBorder="1" applyAlignment="1">
      <alignment vertical="center" wrapText="1"/>
    </xf>
    <xf numFmtId="0" fontId="77" fillId="0" borderId="51" xfId="110" applyFont="1" applyBorder="1" applyAlignment="1">
      <alignment horizontal="center" vertical="center" wrapText="1"/>
    </xf>
    <xf numFmtId="0" fontId="79" fillId="0" borderId="13" xfId="110" applyFont="1" applyBorder="1" applyAlignment="1">
      <alignment horizontal="center" vertical="center"/>
    </xf>
    <xf numFmtId="0" fontId="78" fillId="0" borderId="13" xfId="111" applyFont="1" applyBorder="1" applyAlignment="1">
      <alignment horizontal="center" vertical="center" wrapText="1"/>
    </xf>
    <xf numFmtId="0" fontId="80" fillId="0" borderId="13" xfId="110" applyFont="1" applyBorder="1" applyAlignment="1">
      <alignment horizontal="center" vertical="center"/>
    </xf>
    <xf numFmtId="2" fontId="80" fillId="0" borderId="13" xfId="110" applyNumberFormat="1" applyFont="1" applyBorder="1" applyAlignment="1">
      <alignment horizontal="center" vertical="center"/>
    </xf>
    <xf numFmtId="14" fontId="80" fillId="0" borderId="13" xfId="110" applyNumberFormat="1" applyFont="1" applyBorder="1" applyAlignment="1">
      <alignment vertical="center"/>
    </xf>
    <xf numFmtId="165" fontId="68" fillId="0" borderId="13" xfId="111" applyNumberFormat="1" applyFont="1" applyBorder="1" applyAlignment="1">
      <alignment horizontal="center" vertical="center"/>
    </xf>
    <xf numFmtId="14" fontId="68" fillId="0" borderId="13" xfId="111" applyNumberFormat="1" applyFont="1" applyBorder="1" applyAlignment="1">
      <alignment horizontal="center" vertical="center" wrapText="1"/>
    </xf>
    <xf numFmtId="0" fontId="68" fillId="0" borderId="13" xfId="111" applyFont="1" applyBorder="1" applyAlignment="1">
      <alignment horizontal="center" vertical="center" wrapText="1"/>
    </xf>
    <xf numFmtId="0" fontId="68" fillId="0" borderId="13" xfId="110" applyFont="1" applyBorder="1" applyAlignment="1">
      <alignment vertical="center"/>
    </xf>
    <xf numFmtId="165" fontId="68" fillId="0" borderId="13" xfId="110" applyNumberFormat="1" applyFont="1" applyBorder="1" applyAlignment="1">
      <alignment horizontal="center" vertical="center"/>
    </xf>
    <xf numFmtId="1" fontId="80" fillId="0" borderId="13" xfId="110" applyNumberFormat="1" applyFont="1" applyBorder="1" applyAlignment="1">
      <alignment horizontal="center" vertical="center"/>
    </xf>
    <xf numFmtId="0" fontId="68" fillId="0" borderId="13" xfId="111" applyFont="1" applyBorder="1" applyAlignment="1">
      <alignment vertical="center" wrapText="1"/>
    </xf>
    <xf numFmtId="0" fontId="68" fillId="0" borderId="13" xfId="110" applyFont="1" applyBorder="1" applyAlignment="1">
      <alignment vertical="center" wrapText="1"/>
    </xf>
    <xf numFmtId="16" fontId="80" fillId="0" borderId="13" xfId="110" quotePrefix="1" applyNumberFormat="1" applyFont="1" applyBorder="1" applyAlignment="1">
      <alignment horizontal="center" vertical="center"/>
    </xf>
    <xf numFmtId="0" fontId="80" fillId="0" borderId="13" xfId="110" quotePrefix="1" applyFont="1" applyBorder="1" applyAlignment="1">
      <alignment horizontal="center" vertical="center"/>
    </xf>
    <xf numFmtId="165" fontId="80" fillId="0" borderId="13" xfId="110" applyNumberFormat="1" applyFont="1" applyBorder="1" applyAlignment="1">
      <alignment horizontal="center" vertical="center"/>
    </xf>
    <xf numFmtId="14" fontId="80" fillId="0" borderId="13" xfId="110" applyNumberFormat="1" applyFont="1" applyBorder="1" applyAlignment="1">
      <alignment horizontal="center" vertical="center"/>
    </xf>
    <xf numFmtId="0" fontId="89" fillId="0" borderId="13" xfId="111" quotePrefix="1" applyFont="1" applyBorder="1" applyAlignment="1">
      <alignment horizontal="center" vertical="center"/>
    </xf>
    <xf numFmtId="14" fontId="89" fillId="0" borderId="13" xfId="111" quotePrefix="1" applyNumberFormat="1" applyFont="1" applyBorder="1" applyAlignment="1">
      <alignment horizontal="center" vertical="center"/>
    </xf>
    <xf numFmtId="0" fontId="68" fillId="0" borderId="13" xfId="111" applyFont="1" applyBorder="1" applyAlignment="1">
      <alignment horizontal="center" vertical="center"/>
    </xf>
    <xf numFmtId="14" fontId="68" fillId="0" borderId="13" xfId="111" applyNumberFormat="1" applyFont="1" applyBorder="1" applyAlignment="1">
      <alignment horizontal="center" vertical="center"/>
    </xf>
    <xf numFmtId="0" fontId="89" fillId="0" borderId="13" xfId="111" applyFont="1" applyBorder="1" applyAlignment="1">
      <alignment horizontal="center" vertical="center"/>
    </xf>
    <xf numFmtId="14" fontId="89" fillId="0" borderId="13" xfId="111" applyNumberFormat="1" applyFont="1" applyBorder="1" applyAlignment="1">
      <alignment horizontal="center" vertical="center"/>
    </xf>
    <xf numFmtId="14" fontId="80" fillId="0" borderId="13" xfId="110" applyNumberFormat="1" applyFont="1" applyBorder="1" applyAlignment="1">
      <alignment horizontal="center" vertical="center" wrapText="1"/>
    </xf>
    <xf numFmtId="0" fontId="80" fillId="0" borderId="13" xfId="110" applyFont="1" applyBorder="1" applyAlignment="1">
      <alignment vertical="center"/>
    </xf>
    <xf numFmtId="0" fontId="80" fillId="0" borderId="13" xfId="110" applyFont="1" applyBorder="1" applyAlignment="1">
      <alignment vertical="center" wrapText="1"/>
    </xf>
    <xf numFmtId="0" fontId="68" fillId="0" borderId="13" xfId="110" applyFont="1" applyBorder="1" applyAlignment="1">
      <alignment horizontal="center" vertical="center"/>
    </xf>
    <xf numFmtId="0" fontId="79" fillId="0" borderId="19" xfId="110" applyFont="1" applyBorder="1" applyAlignment="1">
      <alignment horizontal="center" vertical="center"/>
    </xf>
    <xf numFmtId="165" fontId="79" fillId="0" borderId="19" xfId="110" applyNumberFormat="1" applyFont="1" applyBorder="1" applyAlignment="1">
      <alignment horizontal="center" vertical="center"/>
    </xf>
    <xf numFmtId="1" fontId="78" fillId="0" borderId="19" xfId="110" applyNumberFormat="1" applyFont="1" applyBorder="1" applyAlignment="1">
      <alignment horizontal="center" vertical="center"/>
    </xf>
    <xf numFmtId="165" fontId="78" fillId="0" borderId="19" xfId="110" applyNumberFormat="1" applyFont="1" applyBorder="1" applyAlignment="1">
      <alignment vertical="center"/>
    </xf>
    <xf numFmtId="1" fontId="79" fillId="0" borderId="19" xfId="110" applyNumberFormat="1" applyFont="1" applyBorder="1" applyAlignment="1">
      <alignment horizontal="center" vertical="center"/>
    </xf>
    <xf numFmtId="0" fontId="68" fillId="0" borderId="0" xfId="110" applyFont="1" applyAlignment="1">
      <alignment vertical="center"/>
    </xf>
    <xf numFmtId="0" fontId="90" fillId="0" borderId="0" xfId="0" applyFont="1" applyAlignment="1"/>
    <xf numFmtId="0" fontId="91" fillId="0" borderId="0" xfId="0" applyFont="1" applyAlignment="1">
      <alignment horizontal="left" vertical="center"/>
    </xf>
    <xf numFmtId="0" fontId="91" fillId="0" borderId="0" xfId="0" applyFont="1" applyAlignment="1">
      <alignment horizontal="center" vertical="center" wrapText="1"/>
    </xf>
    <xf numFmtId="0" fontId="90" fillId="0" borderId="13" xfId="0" applyFont="1" applyBorder="1" applyAlignment="1">
      <alignment horizontal="center" vertical="center"/>
    </xf>
    <xf numFmtId="17" fontId="90" fillId="0" borderId="13" xfId="0" applyNumberFormat="1" applyFont="1" applyBorder="1" applyAlignment="1" applyProtection="1">
      <alignment horizontal="center" vertical="center" wrapText="1"/>
      <protection locked="0"/>
    </xf>
    <xf numFmtId="0" fontId="90" fillId="0" borderId="13" xfId="0" quotePrefix="1" applyFont="1" applyBorder="1" applyAlignment="1">
      <alignment horizontal="center" vertical="center"/>
    </xf>
    <xf numFmtId="16" fontId="90" fillId="0" borderId="13" xfId="0" quotePrefix="1" applyNumberFormat="1" applyFont="1" applyBorder="1" applyAlignment="1">
      <alignment horizontal="center" vertical="center"/>
    </xf>
    <xf numFmtId="0" fontId="92" fillId="0" borderId="13" xfId="0" quotePrefix="1" applyFont="1" applyBorder="1" applyAlignment="1">
      <alignment horizontal="center" vertical="center"/>
    </xf>
    <xf numFmtId="0" fontId="68" fillId="0" borderId="0" xfId="0" applyFont="1">
      <alignment vertical="center"/>
    </xf>
    <xf numFmtId="169" fontId="92" fillId="0" borderId="13" xfId="0" applyNumberFormat="1" applyFont="1" applyBorder="1" applyAlignment="1">
      <alignment horizontal="center" vertical="center"/>
    </xf>
    <xf numFmtId="0" fontId="76" fillId="0" borderId="0" xfId="112" quotePrefix="1" applyFont="1" applyFill="1">
      <alignment vertical="center"/>
    </xf>
    <xf numFmtId="0" fontId="94" fillId="0" borderId="13" xfId="88" applyFont="1" applyBorder="1" applyAlignment="1">
      <alignment horizontal="center" vertical="center" wrapText="1"/>
    </xf>
    <xf numFmtId="0" fontId="94" fillId="0" borderId="13" xfId="88" applyFont="1" applyBorder="1" applyAlignment="1">
      <alignment horizontal="center" wrapText="1"/>
    </xf>
    <xf numFmtId="0" fontId="94" fillId="0" borderId="13" xfId="88" applyFont="1" applyBorder="1" applyAlignment="1">
      <alignment horizontal="center" vertical="center" shrinkToFit="1"/>
    </xf>
    <xf numFmtId="0" fontId="68" fillId="0" borderId="13" xfId="0" applyFont="1" applyBorder="1" applyAlignment="1">
      <alignment horizontal="center" vertical="center"/>
    </xf>
    <xf numFmtId="15" fontId="68" fillId="0" borderId="13" xfId="92" applyNumberFormat="1" applyFont="1" applyBorder="1" applyAlignment="1">
      <alignment horizontal="center" vertical="center"/>
    </xf>
    <xf numFmtId="0" fontId="68" fillId="0" borderId="13" xfId="0" applyFont="1" applyBorder="1" applyAlignment="1">
      <alignment horizontal="left" vertical="center"/>
    </xf>
    <xf numFmtId="0" fontId="92" fillId="0" borderId="0" xfId="0" applyFont="1" applyAlignment="1"/>
    <xf numFmtId="166" fontId="92" fillId="0" borderId="0" xfId="0" applyNumberFormat="1" applyFont="1" applyAlignment="1">
      <alignment horizontal="left"/>
    </xf>
    <xf numFmtId="166" fontId="92" fillId="0" borderId="0" xfId="0" applyNumberFormat="1" applyFont="1" applyAlignment="1"/>
    <xf numFmtId="0" fontId="91" fillId="0" borderId="0" xfId="0" applyFont="1" applyAlignment="1">
      <alignment vertical="center" wrapText="1"/>
    </xf>
    <xf numFmtId="0" fontId="92" fillId="0" borderId="0" xfId="0" applyFont="1" applyAlignment="1">
      <alignment horizontal="left" vertical="center"/>
    </xf>
    <xf numFmtId="166" fontId="91" fillId="0" borderId="0" xfId="0" applyNumberFormat="1" applyFont="1" applyAlignment="1">
      <alignment horizontal="left" vertical="center" wrapText="1"/>
    </xf>
    <xf numFmtId="166" fontId="91" fillId="0" borderId="0" xfId="0" applyNumberFormat="1" applyFont="1" applyAlignment="1">
      <alignment horizontal="center" vertical="center" wrapText="1"/>
    </xf>
    <xf numFmtId="0" fontId="92" fillId="0" borderId="12" xfId="0" quotePrefix="1" applyFont="1" applyBorder="1" applyAlignment="1">
      <alignment horizontal="center" vertical="center" wrapText="1"/>
    </xf>
    <xf numFmtId="17" fontId="92" fillId="0" borderId="13" xfId="0" applyNumberFormat="1" applyFont="1" applyBorder="1" applyAlignment="1">
      <alignment horizontal="center" vertical="center"/>
    </xf>
    <xf numFmtId="16" fontId="92" fillId="0" borderId="13" xfId="0" quotePrefix="1" applyNumberFormat="1" applyFont="1" applyBorder="1" applyAlignment="1">
      <alignment horizontal="center" vertical="center"/>
    </xf>
    <xf numFmtId="0" fontId="92" fillId="0" borderId="13" xfId="0" applyFont="1" applyBorder="1" applyAlignment="1">
      <alignment horizontal="center" vertical="center"/>
    </xf>
    <xf numFmtId="49" fontId="92" fillId="0" borderId="13" xfId="0" applyNumberFormat="1" applyFont="1" applyBorder="1" applyAlignment="1">
      <alignment vertical="center" wrapText="1"/>
    </xf>
    <xf numFmtId="169" fontId="92" fillId="0" borderId="13" xfId="0" applyNumberFormat="1" applyFont="1" applyBorder="1" applyAlignment="1">
      <alignment horizontal="left" vertical="center"/>
    </xf>
    <xf numFmtId="166" fontId="92" fillId="0" borderId="21" xfId="0" applyNumberFormat="1" applyFont="1" applyBorder="1" applyAlignment="1">
      <alignment horizontal="left" vertical="center" wrapText="1"/>
    </xf>
    <xf numFmtId="0" fontId="92" fillId="0" borderId="12" xfId="0" applyFont="1" applyBorder="1" applyAlignment="1">
      <alignment horizontal="center" vertical="center"/>
    </xf>
    <xf numFmtId="166" fontId="92" fillId="0" borderId="13" xfId="0" applyNumberFormat="1" applyFont="1" applyBorder="1" applyAlignment="1">
      <alignment horizontal="left" vertical="center"/>
    </xf>
    <xf numFmtId="0" fontId="96" fillId="0" borderId="13" xfId="16" quotePrefix="1" applyFont="1" applyBorder="1" applyAlignment="1" applyProtection="1">
      <alignment horizontal="center" vertical="center"/>
    </xf>
    <xf numFmtId="16" fontId="96" fillId="0" borderId="13" xfId="16" quotePrefix="1" applyNumberFormat="1" applyFont="1" applyBorder="1" applyAlignment="1" applyProtection="1">
      <alignment horizontal="center" vertical="center"/>
    </xf>
    <xf numFmtId="0" fontId="97" fillId="0" borderId="13" xfId="16" quotePrefix="1" applyFont="1" applyBorder="1" applyAlignment="1" applyProtection="1">
      <alignment horizontal="center" vertical="center"/>
    </xf>
    <xf numFmtId="0" fontId="95" fillId="0" borderId="0" xfId="0" applyFont="1" applyAlignment="1"/>
    <xf numFmtId="49" fontId="92" fillId="0" borderId="13" xfId="0" applyNumberFormat="1" applyFont="1" applyBorder="1" applyAlignment="1">
      <alignment horizontal="center" vertical="center"/>
    </xf>
    <xf numFmtId="16" fontId="92" fillId="0" borderId="13" xfId="0" applyNumberFormat="1" applyFont="1" applyBorder="1" applyAlignment="1">
      <alignment horizontal="center" vertical="center"/>
    </xf>
    <xf numFmtId="16" fontId="92" fillId="0" borderId="17" xfId="0" quotePrefix="1" applyNumberFormat="1" applyFont="1" applyBorder="1" applyAlignment="1">
      <alignment horizontal="center" vertical="center"/>
    </xf>
    <xf numFmtId="166" fontId="92" fillId="0" borderId="13" xfId="0" applyNumberFormat="1" applyFont="1" applyBorder="1" applyAlignment="1">
      <alignment horizontal="center" vertical="center"/>
    </xf>
    <xf numFmtId="166" fontId="92" fillId="0" borderId="17" xfId="0" applyNumberFormat="1" applyFont="1" applyBorder="1" applyAlignment="1">
      <alignment horizontal="left" vertical="center"/>
    </xf>
    <xf numFmtId="0" fontId="92" fillId="0" borderId="17" xfId="0" applyFont="1" applyBorder="1" applyAlignment="1">
      <alignment horizontal="center" vertical="center"/>
    </xf>
    <xf numFmtId="0" fontId="92" fillId="0" borderId="16" xfId="0" applyFont="1" applyBorder="1" applyAlignment="1">
      <alignment horizontal="center" vertical="center"/>
    </xf>
    <xf numFmtId="166" fontId="92" fillId="0" borderId="17" xfId="0" applyNumberFormat="1" applyFont="1" applyBorder="1" applyAlignment="1">
      <alignment horizontal="center" vertical="center"/>
    </xf>
    <xf numFmtId="0" fontId="92" fillId="0" borderId="14" xfId="0" applyFont="1" applyBorder="1" applyAlignment="1">
      <alignment horizontal="center" vertical="center"/>
    </xf>
    <xf numFmtId="0" fontId="92" fillId="0" borderId="15" xfId="0" applyFont="1" applyBorder="1" applyAlignment="1">
      <alignment horizontal="center" vertical="center"/>
    </xf>
    <xf numFmtId="0" fontId="96" fillId="0" borderId="15" xfId="16" applyFont="1" applyBorder="1" applyAlignment="1" applyProtection="1">
      <alignment horizontal="center" vertical="center"/>
    </xf>
    <xf numFmtId="0" fontId="92" fillId="0" borderId="15" xfId="0" applyFont="1" applyBorder="1" applyAlignment="1">
      <alignment horizontal="center" vertical="center" wrapText="1"/>
    </xf>
    <xf numFmtId="166" fontId="95" fillId="0" borderId="15" xfId="0" applyNumberFormat="1" applyFont="1" applyBorder="1" applyAlignment="1">
      <alignment horizontal="left" vertical="center"/>
    </xf>
    <xf numFmtId="166" fontId="95" fillId="0" borderId="15" xfId="0" applyNumberFormat="1" applyFont="1" applyBorder="1" applyAlignment="1">
      <alignment horizontal="center" vertical="center"/>
    </xf>
    <xf numFmtId="0" fontId="76" fillId="0" borderId="0" xfId="112" quotePrefix="1" applyFont="1" applyFill="1" applyBorder="1">
      <alignment vertical="center"/>
    </xf>
    <xf numFmtId="0" fontId="90" fillId="0" borderId="0" xfId="0" applyFont="1">
      <alignment vertical="center"/>
    </xf>
    <xf numFmtId="0" fontId="95" fillId="2" borderId="21" xfId="0" applyFont="1" applyFill="1" applyBorder="1" applyAlignment="1">
      <alignment horizontal="center" vertical="center" wrapText="1"/>
    </xf>
    <xf numFmtId="0" fontId="91" fillId="0" borderId="21" xfId="0" applyFont="1" applyBorder="1" applyAlignment="1">
      <alignment horizontal="center" vertical="center"/>
    </xf>
    <xf numFmtId="0" fontId="91" fillId="0" borderId="0" xfId="0" applyFont="1">
      <alignment vertical="center"/>
    </xf>
    <xf numFmtId="0" fontId="90" fillId="0" borderId="19" xfId="0" applyFont="1" applyBorder="1" applyAlignment="1">
      <alignment horizontal="center" vertical="center"/>
    </xf>
    <xf numFmtId="0" fontId="50" fillId="0" borderId="0" xfId="0" applyFont="1">
      <alignment vertical="center"/>
    </xf>
    <xf numFmtId="0" fontId="53" fillId="0" borderId="0" xfId="0" applyFont="1">
      <alignment vertical="center"/>
    </xf>
    <xf numFmtId="0" fontId="50" fillId="0" borderId="5" xfId="0" applyFont="1" applyBorder="1" applyAlignment="1">
      <alignment horizontal="center" vertical="center"/>
    </xf>
    <xf numFmtId="0" fontId="50" fillId="0" borderId="5" xfId="88" applyFont="1" applyBorder="1" applyAlignment="1">
      <alignment vertical="center" wrapText="1"/>
    </xf>
    <xf numFmtId="15" fontId="50" fillId="0" borderId="5" xfId="0" applyNumberFormat="1" applyFont="1" applyBorder="1" applyAlignment="1">
      <alignment horizontal="center" vertical="center"/>
    </xf>
    <xf numFmtId="0" fontId="50" fillId="0" borderId="5" xfId="0" applyFont="1" applyBorder="1">
      <alignment vertical="center"/>
    </xf>
    <xf numFmtId="17" fontId="50" fillId="0" borderId="1" xfId="0" applyNumberFormat="1" applyFont="1" applyBorder="1" applyAlignment="1">
      <alignment horizontal="center" vertical="center"/>
    </xf>
    <xf numFmtId="0" fontId="50" fillId="0" borderId="1" xfId="0" applyFont="1" applyBorder="1" applyAlignment="1">
      <alignment horizontal="center" vertical="center"/>
    </xf>
    <xf numFmtId="0" fontId="50" fillId="0" borderId="1" xfId="0" applyFont="1" applyBorder="1">
      <alignment vertical="center"/>
    </xf>
    <xf numFmtId="15" fontId="50" fillId="0" borderId="1" xfId="0" applyNumberFormat="1" applyFont="1" applyBorder="1" applyAlignment="1">
      <alignment horizontal="center" vertical="center"/>
    </xf>
    <xf numFmtId="15" fontId="50" fillId="0" borderId="1" xfId="0" applyNumberFormat="1" applyFont="1" applyBorder="1" applyAlignment="1">
      <alignment horizontal="left" vertical="center"/>
    </xf>
    <xf numFmtId="165" fontId="50" fillId="0" borderId="1" xfId="0" applyNumberFormat="1" applyFont="1" applyBorder="1" applyAlignment="1">
      <alignment horizontal="center" vertical="center"/>
    </xf>
    <xf numFmtId="0" fontId="53" fillId="0" borderId="1" xfId="0" applyFont="1" applyBorder="1" applyAlignment="1">
      <alignment horizontal="center" vertical="center"/>
    </xf>
    <xf numFmtId="0" fontId="99" fillId="0" borderId="0" xfId="112" quotePrefix="1" applyFont="1" applyFill="1">
      <alignment vertical="center"/>
    </xf>
    <xf numFmtId="0" fontId="94" fillId="3" borderId="1" xfId="88" applyFont="1" applyFill="1" applyBorder="1" applyAlignment="1">
      <alignment horizontal="center" vertical="center" wrapText="1"/>
    </xf>
    <xf numFmtId="2" fontId="94" fillId="3" borderId="1" xfId="88" applyNumberFormat="1" applyFont="1" applyFill="1" applyBorder="1" applyAlignment="1">
      <alignment horizontal="center" vertical="center" wrapText="1"/>
    </xf>
    <xf numFmtId="0" fontId="68" fillId="0" borderId="1" xfId="0" applyFont="1" applyBorder="1" applyAlignment="1">
      <alignment horizontal="center" vertical="center"/>
    </xf>
    <xf numFmtId="0" fontId="83" fillId="0" borderId="1" xfId="88" applyFont="1" applyBorder="1" applyAlignment="1">
      <alignment vertical="center" wrapText="1"/>
    </xf>
    <xf numFmtId="15" fontId="68" fillId="0" borderId="1" xfId="0" applyNumberFormat="1" applyFont="1" applyBorder="1" applyAlignment="1">
      <alignment horizontal="center" vertical="center"/>
    </xf>
    <xf numFmtId="0" fontId="68" fillId="0" borderId="1" xfId="0" applyFont="1" applyBorder="1">
      <alignment vertical="center"/>
    </xf>
    <xf numFmtId="17" fontId="68" fillId="0" borderId="1" xfId="0" applyNumberFormat="1" applyFont="1" applyBorder="1" applyAlignment="1">
      <alignment horizontal="center" vertical="center"/>
    </xf>
    <xf numFmtId="14" fontId="80" fillId="0" borderId="1" xfId="8" applyNumberFormat="1" applyFont="1" applyBorder="1" applyAlignment="1">
      <alignment horizontal="center" vertical="center"/>
    </xf>
    <xf numFmtId="0" fontId="80" fillId="0" borderId="1" xfId="8" applyFont="1" applyBorder="1" applyAlignment="1">
      <alignment horizontal="center" vertical="center" wrapText="1"/>
    </xf>
    <xf numFmtId="15" fontId="68" fillId="0" borderId="1" xfId="0" applyNumberFormat="1" applyFont="1" applyBorder="1" applyAlignment="1">
      <alignment horizontal="left" vertical="center"/>
    </xf>
    <xf numFmtId="0" fontId="80" fillId="0" borderId="1" xfId="8" applyFont="1" applyBorder="1" applyAlignment="1">
      <alignment horizontal="center" vertical="center"/>
    </xf>
    <xf numFmtId="165" fontId="68" fillId="0" borderId="1" xfId="0" applyNumberFormat="1" applyFont="1" applyBorder="1" applyAlignment="1">
      <alignment horizontal="center" vertical="center"/>
    </xf>
    <xf numFmtId="0" fontId="78" fillId="0" borderId="1" xfId="0" applyFont="1" applyBorder="1" applyAlignment="1">
      <alignment horizontal="center" vertical="center"/>
    </xf>
    <xf numFmtId="0" fontId="78" fillId="0" borderId="1" xfId="0" applyFont="1" applyBorder="1">
      <alignment vertical="center"/>
    </xf>
    <xf numFmtId="0" fontId="78" fillId="0" borderId="0" xfId="0" applyFont="1">
      <alignment vertical="center"/>
    </xf>
    <xf numFmtId="0" fontId="68" fillId="0" borderId="0" xfId="9" applyFont="1" applyAlignment="1">
      <alignment horizontal="center" vertical="center"/>
    </xf>
    <xf numFmtId="0" fontId="68" fillId="0" borderId="0" xfId="9" applyFont="1">
      <alignment vertical="center"/>
    </xf>
    <xf numFmtId="0" fontId="78" fillId="0" borderId="0" xfId="9" applyFont="1" applyAlignment="1">
      <alignment horizontal="center" vertical="center"/>
    </xf>
    <xf numFmtId="1" fontId="68" fillId="0" borderId="0" xfId="9" applyNumberFormat="1" applyFont="1" applyAlignment="1">
      <alignment horizontal="center" vertical="center"/>
    </xf>
    <xf numFmtId="0" fontId="68" fillId="4" borderId="0" xfId="9" applyFont="1" applyFill="1" applyAlignment="1">
      <alignment horizontal="center" vertical="center"/>
    </xf>
    <xf numFmtId="1" fontId="68" fillId="4" borderId="0" xfId="9" applyNumberFormat="1" applyFont="1" applyFill="1" applyAlignment="1">
      <alignment horizontal="center" vertical="center"/>
    </xf>
    <xf numFmtId="0" fontId="68" fillId="0" borderId="0" xfId="9" quotePrefix="1" applyFont="1" applyAlignment="1">
      <alignment horizontal="center" vertical="center"/>
    </xf>
    <xf numFmtId="0" fontId="78" fillId="14" borderId="1" xfId="0" applyFont="1" applyFill="1" applyBorder="1" applyAlignment="1">
      <alignment horizontal="center" vertical="center"/>
    </xf>
    <xf numFmtId="0" fontId="68" fillId="0" borderId="0" xfId="0" applyFont="1" applyAlignment="1"/>
    <xf numFmtId="49" fontId="78" fillId="10" borderId="55" xfId="0" applyNumberFormat="1" applyFont="1" applyFill="1" applyBorder="1" applyAlignment="1">
      <alignment horizontal="center" vertical="center" wrapText="1"/>
    </xf>
    <xf numFmtId="1" fontId="78" fillId="10" borderId="55" xfId="0" applyNumberFormat="1" applyFont="1" applyFill="1" applyBorder="1" applyAlignment="1">
      <alignment horizontal="center" vertical="center" wrapText="1"/>
    </xf>
    <xf numFmtId="49" fontId="68" fillId="0" borderId="55" xfId="0" applyNumberFormat="1" applyFont="1" applyBorder="1" applyAlignment="1">
      <alignment horizontal="center" vertical="center" wrapText="1"/>
    </xf>
    <xf numFmtId="1" fontId="68" fillId="0" borderId="55" xfId="0" applyNumberFormat="1" applyFont="1" applyBorder="1" applyAlignment="1">
      <alignment horizontal="center" vertical="center" wrapText="1"/>
    </xf>
    <xf numFmtId="0" fontId="68" fillId="0" borderId="55" xfId="0" applyFont="1" applyBorder="1" applyAlignment="1">
      <alignment horizontal="center" vertical="center" wrapText="1"/>
    </xf>
    <xf numFmtId="0" fontId="68" fillId="0" borderId="55" xfId="0" applyFont="1" applyBorder="1" applyAlignment="1">
      <alignment horizontal="center" vertical="center"/>
    </xf>
    <xf numFmtId="165" fontId="68" fillId="0" borderId="55" xfId="0" applyNumberFormat="1" applyFont="1" applyBorder="1" applyAlignment="1">
      <alignment horizontal="center" vertical="center" wrapText="1"/>
    </xf>
    <xf numFmtId="0" fontId="80" fillId="0" borderId="55" xfId="0" applyFont="1" applyBorder="1" applyAlignment="1">
      <alignment horizontal="center" vertical="center"/>
    </xf>
    <xf numFmtId="0" fontId="80" fillId="0" borderId="56" xfId="0" applyFont="1" applyBorder="1" applyAlignment="1">
      <alignment horizontal="center" vertical="center"/>
    </xf>
    <xf numFmtId="49" fontId="68" fillId="0" borderId="56" xfId="0" applyNumberFormat="1" applyFont="1" applyBorder="1" applyAlignment="1">
      <alignment horizontal="center" vertical="center" wrapText="1"/>
    </xf>
    <xf numFmtId="0" fontId="80" fillId="0" borderId="0" xfId="0" applyFont="1" applyAlignment="1"/>
    <xf numFmtId="165" fontId="80" fillId="0" borderId="0" xfId="0" applyNumberFormat="1" applyFont="1" applyAlignment="1"/>
    <xf numFmtId="0" fontId="68" fillId="4" borderId="55" xfId="0" applyFont="1" applyFill="1" applyBorder="1" applyAlignment="1">
      <alignment horizontal="center" vertical="center" wrapText="1"/>
    </xf>
    <xf numFmtId="49" fontId="68" fillId="4" borderId="55" xfId="0" applyNumberFormat="1" applyFont="1" applyFill="1" applyBorder="1" applyAlignment="1">
      <alignment horizontal="center" vertical="center" wrapText="1"/>
    </xf>
    <xf numFmtId="2" fontId="68" fillId="0" borderId="55" xfId="0" applyNumberFormat="1" applyFont="1" applyBorder="1" applyAlignment="1">
      <alignment horizontal="center" vertical="center" wrapText="1"/>
    </xf>
    <xf numFmtId="2" fontId="80" fillId="0" borderId="55" xfId="0" applyNumberFormat="1" applyFont="1" applyBorder="1" applyAlignment="1">
      <alignment horizontal="center" vertical="center"/>
    </xf>
    <xf numFmtId="2" fontId="80" fillId="0" borderId="56" xfId="0" applyNumberFormat="1" applyFont="1" applyBorder="1" applyAlignment="1">
      <alignment horizontal="center" vertical="center"/>
    </xf>
    <xf numFmtId="2" fontId="68" fillId="0" borderId="55" xfId="99" applyNumberFormat="1" applyFont="1" applyFill="1" applyBorder="1" applyAlignment="1">
      <alignment horizontal="center" vertical="center" wrapText="1"/>
    </xf>
    <xf numFmtId="2" fontId="80" fillId="0" borderId="55" xfId="99" applyNumberFormat="1" applyFont="1" applyFill="1" applyBorder="1" applyAlignment="1">
      <alignment horizontal="center" vertical="center"/>
    </xf>
    <xf numFmtId="2" fontId="80" fillId="0" borderId="56" xfId="99" applyNumberFormat="1" applyFont="1" applyFill="1" applyBorder="1" applyAlignment="1">
      <alignment horizontal="center" vertical="center"/>
    </xf>
    <xf numFmtId="0" fontId="78" fillId="0" borderId="0" xfId="0" applyFont="1" applyAlignment="1">
      <alignment horizontal="center" vertical="center"/>
    </xf>
    <xf numFmtId="2" fontId="78" fillId="0" borderId="0" xfId="0" applyNumberFormat="1" applyFont="1" applyAlignment="1">
      <alignment horizontal="center" vertical="center"/>
    </xf>
    <xf numFmtId="17" fontId="68" fillId="0" borderId="13" xfId="0" applyNumberFormat="1" applyFont="1" applyBorder="1" applyAlignment="1">
      <alignment horizontal="center" vertical="center"/>
    </xf>
    <xf numFmtId="0" fontId="101" fillId="2" borderId="0" xfId="0" applyFont="1" applyFill="1" applyAlignment="1">
      <alignment horizontal="center" vertical="center" wrapText="1"/>
    </xf>
    <xf numFmtId="20" fontId="101" fillId="2" borderId="0" xfId="73" applyNumberFormat="1" applyFont="1" applyFill="1" applyAlignment="1">
      <alignment horizontal="center" vertical="center" wrapText="1"/>
    </xf>
    <xf numFmtId="20" fontId="102" fillId="2" borderId="0" xfId="0" applyNumberFormat="1" applyFont="1" applyFill="1" applyAlignment="1">
      <alignment horizontal="left" vertical="center" wrapText="1"/>
    </xf>
    <xf numFmtId="0" fontId="102" fillId="2" borderId="0" xfId="0" applyFont="1" applyFill="1">
      <alignment vertical="center"/>
    </xf>
    <xf numFmtId="0" fontId="0" fillId="0" borderId="1" xfId="0" applyBorder="1">
      <alignment vertical="center"/>
    </xf>
    <xf numFmtId="0" fontId="22" fillId="0" borderId="1" xfId="0" applyFont="1" applyBorder="1">
      <alignment vertical="center"/>
    </xf>
    <xf numFmtId="0" fontId="0" fillId="0" borderId="1" xfId="0" applyBorder="1" applyAlignment="1">
      <alignment horizontal="center" vertical="center"/>
    </xf>
    <xf numFmtId="20" fontId="103" fillId="2" borderId="0" xfId="112" quotePrefix="1" applyNumberFormat="1" applyFont="1" applyFill="1" applyAlignment="1">
      <alignment horizontal="left" vertical="center" wrapText="1"/>
    </xf>
    <xf numFmtId="1" fontId="68" fillId="0" borderId="1" xfId="0" applyNumberFormat="1" applyFont="1" applyBorder="1" applyAlignment="1">
      <alignment horizontal="center" vertical="center"/>
    </xf>
    <xf numFmtId="0" fontId="78" fillId="10" borderId="1" xfId="0" applyFont="1" applyFill="1" applyBorder="1" applyAlignment="1">
      <alignment horizontal="center" vertical="center" wrapText="1"/>
    </xf>
    <xf numFmtId="0" fontId="104" fillId="17" borderId="1" xfId="0" applyFont="1" applyFill="1" applyBorder="1" applyAlignment="1">
      <alignment horizontal="center" vertical="center" wrapText="1"/>
    </xf>
    <xf numFmtId="0" fontId="104" fillId="17" borderId="1" xfId="0" applyFont="1" applyFill="1" applyBorder="1" applyAlignment="1">
      <alignment horizontal="center" vertical="center"/>
    </xf>
    <xf numFmtId="0" fontId="59" fillId="17" borderId="1" xfId="88" applyFont="1" applyFill="1" applyBorder="1" applyAlignment="1">
      <alignment horizontal="center" vertical="center" wrapText="1"/>
    </xf>
    <xf numFmtId="2" fontId="59" fillId="17" borderId="1" xfId="88" applyNumberFormat="1" applyFont="1" applyFill="1" applyBorder="1" applyAlignment="1">
      <alignment horizontal="center" vertical="center" wrapText="1"/>
    </xf>
    <xf numFmtId="172" fontId="39" fillId="2" borderId="1" xfId="0" applyNumberFormat="1" applyFont="1" applyFill="1" applyBorder="1" applyAlignment="1">
      <alignment horizontal="left" vertical="center" wrapText="1"/>
    </xf>
    <xf numFmtId="0" fontId="50" fillId="0" borderId="0" xfId="0" applyFont="1" applyAlignment="1">
      <alignment horizontal="center" vertical="center"/>
    </xf>
    <xf numFmtId="164" fontId="92" fillId="0" borderId="0" xfId="99" applyFont="1" applyAlignment="1"/>
    <xf numFmtId="166" fontId="92" fillId="0" borderId="0" xfId="0" applyNumberFormat="1" applyFont="1" applyAlignment="1">
      <alignment horizontal="right"/>
    </xf>
    <xf numFmtId="166" fontId="90" fillId="0" borderId="0" xfId="0" applyNumberFormat="1" applyFont="1" applyAlignment="1">
      <alignment horizontal="center" vertical="center" wrapText="1"/>
    </xf>
    <xf numFmtId="0" fontId="68" fillId="2" borderId="1" xfId="0" applyFont="1" applyFill="1" applyBorder="1" applyAlignment="1">
      <alignment horizontal="center" vertical="center"/>
    </xf>
    <xf numFmtId="0" fontId="80" fillId="2" borderId="1" xfId="0" applyFont="1" applyFill="1" applyBorder="1" applyAlignment="1">
      <alignment horizontal="center" vertical="center"/>
    </xf>
    <xf numFmtId="1" fontId="80" fillId="2" borderId="1" xfId="106" applyNumberFormat="1" applyFont="1" applyFill="1" applyBorder="1" applyAlignment="1">
      <alignment horizontal="center" vertical="center" wrapText="1"/>
    </xf>
    <xf numFmtId="9" fontId="80" fillId="2" borderId="1" xfId="106" applyFont="1" applyFill="1" applyBorder="1" applyAlignment="1">
      <alignment horizontal="center" vertical="center" wrapText="1"/>
    </xf>
    <xf numFmtId="0" fontId="50" fillId="0" borderId="1" xfId="0" quotePrefix="1" applyFont="1" applyBorder="1" applyAlignment="1">
      <alignment horizontal="center" vertical="center"/>
    </xf>
    <xf numFmtId="16" fontId="50" fillId="0" borderId="1" xfId="0" applyNumberFormat="1" applyFont="1" applyBorder="1" applyAlignment="1">
      <alignment horizontal="center" vertical="center"/>
    </xf>
    <xf numFmtId="0" fontId="68" fillId="0" borderId="0" xfId="0" applyFont="1" applyAlignment="1">
      <alignment horizontal="left" vertical="center"/>
    </xf>
    <xf numFmtId="20" fontId="42" fillId="0" borderId="13" xfId="73" applyNumberFormat="1" applyFont="1" applyBorder="1" applyAlignment="1">
      <alignment horizontal="left" vertical="center" wrapText="1"/>
    </xf>
    <xf numFmtId="0" fontId="51" fillId="0" borderId="0" xfId="0" applyFont="1">
      <alignment vertical="center"/>
    </xf>
    <xf numFmtId="0" fontId="51" fillId="0" borderId="1" xfId="0" applyFont="1" applyBorder="1" applyAlignment="1">
      <alignment horizontal="center" vertical="center"/>
    </xf>
    <xf numFmtId="0" fontId="51" fillId="0" borderId="1" xfId="0" applyFont="1" applyBorder="1">
      <alignment vertical="center"/>
    </xf>
    <xf numFmtId="0" fontId="53" fillId="20" borderId="1" xfId="0" applyFont="1" applyFill="1" applyBorder="1" applyAlignment="1">
      <alignment horizontal="center" vertical="center" wrapText="1"/>
    </xf>
    <xf numFmtId="0" fontId="51" fillId="0" borderId="1" xfId="0" applyFont="1" applyBorder="1" applyAlignment="1">
      <alignment horizontal="center" vertical="center" wrapText="1"/>
    </xf>
    <xf numFmtId="14" fontId="51"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14" fontId="55" fillId="21" borderId="1" xfId="0" applyNumberFormat="1" applyFont="1" applyFill="1" applyBorder="1" applyAlignment="1">
      <alignment horizontal="center" vertical="center" wrapText="1"/>
    </xf>
    <xf numFmtId="0" fontId="55" fillId="21" borderId="1" xfId="0" applyFont="1" applyFill="1" applyBorder="1" applyAlignment="1">
      <alignment horizontal="center" vertical="center" wrapText="1"/>
    </xf>
    <xf numFmtId="2" fontId="51" fillId="0" borderId="0" xfId="0" applyNumberFormat="1" applyFont="1">
      <alignment vertical="center"/>
    </xf>
    <xf numFmtId="0" fontId="51" fillId="2" borderId="0" xfId="0" applyFont="1" applyFill="1">
      <alignment vertical="center"/>
    </xf>
    <xf numFmtId="0" fontId="55" fillId="0" borderId="2" xfId="0" applyFont="1" applyBorder="1" applyAlignment="1"/>
    <xf numFmtId="0" fontId="55" fillId="0" borderId="3" xfId="0" applyFont="1" applyBorder="1" applyAlignment="1"/>
    <xf numFmtId="0" fontId="51" fillId="2" borderId="1" xfId="0" applyFont="1" applyFill="1" applyBorder="1" applyAlignment="1">
      <alignment horizontal="center" vertical="center" wrapText="1"/>
    </xf>
    <xf numFmtId="0" fontId="51" fillId="0" borderId="2" xfId="0" applyFont="1" applyBorder="1" applyAlignment="1">
      <alignment horizontal="center" vertical="center" wrapText="1"/>
    </xf>
    <xf numFmtId="0" fontId="51" fillId="0" borderId="35" xfId="0" applyFont="1" applyBorder="1" applyAlignment="1">
      <alignment horizontal="center" vertical="center" wrapText="1"/>
    </xf>
    <xf numFmtId="0" fontId="51" fillId="0" borderId="0" xfId="0" applyFont="1" applyAlignment="1">
      <alignment horizontal="center" vertical="center" wrapText="1"/>
    </xf>
    <xf numFmtId="14" fontId="68" fillId="0" borderId="0" xfId="0" applyNumberFormat="1" applyFont="1" applyAlignment="1"/>
    <xf numFmtId="0" fontId="55" fillId="0" borderId="3" xfId="0" applyFont="1" applyBorder="1" applyAlignment="1">
      <alignment horizontal="right"/>
    </xf>
    <xf numFmtId="14" fontId="55" fillId="0" borderId="4" xfId="0" applyNumberFormat="1" applyFont="1" applyBorder="1" applyAlignment="1">
      <alignment horizontal="left"/>
    </xf>
    <xf numFmtId="0" fontId="57" fillId="4" borderId="1" xfId="104" applyFont="1" applyFill="1" applyBorder="1" applyAlignment="1">
      <alignment vertical="center"/>
    </xf>
    <xf numFmtId="0" fontId="78" fillId="10" borderId="1" xfId="0" applyFont="1" applyFill="1" applyBorder="1" applyAlignment="1">
      <alignment horizontal="center" vertical="center"/>
    </xf>
    <xf numFmtId="0" fontId="78" fillId="0" borderId="0" xfId="0" applyFont="1" applyAlignment="1">
      <alignment horizontal="center" vertical="center" wrapText="1"/>
    </xf>
    <xf numFmtId="0" fontId="78" fillId="0" borderId="1" xfId="0" applyFont="1" applyBorder="1" applyAlignment="1">
      <alignment horizontal="left" vertical="center"/>
    </xf>
    <xf numFmtId="0" fontId="105" fillId="0" borderId="1" xfId="112" quotePrefix="1" applyFont="1" applyFill="1" applyBorder="1" applyAlignment="1">
      <alignment horizontal="center" vertical="center"/>
    </xf>
    <xf numFmtId="0" fontId="106" fillId="0" borderId="1" xfId="0" applyFont="1" applyBorder="1" applyAlignment="1">
      <alignment horizontal="center" vertical="center"/>
    </xf>
    <xf numFmtId="0" fontId="78" fillId="19" borderId="1" xfId="0" applyFont="1" applyFill="1" applyBorder="1" applyAlignment="1">
      <alignment horizontal="left" vertical="center"/>
    </xf>
    <xf numFmtId="0" fontId="78" fillId="19" borderId="1" xfId="0" applyFont="1" applyFill="1" applyBorder="1" applyAlignment="1">
      <alignment horizontal="center" vertical="center"/>
    </xf>
    <xf numFmtId="1" fontId="60" fillId="2" borderId="13" xfId="99" applyNumberFormat="1" applyFont="1" applyFill="1" applyBorder="1" applyAlignment="1">
      <alignment horizontal="center" vertical="center"/>
    </xf>
    <xf numFmtId="0" fontId="51" fillId="4" borderId="0" xfId="104" applyFont="1" applyFill="1" applyAlignment="1">
      <alignment horizontal="center" vertical="center"/>
    </xf>
    <xf numFmtId="0" fontId="53" fillId="2" borderId="13" xfId="104" applyFont="1" applyFill="1" applyBorder="1" applyAlignment="1">
      <alignment horizontal="left" vertical="center"/>
    </xf>
    <xf numFmtId="0" fontId="53" fillId="0" borderId="1" xfId="70" applyFont="1" applyBorder="1" applyAlignment="1">
      <alignment horizontal="left" vertical="center"/>
    </xf>
    <xf numFmtId="0" fontId="53" fillId="0" borderId="1" xfId="104" applyFont="1" applyBorder="1" applyAlignment="1">
      <alignment horizontal="center" vertical="center"/>
    </xf>
    <xf numFmtId="0" fontId="53" fillId="0" borderId="1" xfId="70" applyFont="1" applyBorder="1" applyAlignment="1">
      <alignment horizontal="center" vertical="center"/>
    </xf>
    <xf numFmtId="0" fontId="53" fillId="0" borderId="6" xfId="70" applyFont="1" applyBorder="1" applyAlignment="1">
      <alignment horizontal="center" vertical="center"/>
    </xf>
    <xf numFmtId="170" fontId="42" fillId="0" borderId="19" xfId="73" applyNumberFormat="1" applyFont="1" applyBorder="1" applyAlignment="1">
      <alignment horizontal="center" vertical="center" wrapText="1"/>
    </xf>
    <xf numFmtId="2" fontId="79" fillId="0" borderId="1" xfId="0" applyNumberFormat="1" applyFont="1" applyBorder="1" applyAlignment="1">
      <alignment horizontal="left" vertical="center" wrapText="1"/>
    </xf>
    <xf numFmtId="2" fontId="80" fillId="0" borderId="1" xfId="0" applyNumberFormat="1" applyFont="1" applyBorder="1" applyAlignment="1">
      <alignment horizontal="center" vertical="center" wrapText="1"/>
    </xf>
    <xf numFmtId="0" fontId="80" fillId="0" borderId="1" xfId="0" applyFont="1" applyBorder="1" applyAlignment="1">
      <alignment horizontal="center" vertical="center" wrapText="1"/>
    </xf>
    <xf numFmtId="0" fontId="80" fillId="0" borderId="1" xfId="0" applyFont="1" applyBorder="1" applyAlignment="1">
      <alignment horizontal="center" vertical="center"/>
    </xf>
    <xf numFmtId="1" fontId="80" fillId="0" borderId="1" xfId="0" applyNumberFormat="1" applyFont="1" applyBorder="1" applyAlignment="1">
      <alignment horizontal="center" vertical="center" wrapText="1"/>
    </xf>
    <xf numFmtId="1" fontId="80" fillId="0" borderId="1" xfId="106" applyNumberFormat="1" applyFont="1" applyFill="1" applyBorder="1" applyAlignment="1">
      <alignment horizontal="center" vertical="center" wrapText="1"/>
    </xf>
    <xf numFmtId="0" fontId="80" fillId="0" borderId="1" xfId="0" applyFont="1" applyBorder="1" applyAlignment="1">
      <alignment vertical="center" wrapText="1"/>
    </xf>
    <xf numFmtId="0" fontId="80" fillId="0" borderId="0" xfId="0" applyFont="1" applyAlignment="1">
      <alignment vertical="center" wrapText="1"/>
    </xf>
    <xf numFmtId="1" fontId="80" fillId="0" borderId="1" xfId="0" applyNumberFormat="1" applyFont="1" applyBorder="1" applyAlignment="1">
      <alignment horizontal="center" vertical="center"/>
    </xf>
    <xf numFmtId="2" fontId="80" fillId="0" borderId="1" xfId="0" applyNumberFormat="1" applyFont="1" applyBorder="1" applyAlignment="1">
      <alignment horizontal="left" vertical="center" wrapText="1"/>
    </xf>
    <xf numFmtId="9" fontId="80" fillId="0" borderId="1" xfId="106" applyFont="1" applyFill="1" applyBorder="1" applyAlignment="1">
      <alignment horizontal="center" vertical="center" wrapText="1"/>
    </xf>
    <xf numFmtId="3" fontId="78" fillId="0" borderId="1" xfId="0" applyNumberFormat="1" applyFont="1" applyBorder="1" applyAlignment="1">
      <alignment horizontal="center" vertical="center" wrapText="1"/>
    </xf>
    <xf numFmtId="2" fontId="79" fillId="0" borderId="1" xfId="0" applyNumberFormat="1" applyFont="1" applyBorder="1" applyAlignment="1">
      <alignment horizontal="center" vertical="center" wrapText="1"/>
    </xf>
    <xf numFmtId="0" fontId="79" fillId="0" borderId="1" xfId="0" applyFont="1" applyBorder="1" applyAlignment="1">
      <alignment horizontal="center" vertical="center" wrapText="1"/>
    </xf>
    <xf numFmtId="0" fontId="79" fillId="0" borderId="1" xfId="0" applyFont="1" applyBorder="1" applyAlignment="1">
      <alignment vertical="center" wrapText="1"/>
    </xf>
    <xf numFmtId="0" fontId="79" fillId="0" borderId="0" xfId="0" applyFont="1" applyAlignment="1">
      <alignment vertical="center" wrapText="1"/>
    </xf>
    <xf numFmtId="1" fontId="80" fillId="0" borderId="0" xfId="0" applyNumberFormat="1" applyFont="1" applyAlignment="1">
      <alignment horizontal="center" vertical="center" wrapText="1"/>
    </xf>
    <xf numFmtId="0" fontId="68" fillId="0" borderId="0" xfId="0" applyFont="1" applyAlignment="1">
      <alignment vertical="center" wrapText="1"/>
    </xf>
    <xf numFmtId="1" fontId="79" fillId="0" borderId="1" xfId="0" applyNumberFormat="1" applyFont="1" applyBorder="1" applyAlignment="1">
      <alignment horizontal="center" vertical="center" wrapText="1"/>
    </xf>
    <xf numFmtId="0" fontId="78" fillId="0" borderId="1" xfId="0" applyFont="1" applyBorder="1" applyAlignment="1">
      <alignment horizontal="center" vertical="center" wrapText="1"/>
    </xf>
    <xf numFmtId="9" fontId="78" fillId="0" borderId="1" xfId="0" applyNumberFormat="1" applyFont="1" applyBorder="1" applyAlignment="1">
      <alignment horizontal="center" vertical="center"/>
    </xf>
    <xf numFmtId="9" fontId="68" fillId="0" borderId="1" xfId="0" applyNumberFormat="1" applyFont="1" applyBorder="1" applyAlignment="1">
      <alignment horizontal="center" vertical="center"/>
    </xf>
    <xf numFmtId="0" fontId="68" fillId="0" borderId="1" xfId="0" applyFont="1" applyBorder="1" applyAlignment="1">
      <alignment vertical="center" wrapText="1"/>
    </xf>
    <xf numFmtId="0" fontId="50" fillId="2" borderId="1" xfId="0" applyFont="1" applyFill="1" applyBorder="1" applyAlignment="1">
      <alignment horizontal="left" vertical="center" wrapText="1"/>
    </xf>
    <xf numFmtId="20" fontId="47" fillId="0" borderId="13" xfId="0" applyNumberFormat="1" applyFont="1" applyBorder="1" applyAlignment="1">
      <alignment horizontal="left" vertical="center" wrapText="1"/>
    </xf>
    <xf numFmtId="0" fontId="55" fillId="23" borderId="1" xfId="0" applyFont="1" applyFill="1" applyBorder="1" applyAlignment="1">
      <alignment horizontal="center" vertical="center"/>
    </xf>
    <xf numFmtId="170" fontId="42" fillId="0" borderId="13" xfId="73" applyNumberFormat="1" applyFont="1" applyBorder="1" applyAlignment="1">
      <alignment horizontal="center" vertical="center" wrapText="1"/>
    </xf>
    <xf numFmtId="0" fontId="90" fillId="0" borderId="0" xfId="0" applyFont="1" applyAlignment="1">
      <alignment horizontal="center" vertical="center"/>
    </xf>
    <xf numFmtId="0" fontId="91" fillId="0" borderId="0" xfId="0" applyFont="1" applyAlignment="1">
      <alignment horizontal="center" wrapText="1"/>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applyAlignment="1" applyProtection="1">
      <alignment horizontal="center" vertical="center" wrapText="1"/>
      <protection locked="0"/>
    </xf>
    <xf numFmtId="168" fontId="91" fillId="0" borderId="0" xfId="0" applyNumberFormat="1" applyFont="1" applyAlignment="1" applyProtection="1">
      <alignment horizontal="center" vertical="center" wrapText="1"/>
      <protection locked="0"/>
    </xf>
    <xf numFmtId="0" fontId="91" fillId="0" borderId="13" xfId="0" applyFont="1" applyBorder="1" applyAlignment="1" applyProtection="1">
      <alignment horizontal="center" vertical="center" wrapText="1"/>
      <protection locked="0"/>
    </xf>
    <xf numFmtId="14" fontId="91" fillId="0" borderId="13" xfId="0" applyNumberFormat="1" applyFont="1" applyBorder="1" applyAlignment="1">
      <alignment horizontal="center" vertical="center" wrapText="1"/>
    </xf>
    <xf numFmtId="168" fontId="91" fillId="0" borderId="13" xfId="0" applyNumberFormat="1" applyFont="1" applyBorder="1" applyAlignment="1" applyProtection="1">
      <alignment horizontal="center" vertical="center" wrapText="1"/>
      <protection locked="0"/>
    </xf>
    <xf numFmtId="1" fontId="91" fillId="0" borderId="13" xfId="0" applyNumberFormat="1" applyFont="1" applyBorder="1" applyAlignment="1" applyProtection="1">
      <alignment horizontal="center" vertical="center" wrapText="1"/>
      <protection locked="0"/>
    </xf>
    <xf numFmtId="17" fontId="91" fillId="0" borderId="13" xfId="0" applyNumberFormat="1" applyFont="1" applyBorder="1" applyAlignment="1" applyProtection="1">
      <alignment horizontal="center" vertical="center" wrapText="1"/>
      <protection locked="0"/>
    </xf>
    <xf numFmtId="171" fontId="91" fillId="0" borderId="13" xfId="0" applyNumberFormat="1" applyFont="1" applyBorder="1" applyAlignment="1" applyProtection="1">
      <alignment horizontal="center" vertical="center" wrapText="1"/>
      <protection locked="0"/>
    </xf>
    <xf numFmtId="0" fontId="91" fillId="0" borderId="13" xfId="0" applyFont="1" applyBorder="1" applyAlignment="1" applyProtection="1">
      <alignment horizontal="left" vertical="center"/>
      <protection locked="0"/>
    </xf>
    <xf numFmtId="167" fontId="90" fillId="0" borderId="0" xfId="0" applyNumberFormat="1" applyFont="1" applyAlignment="1" applyProtection="1">
      <alignment vertical="center" wrapText="1"/>
      <protection locked="0"/>
    </xf>
    <xf numFmtId="167" fontId="90" fillId="0" borderId="13" xfId="0" applyNumberFormat="1" applyFont="1" applyBorder="1" applyAlignment="1">
      <alignment horizontal="center" vertical="center"/>
    </xf>
    <xf numFmtId="0" fontId="90" fillId="0" borderId="13" xfId="0" applyFont="1" applyBorder="1" applyAlignment="1" applyProtection="1">
      <alignment horizontal="left" vertical="center"/>
      <protection locked="0"/>
    </xf>
    <xf numFmtId="165" fontId="90" fillId="0" borderId="13" xfId="0" applyNumberFormat="1" applyFont="1" applyBorder="1" applyAlignment="1" applyProtection="1">
      <alignment vertical="center" wrapText="1"/>
      <protection locked="0"/>
    </xf>
    <xf numFmtId="165" fontId="90" fillId="0" borderId="0" xfId="0" applyNumberFormat="1" applyFont="1" applyAlignment="1" applyProtection="1">
      <alignment vertical="center" wrapText="1"/>
      <protection locked="0"/>
    </xf>
    <xf numFmtId="17" fontId="90" fillId="0" borderId="13" xfId="0" applyNumberFormat="1" applyFont="1" applyBorder="1" applyAlignment="1">
      <alignment horizontal="center" vertical="center"/>
    </xf>
    <xf numFmtId="49" fontId="90" fillId="0" borderId="13" xfId="0" quotePrefix="1" applyNumberFormat="1" applyFont="1" applyBorder="1" applyAlignment="1">
      <alignment horizontal="center" vertical="center"/>
    </xf>
    <xf numFmtId="167" fontId="93" fillId="0" borderId="0" xfId="0" applyNumberFormat="1" applyFont="1" applyAlignment="1" applyProtection="1">
      <alignment vertical="center" wrapText="1"/>
      <protection locked="0"/>
    </xf>
    <xf numFmtId="0" fontId="93" fillId="0" borderId="0" xfId="0" applyFont="1" applyAlignment="1"/>
    <xf numFmtId="0" fontId="90" fillId="0" borderId="0" xfId="0" applyFont="1" applyAlignment="1">
      <alignment horizontal="left"/>
    </xf>
    <xf numFmtId="0" fontId="90" fillId="0" borderId="13" xfId="0" applyFont="1" applyBorder="1" applyAlignment="1">
      <alignment horizontal="left" vertical="center"/>
    </xf>
    <xf numFmtId="17" fontId="90" fillId="0" borderId="13" xfId="0" quotePrefix="1" applyNumberFormat="1" applyFont="1" applyBorder="1" applyAlignment="1">
      <alignment horizontal="center" vertical="center"/>
    </xf>
    <xf numFmtId="0" fontId="90" fillId="0" borderId="13" xfId="0" applyFont="1" applyBorder="1" applyAlignment="1">
      <alignment horizontal="center"/>
    </xf>
    <xf numFmtId="17" fontId="90" fillId="0" borderId="13" xfId="0" applyNumberFormat="1" applyFont="1" applyBorder="1" applyAlignment="1">
      <alignment horizontal="center"/>
    </xf>
    <xf numFmtId="17" fontId="90" fillId="0" borderId="13" xfId="0" quotePrefix="1" applyNumberFormat="1" applyFont="1" applyBorder="1" applyAlignment="1">
      <alignment horizontal="center"/>
    </xf>
    <xf numFmtId="165" fontId="90" fillId="0" borderId="13" xfId="0" applyNumberFormat="1" applyFont="1" applyBorder="1" applyAlignment="1" applyProtection="1">
      <alignment horizontal="left" vertical="center" wrapText="1"/>
      <protection locked="0"/>
    </xf>
    <xf numFmtId="20" fontId="47" fillId="0" borderId="13" xfId="0" quotePrefix="1" applyNumberFormat="1" applyFont="1" applyBorder="1" applyAlignment="1">
      <alignment horizontal="left" vertical="center" wrapText="1"/>
    </xf>
    <xf numFmtId="0" fontId="107" fillId="2" borderId="0" xfId="112" quotePrefix="1" applyFont="1" applyFill="1">
      <alignment vertical="center"/>
    </xf>
    <xf numFmtId="49" fontId="26" fillId="0" borderId="0" xfId="107" applyNumberFormat="1" applyFont="1" applyAlignment="1">
      <alignment horizontal="center" vertical="center"/>
    </xf>
    <xf numFmtId="1" fontId="26" fillId="0" borderId="0" xfId="107" applyNumberFormat="1" applyFont="1" applyAlignment="1">
      <alignment horizontal="center" vertical="center"/>
    </xf>
    <xf numFmtId="0" fontId="26" fillId="0" borderId="0" xfId="107" applyFont="1" applyAlignment="1">
      <alignment horizontal="center" vertical="center"/>
    </xf>
    <xf numFmtId="0" fontId="108" fillId="0" borderId="1" xfId="107" applyFont="1" applyBorder="1" applyAlignment="1">
      <alignment horizontal="center" vertical="center"/>
    </xf>
    <xf numFmtId="1" fontId="108" fillId="0" borderId="1" xfId="107" applyNumberFormat="1" applyFont="1" applyBorder="1" applyAlignment="1">
      <alignment horizontal="center" vertical="center" wrapText="1"/>
    </xf>
    <xf numFmtId="49" fontId="108" fillId="0" borderId="1" xfId="107" applyNumberFormat="1" applyFont="1" applyBorder="1" applyAlignment="1">
      <alignment horizontal="center" vertical="center" wrapText="1"/>
    </xf>
    <xf numFmtId="2" fontId="108" fillId="0" borderId="1" xfId="107" applyNumberFormat="1" applyFont="1" applyBorder="1" applyAlignment="1">
      <alignment horizontal="center" vertical="center" wrapText="1"/>
    </xf>
    <xf numFmtId="2" fontId="108" fillId="13" borderId="1" xfId="107" applyNumberFormat="1" applyFont="1" applyFill="1" applyBorder="1" applyAlignment="1">
      <alignment horizontal="center" vertical="center" wrapText="1"/>
    </xf>
    <xf numFmtId="1" fontId="26" fillId="0" borderId="1" xfId="107" applyNumberFormat="1" applyFont="1" applyBorder="1" applyAlignment="1">
      <alignment horizontal="center" vertical="center" wrapText="1"/>
    </xf>
    <xf numFmtId="2" fontId="26" fillId="0" borderId="1" xfId="107" applyNumberFormat="1" applyFont="1" applyBorder="1" applyAlignment="1">
      <alignment horizontal="center" vertical="center"/>
    </xf>
    <xf numFmtId="2" fontId="26" fillId="0" borderId="1" xfId="107" applyNumberFormat="1" applyFont="1" applyBorder="1" applyAlignment="1">
      <alignment horizontal="center" vertical="center" wrapText="1"/>
    </xf>
    <xf numFmtId="174" fontId="26" fillId="0" borderId="1" xfId="108" applyNumberFormat="1" applyFont="1" applyFill="1" applyBorder="1" applyAlignment="1">
      <alignment horizontal="center" vertical="center" wrapText="1"/>
    </xf>
    <xf numFmtId="1" fontId="26" fillId="0" borderId="1" xfId="108" applyNumberFormat="1" applyFont="1" applyFill="1" applyBorder="1" applyAlignment="1">
      <alignment horizontal="center" vertical="center" wrapText="1"/>
    </xf>
    <xf numFmtId="1" fontId="26" fillId="0" borderId="1" xfId="107" applyNumberFormat="1" applyFont="1" applyBorder="1" applyAlignment="1">
      <alignment horizontal="center" vertical="center"/>
    </xf>
    <xf numFmtId="0" fontId="26" fillId="0" borderId="1" xfId="107" applyFont="1" applyBorder="1" applyAlignment="1">
      <alignment vertical="center" wrapText="1"/>
    </xf>
    <xf numFmtId="174" fontId="26" fillId="0" borderId="1" xfId="107" applyNumberFormat="1" applyFont="1" applyBorder="1" applyAlignment="1">
      <alignment horizontal="center" vertical="center" wrapText="1"/>
    </xf>
    <xf numFmtId="0" fontId="26" fillId="0" borderId="1" xfId="107" applyFont="1" applyBorder="1" applyAlignment="1">
      <alignment horizontal="center" vertical="center"/>
    </xf>
    <xf numFmtId="0" fontId="26" fillId="0" borderId="0" xfId="107" applyFont="1"/>
    <xf numFmtId="0" fontId="26" fillId="0" borderId="1" xfId="107" applyFont="1" applyBorder="1" applyAlignment="1">
      <alignment horizontal="left" vertical="center"/>
    </xf>
    <xf numFmtId="174" fontId="26" fillId="0" borderId="1" xfId="107" applyNumberFormat="1" applyFont="1" applyBorder="1" applyAlignment="1">
      <alignment horizontal="center" vertical="center"/>
    </xf>
    <xf numFmtId="1" fontId="26" fillId="0" borderId="1" xfId="109" applyNumberFormat="1" applyFont="1" applyBorder="1" applyAlignment="1">
      <alignment horizontal="center" vertical="center" wrapText="1"/>
    </xf>
    <xf numFmtId="1" fontId="108" fillId="0" borderId="1" xfId="109" applyNumberFormat="1" applyFont="1" applyBorder="1" applyAlignment="1">
      <alignment horizontal="center" vertical="center" wrapText="1"/>
    </xf>
    <xf numFmtId="2" fontId="109" fillId="0" borderId="1" xfId="107" applyNumberFormat="1" applyFont="1" applyBorder="1" applyAlignment="1">
      <alignment horizontal="center" vertical="center"/>
    </xf>
    <xf numFmtId="49" fontId="26" fillId="0" borderId="1" xfId="107" applyNumberFormat="1" applyFont="1" applyBorder="1" applyAlignment="1">
      <alignment horizontal="center" vertical="center"/>
    </xf>
    <xf numFmtId="1" fontId="108" fillId="0" borderId="1" xfId="107" applyNumberFormat="1" applyFont="1" applyBorder="1" applyAlignment="1">
      <alignment vertical="center"/>
    </xf>
    <xf numFmtId="1" fontId="108" fillId="0" borderId="1" xfId="107" applyNumberFormat="1" applyFont="1" applyBorder="1" applyAlignment="1">
      <alignment horizontal="center" vertical="center"/>
    </xf>
    <xf numFmtId="0" fontId="91" fillId="10" borderId="1" xfId="0" applyFont="1" applyFill="1" applyBorder="1" applyAlignment="1">
      <alignment horizontal="center" vertical="center"/>
    </xf>
    <xf numFmtId="167" fontId="91" fillId="10" borderId="1" xfId="0" applyNumberFormat="1" applyFont="1" applyFill="1" applyBorder="1" applyAlignment="1">
      <alignment horizontal="center" vertical="center"/>
    </xf>
    <xf numFmtId="165" fontId="91" fillId="10" borderId="1" xfId="0" applyNumberFormat="1" applyFont="1" applyFill="1" applyBorder="1" applyAlignment="1" applyProtection="1">
      <alignment horizontal="center" vertical="center" wrapText="1"/>
      <protection locked="0"/>
    </xf>
    <xf numFmtId="0" fontId="91" fillId="10" borderId="1" xfId="0" applyFont="1" applyFill="1" applyBorder="1" applyAlignment="1">
      <alignment horizontal="center"/>
    </xf>
    <xf numFmtId="0" fontId="111" fillId="0" borderId="1" xfId="0" applyFont="1" applyBorder="1" applyAlignment="1">
      <alignment horizontal="center" vertical="center"/>
    </xf>
    <xf numFmtId="165" fontId="111" fillId="0" borderId="1" xfId="0" applyNumberFormat="1" applyFont="1" applyBorder="1" applyAlignment="1">
      <alignment horizontal="center" vertical="center"/>
    </xf>
    <xf numFmtId="0" fontId="110" fillId="0" borderId="1" xfId="0" applyFont="1" applyBorder="1" applyAlignment="1">
      <alignment horizontal="center" vertical="center"/>
    </xf>
    <xf numFmtId="165" fontId="110" fillId="0" borderId="1" xfId="0" applyNumberFormat="1" applyFont="1" applyBorder="1" applyAlignment="1">
      <alignment horizontal="center" vertical="center"/>
    </xf>
    <xf numFmtId="0" fontId="0" fillId="0" borderId="1" xfId="0" applyBorder="1" applyAlignment="1"/>
    <xf numFmtId="14" fontId="0" fillId="0" borderId="1" xfId="0" applyNumberFormat="1" applyBorder="1">
      <alignment vertical="center"/>
    </xf>
    <xf numFmtId="170" fontId="0" fillId="0" borderId="0" xfId="0" applyNumberFormat="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center" vertical="center"/>
    </xf>
    <xf numFmtId="170" fontId="0" fillId="0" borderId="0" xfId="0" applyNumberFormat="1">
      <alignment vertical="center"/>
    </xf>
    <xf numFmtId="170" fontId="0" fillId="0" borderId="1" xfId="0" applyNumberFormat="1" applyBorder="1" applyAlignment="1">
      <alignment horizontal="center" vertical="center"/>
    </xf>
    <xf numFmtId="169" fontId="90" fillId="0" borderId="13" xfId="0" applyNumberFormat="1" applyFont="1" applyBorder="1" applyAlignment="1">
      <alignment horizontal="center" vertical="center"/>
    </xf>
    <xf numFmtId="166" fontId="90" fillId="0" borderId="13" xfId="0" applyNumberFormat="1" applyFont="1" applyBorder="1" applyAlignment="1">
      <alignment horizontal="center" vertical="center"/>
    </xf>
    <xf numFmtId="20" fontId="112" fillId="2" borderId="18" xfId="0" applyNumberFormat="1" applyFont="1" applyFill="1" applyBorder="1" applyAlignment="1">
      <alignment horizontal="left" vertical="center" wrapText="1"/>
    </xf>
    <xf numFmtId="1" fontId="39" fillId="2" borderId="0" xfId="0" applyNumberFormat="1" applyFont="1" applyFill="1" applyAlignment="1"/>
    <xf numFmtId="165" fontId="42" fillId="2" borderId="0" xfId="0" applyNumberFormat="1" applyFont="1" applyFill="1">
      <alignment vertical="center"/>
    </xf>
    <xf numFmtId="2" fontId="50" fillId="0" borderId="5" xfId="0" applyNumberFormat="1" applyFont="1" applyBorder="1" applyAlignment="1">
      <alignment horizontal="center" vertical="center"/>
    </xf>
    <xf numFmtId="2" fontId="50" fillId="0" borderId="1" xfId="0" applyNumberFormat="1" applyFont="1" applyBorder="1" applyAlignment="1">
      <alignment horizontal="center" vertical="center"/>
    </xf>
    <xf numFmtId="0" fontId="0" fillId="0" borderId="0" xfId="0" applyAlignment="1"/>
    <xf numFmtId="0" fontId="91" fillId="10" borderId="4" xfId="0" applyFont="1" applyFill="1" applyBorder="1" applyAlignment="1">
      <alignment horizontal="center"/>
    </xf>
    <xf numFmtId="17" fontId="90" fillId="0" borderId="17" xfId="0" applyNumberFormat="1" applyFont="1" applyBorder="1" applyAlignment="1">
      <alignment horizontal="center"/>
    </xf>
    <xf numFmtId="0" fontId="90" fillId="0" borderId="17" xfId="0" quotePrefix="1" applyFont="1" applyBorder="1" applyAlignment="1">
      <alignment horizontal="center" vertical="center"/>
    </xf>
    <xf numFmtId="0" fontId="90" fillId="0" borderId="17" xfId="0" applyFont="1" applyBorder="1" applyAlignment="1">
      <alignment horizontal="center" vertical="center"/>
    </xf>
    <xf numFmtId="0" fontId="90" fillId="0" borderId="17" xfId="0" applyFont="1" applyBorder="1" applyAlignment="1">
      <alignment horizontal="center"/>
    </xf>
    <xf numFmtId="167" fontId="90" fillId="0" borderId="17" xfId="0" applyNumberFormat="1" applyFont="1" applyBorder="1" applyAlignment="1">
      <alignment horizontal="center" vertical="center"/>
    </xf>
    <xf numFmtId="0" fontId="90" fillId="0" borderId="17" xfId="0" applyFont="1" applyBorder="1" applyAlignment="1">
      <alignment horizontal="left" vertical="center"/>
    </xf>
    <xf numFmtId="165" fontId="90" fillId="0" borderId="17" xfId="0" applyNumberFormat="1" applyFont="1" applyBorder="1" applyAlignment="1" applyProtection="1">
      <alignment vertical="center" wrapText="1"/>
      <protection locked="0"/>
    </xf>
    <xf numFmtId="169" fontId="70" fillId="16" borderId="53" xfId="0" applyNumberFormat="1" applyFont="1" applyFill="1" applyBorder="1" applyAlignment="1">
      <alignment horizontal="center" vertical="center" wrapText="1" readingOrder="1"/>
    </xf>
    <xf numFmtId="2" fontId="51" fillId="0" borderId="2" xfId="0" applyNumberFormat="1" applyFont="1" applyBorder="1" applyAlignment="1">
      <alignment horizontal="center" vertical="center" wrapText="1"/>
    </xf>
    <xf numFmtId="20" fontId="42" fillId="5" borderId="18" xfId="73" applyNumberFormat="1" applyFont="1" applyFill="1" applyBorder="1" applyAlignment="1">
      <alignment horizontal="left" vertical="center" wrapText="1"/>
    </xf>
    <xf numFmtId="20" fontId="42" fillId="0" borderId="19" xfId="73" applyNumberFormat="1" applyFont="1" applyBorder="1" applyAlignment="1">
      <alignment horizontal="left" vertical="center" wrapText="1"/>
    </xf>
    <xf numFmtId="0" fontId="22" fillId="0" borderId="1" xfId="0" quotePrefix="1" applyFont="1" applyBorder="1">
      <alignment vertical="center"/>
    </xf>
    <xf numFmtId="170" fontId="31" fillId="0" borderId="19" xfId="0" applyNumberFormat="1" applyFont="1" applyBorder="1" applyAlignment="1">
      <alignment horizontal="center" vertical="center" wrapText="1"/>
    </xf>
    <xf numFmtId="0" fontId="51" fillId="0" borderId="1" xfId="0" applyFont="1" applyBorder="1" applyAlignment="1">
      <alignment horizontal="left" vertical="center" wrapText="1"/>
    </xf>
    <xf numFmtId="0" fontId="50" fillId="0" borderId="1" xfId="92" applyFont="1" applyBorder="1" applyAlignment="1">
      <alignment horizontal="center" vertical="center"/>
    </xf>
    <xf numFmtId="1" fontId="51" fillId="0" borderId="1" xfId="0" applyNumberFormat="1" applyFont="1" applyBorder="1" applyAlignment="1">
      <alignment horizontal="center" vertical="center" wrapText="1"/>
    </xf>
    <xf numFmtId="2" fontId="51" fillId="0" borderId="1" xfId="0" applyNumberFormat="1" applyFont="1" applyBorder="1" applyAlignment="1">
      <alignment horizontal="center" vertical="center" wrapText="1"/>
    </xf>
    <xf numFmtId="0" fontId="51" fillId="0" borderId="1" xfId="8" applyFont="1" applyBorder="1" applyAlignment="1">
      <alignment vertical="center" wrapText="1"/>
    </xf>
    <xf numFmtId="14" fontId="51" fillId="0" borderId="1" xfId="8" applyNumberFormat="1" applyFont="1" applyBorder="1" applyAlignment="1">
      <alignment horizontal="center" vertical="center"/>
    </xf>
    <xf numFmtId="0" fontId="51" fillId="0" borderId="1" xfId="8" quotePrefix="1" applyFont="1" applyBorder="1" applyAlignment="1">
      <alignment horizontal="center" vertical="center"/>
    </xf>
    <xf numFmtId="165" fontId="51" fillId="0" borderId="1" xfId="0" applyNumberFormat="1" applyFont="1" applyBorder="1" applyAlignment="1">
      <alignment horizontal="center" vertical="center"/>
    </xf>
    <xf numFmtId="0" fontId="51" fillId="0" borderId="1" xfId="8" applyFont="1" applyBorder="1" applyAlignment="1">
      <alignment horizontal="center" vertical="center"/>
    </xf>
    <xf numFmtId="165" fontId="55" fillId="21" borderId="1" xfId="0" applyNumberFormat="1" applyFont="1" applyFill="1" applyBorder="1" applyAlignment="1">
      <alignment horizontal="center" vertical="center" wrapText="1"/>
    </xf>
    <xf numFmtId="0" fontId="55" fillId="24" borderId="48" xfId="104" applyFont="1" applyFill="1" applyBorder="1" applyAlignment="1">
      <alignment horizontal="center" vertical="center"/>
    </xf>
    <xf numFmtId="0" fontId="55" fillId="24" borderId="48" xfId="104" applyFont="1" applyFill="1" applyBorder="1" applyAlignment="1">
      <alignment horizontal="center"/>
    </xf>
    <xf numFmtId="0" fontId="53" fillId="24" borderId="48" xfId="104" applyFont="1" applyFill="1" applyBorder="1" applyAlignment="1">
      <alignment horizontal="center"/>
    </xf>
    <xf numFmtId="0" fontId="56" fillId="2" borderId="5" xfId="104" applyFont="1" applyFill="1" applyBorder="1" applyAlignment="1">
      <alignment horizontal="center" vertical="center"/>
    </xf>
    <xf numFmtId="0" fontId="56" fillId="4" borderId="5" xfId="104" applyFont="1" applyFill="1" applyBorder="1" applyAlignment="1">
      <alignment horizontal="center" vertical="center"/>
    </xf>
    <xf numFmtId="166" fontId="90" fillId="0" borderId="13" xfId="0" applyNumberFormat="1" applyFont="1" applyBorder="1" applyAlignment="1">
      <alignment horizontal="left" vertical="center"/>
    </xf>
    <xf numFmtId="0" fontId="68" fillId="0" borderId="1" xfId="0" quotePrefix="1" applyFont="1" applyBorder="1" applyAlignment="1">
      <alignment horizontal="center" vertical="center"/>
    </xf>
    <xf numFmtId="20" fontId="47" fillId="0" borderId="13" xfId="0" applyNumberFormat="1" applyFont="1" applyBorder="1" applyAlignment="1">
      <alignment vertical="center" wrapText="1"/>
    </xf>
    <xf numFmtId="14" fontId="55" fillId="0" borderId="1" xfId="0" applyNumberFormat="1" applyFont="1" applyBorder="1" applyAlignment="1">
      <alignment horizontal="center" vertical="center" textRotation="90" wrapText="1"/>
    </xf>
    <xf numFmtId="0" fontId="51" fillId="0" borderId="1" xfId="0" applyFont="1" applyBorder="1" applyAlignment="1">
      <alignment horizontal="left" vertical="center"/>
    </xf>
    <xf numFmtId="0" fontId="0" fillId="0" borderId="0" xfId="0" applyAlignment="1">
      <alignment vertical="center" wrapText="1"/>
    </xf>
    <xf numFmtId="170" fontId="51" fillId="0" borderId="1" xfId="0" applyNumberFormat="1" applyFont="1" applyBorder="1" applyAlignment="1">
      <alignment horizontal="center" vertical="center" wrapText="1"/>
    </xf>
    <xf numFmtId="0" fontId="113" fillId="20" borderId="1" xfId="0" applyFont="1" applyFill="1" applyBorder="1" applyAlignment="1">
      <alignment horizontal="center" vertical="center" wrapText="1"/>
    </xf>
    <xf numFmtId="20" fontId="42" fillId="0" borderId="13" xfId="58" applyNumberFormat="1" applyFont="1" applyBorder="1" applyAlignment="1">
      <alignment horizontal="left" vertical="center" wrapText="1"/>
    </xf>
    <xf numFmtId="170" fontId="55" fillId="21" borderId="1" xfId="0" applyNumberFormat="1" applyFont="1" applyFill="1" applyBorder="1" applyAlignment="1">
      <alignment horizontal="center" vertical="center" wrapText="1"/>
    </xf>
    <xf numFmtId="2" fontId="51" fillId="0" borderId="1" xfId="0" applyNumberFormat="1" applyFont="1" applyBorder="1" applyAlignment="1">
      <alignment horizontal="center" vertical="center"/>
    </xf>
    <xf numFmtId="0" fontId="95" fillId="13" borderId="0" xfId="0" applyFont="1" applyFill="1" applyAlignment="1"/>
    <xf numFmtId="1" fontId="51" fillId="0" borderId="0" xfId="0" applyNumberFormat="1" applyFont="1">
      <alignment vertical="center"/>
    </xf>
    <xf numFmtId="0" fontId="92" fillId="0" borderId="0" xfId="0" applyFont="1" applyAlignment="1">
      <alignment horizontal="center"/>
    </xf>
    <xf numFmtId="0" fontId="95" fillId="0" borderId="0" xfId="0" applyFont="1" applyAlignment="1">
      <alignment horizontal="center"/>
    </xf>
    <xf numFmtId="16" fontId="68" fillId="0" borderId="0" xfId="0" quotePrefix="1" applyNumberFormat="1" applyFont="1">
      <alignment vertical="center"/>
    </xf>
    <xf numFmtId="0" fontId="115" fillId="2" borderId="0" xfId="0" applyFont="1" applyFill="1">
      <alignment vertical="center"/>
    </xf>
    <xf numFmtId="1" fontId="115" fillId="2" borderId="0" xfId="0" applyNumberFormat="1" applyFont="1" applyFill="1" applyAlignment="1">
      <alignment horizontal="center" vertical="center"/>
    </xf>
    <xf numFmtId="0" fontId="115" fillId="2" borderId="0" xfId="0" applyFont="1" applyFill="1" applyAlignment="1">
      <alignment horizontal="center" vertical="center" wrapText="1"/>
    </xf>
    <xf numFmtId="0" fontId="68" fillId="0" borderId="0" xfId="0" quotePrefix="1" applyFont="1">
      <alignment vertical="center"/>
    </xf>
    <xf numFmtId="0" fontId="74" fillId="0" borderId="1" xfId="112" applyBorder="1">
      <alignment vertical="center"/>
    </xf>
    <xf numFmtId="0" fontId="95" fillId="13" borderId="12" xfId="0" applyFont="1" applyFill="1" applyBorder="1" applyAlignment="1">
      <alignment horizontal="center" vertical="center"/>
    </xf>
    <xf numFmtId="0" fontId="95" fillId="13" borderId="13" xfId="0" applyFont="1" applyFill="1" applyBorder="1" applyAlignment="1">
      <alignment horizontal="center" vertical="center"/>
    </xf>
    <xf numFmtId="16" fontId="95" fillId="13" borderId="13" xfId="0" quotePrefix="1" applyNumberFormat="1" applyFont="1" applyFill="1" applyBorder="1" applyAlignment="1">
      <alignment horizontal="center" vertical="center"/>
    </xf>
    <xf numFmtId="0" fontId="95" fillId="13" borderId="13" xfId="0" quotePrefix="1" applyFont="1" applyFill="1" applyBorder="1" applyAlignment="1">
      <alignment horizontal="center" vertical="center"/>
    </xf>
    <xf numFmtId="169" fontId="95" fillId="13" borderId="13" xfId="0" applyNumberFormat="1" applyFont="1" applyFill="1" applyBorder="1" applyAlignment="1">
      <alignment horizontal="center" vertical="center"/>
    </xf>
    <xf numFmtId="166" fontId="95" fillId="13" borderId="13" xfId="0" applyNumberFormat="1" applyFont="1" applyFill="1" applyBorder="1" applyAlignment="1">
      <alignment horizontal="center" vertical="center"/>
    </xf>
    <xf numFmtId="0" fontId="91" fillId="13" borderId="0" xfId="0" applyFont="1" applyFill="1" applyAlignment="1"/>
    <xf numFmtId="3" fontId="95" fillId="13" borderId="13" xfId="0" applyNumberFormat="1" applyFont="1" applyFill="1" applyBorder="1" applyAlignment="1">
      <alignment horizontal="center" vertical="center"/>
    </xf>
    <xf numFmtId="170" fontId="51" fillId="0" borderId="0" xfId="0" applyNumberFormat="1" applyFont="1">
      <alignment vertical="center"/>
    </xf>
    <xf numFmtId="170" fontId="51" fillId="0" borderId="1" xfId="0" applyNumberFormat="1" applyFont="1" applyBorder="1" applyAlignment="1">
      <alignment horizontal="center" vertical="center"/>
    </xf>
    <xf numFmtId="0" fontId="76" fillId="2" borderId="0" xfId="112" quotePrefix="1" applyFont="1" applyFill="1" applyAlignment="1">
      <alignment horizontal="center" vertical="center"/>
    </xf>
    <xf numFmtId="0" fontId="86" fillId="2" borderId="0" xfId="112" quotePrefix="1" applyFont="1" applyFill="1" applyAlignment="1">
      <alignment horizontal="center" vertical="center"/>
    </xf>
    <xf numFmtId="2" fontId="42" fillId="2" borderId="0" xfId="0" applyNumberFormat="1" applyFont="1" applyFill="1">
      <alignment vertical="center"/>
    </xf>
    <xf numFmtId="0" fontId="78" fillId="0" borderId="0" xfId="0" applyFont="1" applyAlignment="1">
      <alignment horizontal="left" vertical="center"/>
    </xf>
    <xf numFmtId="0" fontId="51" fillId="4" borderId="1" xfId="0" applyFont="1" applyFill="1" applyBorder="1" applyAlignment="1">
      <alignment horizontal="center" vertical="center" wrapText="1"/>
    </xf>
    <xf numFmtId="0" fontId="90" fillId="0" borderId="0" xfId="0" applyFont="1" applyAlignment="1">
      <alignment horizontal="center"/>
    </xf>
    <xf numFmtId="17" fontId="90" fillId="0" borderId="1" xfId="0" applyNumberFormat="1" applyFont="1" applyBorder="1" applyAlignment="1">
      <alignment horizontal="center"/>
    </xf>
    <xf numFmtId="0" fontId="90" fillId="0" borderId="1" xfId="0" quotePrefix="1" applyFont="1" applyBorder="1" applyAlignment="1">
      <alignment horizontal="center" vertical="center"/>
    </xf>
    <xf numFmtId="0" fontId="90" fillId="0" borderId="1" xfId="0" applyFont="1" applyBorder="1" applyAlignment="1">
      <alignment horizontal="center" vertical="center"/>
    </xf>
    <xf numFmtId="0" fontId="90" fillId="0" borderId="1" xfId="0" applyFont="1" applyBorder="1" applyAlignment="1">
      <alignment horizontal="center"/>
    </xf>
    <xf numFmtId="167" fontId="90" fillId="0" borderId="1" xfId="0" applyNumberFormat="1" applyFont="1" applyBorder="1" applyAlignment="1">
      <alignment horizontal="center" vertical="center"/>
    </xf>
    <xf numFmtId="0" fontId="90" fillId="0" borderId="1" xfId="0" applyFont="1" applyBorder="1" applyAlignment="1">
      <alignment horizontal="center" wrapText="1"/>
    </xf>
    <xf numFmtId="0" fontId="90" fillId="0" borderId="1" xfId="0" applyFont="1" applyBorder="1" applyAlignment="1">
      <alignment horizontal="left" vertical="center"/>
    </xf>
    <xf numFmtId="0" fontId="90" fillId="0" borderId="1" xfId="0" applyFont="1" applyBorder="1" applyAlignment="1"/>
    <xf numFmtId="14" fontId="90" fillId="0" borderId="1" xfId="0" applyNumberFormat="1" applyFont="1" applyBorder="1" applyAlignment="1"/>
    <xf numFmtId="0" fontId="93" fillId="0" borderId="1" xfId="0" applyFont="1" applyBorder="1" applyAlignment="1"/>
    <xf numFmtId="166" fontId="93" fillId="0" borderId="0" xfId="0" applyNumberFormat="1" applyFont="1" applyAlignment="1">
      <alignment horizontal="center" vertical="center" wrapText="1"/>
    </xf>
    <xf numFmtId="49" fontId="68" fillId="0" borderId="55" xfId="0" quotePrefix="1" applyNumberFormat="1" applyFont="1" applyBorder="1" applyAlignment="1">
      <alignment horizontal="center" vertical="center" wrapText="1"/>
    </xf>
    <xf numFmtId="49" fontId="68" fillId="4" borderId="55" xfId="0" quotePrefix="1" applyNumberFormat="1" applyFont="1" applyFill="1" applyBorder="1" applyAlignment="1">
      <alignment horizontal="center" vertical="center" wrapText="1"/>
    </xf>
    <xf numFmtId="0" fontId="92" fillId="0" borderId="17" xfId="0" quotePrefix="1" applyFont="1" applyBorder="1" applyAlignment="1">
      <alignment horizontal="center" vertical="center"/>
    </xf>
    <xf numFmtId="14" fontId="92" fillId="0" borderId="17" xfId="0" applyNumberFormat="1" applyFont="1" applyBorder="1" applyAlignment="1">
      <alignment horizontal="center" vertical="center"/>
    </xf>
    <xf numFmtId="0" fontId="50" fillId="0" borderId="1" xfId="0" applyFont="1" applyBorder="1" applyAlignment="1">
      <alignment vertical="center" wrapText="1"/>
    </xf>
    <xf numFmtId="0" fontId="90" fillId="4" borderId="0" xfId="0" applyFont="1" applyFill="1" applyAlignment="1"/>
    <xf numFmtId="0" fontId="90" fillId="4" borderId="1" xfId="0" applyFont="1" applyFill="1" applyBorder="1" applyAlignment="1"/>
    <xf numFmtId="0" fontId="90" fillId="4" borderId="1" xfId="0" quotePrefix="1" applyFont="1" applyFill="1" applyBorder="1" applyAlignment="1">
      <alignment horizontal="center" vertical="center"/>
    </xf>
    <xf numFmtId="0" fontId="90" fillId="4" borderId="1" xfId="0" applyFont="1" applyFill="1" applyBorder="1" applyAlignment="1">
      <alignment horizontal="center" vertical="center"/>
    </xf>
    <xf numFmtId="0" fontId="90" fillId="4" borderId="1" xfId="0" applyFont="1" applyFill="1" applyBorder="1" applyAlignment="1">
      <alignment horizontal="center"/>
    </xf>
    <xf numFmtId="14" fontId="90" fillId="4" borderId="1" xfId="0" applyNumberFormat="1" applyFont="1" applyFill="1" applyBorder="1" applyAlignment="1"/>
    <xf numFmtId="0" fontId="90" fillId="4" borderId="1" xfId="0" applyFont="1" applyFill="1" applyBorder="1" applyAlignment="1">
      <alignment horizontal="center" vertical="center" wrapText="1"/>
    </xf>
    <xf numFmtId="16" fontId="90" fillId="4" borderId="1" xfId="0" quotePrefix="1" applyNumberFormat="1" applyFont="1" applyFill="1" applyBorder="1" applyAlignment="1">
      <alignment horizontal="center" vertical="center"/>
    </xf>
    <xf numFmtId="14" fontId="90" fillId="4" borderId="1" xfId="0" applyNumberFormat="1" applyFont="1" applyFill="1" applyBorder="1" applyAlignment="1">
      <alignment horizontal="center" vertical="center"/>
    </xf>
    <xf numFmtId="0" fontId="90" fillId="4" borderId="1" xfId="0" applyFont="1" applyFill="1" applyBorder="1" applyAlignment="1">
      <alignment horizontal="left" vertical="center"/>
    </xf>
    <xf numFmtId="0" fontId="90" fillId="4" borderId="0" xfId="0" applyFont="1" applyFill="1" applyAlignment="1">
      <alignment horizontal="center" vertical="center"/>
    </xf>
    <xf numFmtId="0" fontId="92" fillId="4" borderId="16" xfId="0" applyFont="1" applyFill="1" applyBorder="1" applyAlignment="1">
      <alignment horizontal="center" vertical="center"/>
    </xf>
    <xf numFmtId="0" fontId="92" fillId="4" borderId="17" xfId="0" applyFont="1" applyFill="1" applyBorder="1" applyAlignment="1">
      <alignment horizontal="center" vertical="center"/>
    </xf>
    <xf numFmtId="16" fontId="92" fillId="4" borderId="17" xfId="0" quotePrefix="1" applyNumberFormat="1" applyFont="1" applyFill="1" applyBorder="1" applyAlignment="1">
      <alignment horizontal="center" vertical="center"/>
    </xf>
    <xf numFmtId="0" fontId="92" fillId="4" borderId="17" xfId="0" quotePrefix="1" applyFont="1" applyFill="1" applyBorder="1" applyAlignment="1">
      <alignment horizontal="center" vertical="center"/>
    </xf>
    <xf numFmtId="14" fontId="92" fillId="4" borderId="17" xfId="0" applyNumberFormat="1" applyFont="1" applyFill="1" applyBorder="1" applyAlignment="1">
      <alignment horizontal="center" vertical="center"/>
    </xf>
    <xf numFmtId="166" fontId="92" fillId="4" borderId="17" xfId="0" applyNumberFormat="1" applyFont="1" applyFill="1" applyBorder="1" applyAlignment="1">
      <alignment horizontal="left" vertical="center"/>
    </xf>
    <xf numFmtId="166" fontId="92" fillId="4" borderId="17" xfId="0" applyNumberFormat="1" applyFont="1" applyFill="1" applyBorder="1" applyAlignment="1">
      <alignment horizontal="center" vertical="center"/>
    </xf>
    <xf numFmtId="0" fontId="92" fillId="4" borderId="0" xfId="0" applyFont="1" applyFill="1" applyAlignment="1"/>
    <xf numFmtId="0" fontId="92" fillId="4" borderId="0" xfId="0" applyFont="1" applyFill="1" applyAlignment="1">
      <alignment horizontal="center"/>
    </xf>
    <xf numFmtId="0" fontId="93" fillId="4" borderId="0" xfId="0" applyFont="1" applyFill="1" applyAlignment="1"/>
    <xf numFmtId="0" fontId="90" fillId="4" borderId="16" xfId="0" applyFont="1" applyFill="1" applyBorder="1" applyAlignment="1">
      <alignment horizontal="center" vertical="center"/>
    </xf>
    <xf numFmtId="0" fontId="90" fillId="4" borderId="17" xfId="0" applyFont="1" applyFill="1" applyBorder="1" applyAlignment="1">
      <alignment horizontal="center" vertical="center"/>
    </xf>
    <xf numFmtId="16" fontId="90" fillId="4" borderId="17" xfId="0" quotePrefix="1" applyNumberFormat="1" applyFont="1" applyFill="1" applyBorder="1" applyAlignment="1">
      <alignment horizontal="center" vertical="center"/>
    </xf>
    <xf numFmtId="0" fontId="90" fillId="4" borderId="17" xfId="0" quotePrefix="1" applyFont="1" applyFill="1" applyBorder="1" applyAlignment="1">
      <alignment horizontal="center" vertical="center"/>
    </xf>
    <xf numFmtId="14" fontId="90" fillId="4" borderId="17" xfId="0" applyNumberFormat="1" applyFont="1" applyFill="1" applyBorder="1" applyAlignment="1">
      <alignment horizontal="center" vertical="center"/>
    </xf>
    <xf numFmtId="166" fontId="90" fillId="4" borderId="17" xfId="0" applyNumberFormat="1" applyFont="1" applyFill="1" applyBorder="1" applyAlignment="1">
      <alignment horizontal="left" vertical="center"/>
    </xf>
    <xf numFmtId="166" fontId="90" fillId="4" borderId="17" xfId="0" applyNumberFormat="1" applyFont="1" applyFill="1" applyBorder="1" applyAlignment="1">
      <alignment horizontal="center" vertical="center"/>
    </xf>
    <xf numFmtId="0" fontId="90" fillId="4" borderId="0" xfId="0" applyFont="1" applyFill="1" applyAlignment="1">
      <alignment horizontal="center"/>
    </xf>
    <xf numFmtId="0" fontId="92" fillId="4" borderId="13" xfId="0" quotePrefix="1" applyFont="1" applyFill="1" applyBorder="1" applyAlignment="1">
      <alignment horizontal="center" vertical="center"/>
    </xf>
    <xf numFmtId="169" fontId="92" fillId="4" borderId="13" xfId="0" applyNumberFormat="1" applyFont="1" applyFill="1" applyBorder="1" applyAlignment="1">
      <alignment horizontal="center" vertical="center"/>
    </xf>
    <xf numFmtId="3" fontId="92" fillId="4" borderId="17" xfId="0" applyNumberFormat="1" applyFont="1" applyFill="1" applyBorder="1" applyAlignment="1">
      <alignment horizontal="center" vertical="center"/>
    </xf>
    <xf numFmtId="0" fontId="90" fillId="4" borderId="13" xfId="0" quotePrefix="1" applyFont="1" applyFill="1" applyBorder="1" applyAlignment="1">
      <alignment horizontal="center" vertical="center"/>
    </xf>
    <xf numFmtId="169" fontId="90" fillId="4" borderId="13" xfId="0" applyNumberFormat="1" applyFont="1" applyFill="1" applyBorder="1" applyAlignment="1">
      <alignment horizontal="center" vertical="center"/>
    </xf>
    <xf numFmtId="3" fontId="90" fillId="4" borderId="17" xfId="0" applyNumberFormat="1" applyFont="1" applyFill="1" applyBorder="1" applyAlignment="1">
      <alignment horizontal="center" vertical="center"/>
    </xf>
    <xf numFmtId="20" fontId="39" fillId="2" borderId="2" xfId="0" applyNumberFormat="1" applyFont="1" applyFill="1" applyBorder="1" applyAlignment="1">
      <alignment horizontal="left" vertical="center" wrapText="1"/>
    </xf>
    <xf numFmtId="20" fontId="39" fillId="2" borderId="3" xfId="0" applyNumberFormat="1" applyFont="1" applyFill="1" applyBorder="1" applyAlignment="1">
      <alignment horizontal="left" vertical="center" wrapText="1"/>
    </xf>
    <xf numFmtId="20" fontId="39" fillId="2" borderId="4" xfId="0" applyNumberFormat="1" applyFont="1" applyFill="1" applyBorder="1" applyAlignment="1">
      <alignment horizontal="left" vertical="center" wrapText="1"/>
    </xf>
    <xf numFmtId="20" fontId="39" fillId="0" borderId="6" xfId="0" applyNumberFormat="1" applyFont="1" applyBorder="1" applyAlignment="1">
      <alignment horizontal="center" vertical="center" wrapText="1"/>
    </xf>
    <xf numFmtId="20" fontId="39" fillId="0" borderId="10" xfId="0" applyNumberFormat="1" applyFont="1" applyBorder="1" applyAlignment="1">
      <alignment horizontal="center" vertical="center" wrapText="1"/>
    </xf>
    <xf numFmtId="20" fontId="39" fillId="0" borderId="5" xfId="0" applyNumberFormat="1" applyFont="1" applyBorder="1" applyAlignment="1">
      <alignment horizontal="center" vertical="center" wrapText="1"/>
    </xf>
    <xf numFmtId="20" fontId="39" fillId="2" borderId="1" xfId="0" applyNumberFormat="1" applyFont="1" applyFill="1" applyBorder="1" applyAlignment="1">
      <alignment horizontal="left" vertical="center" wrapText="1"/>
    </xf>
    <xf numFmtId="20" fontId="39" fillId="0" borderId="11" xfId="0" applyNumberFormat="1" applyFont="1" applyBorder="1" applyAlignment="1">
      <alignment horizontal="left" vertical="center"/>
    </xf>
    <xf numFmtId="20" fontId="42" fillId="2" borderId="2" xfId="0" applyNumberFormat="1" applyFont="1" applyFill="1" applyBorder="1" applyAlignment="1">
      <alignment horizontal="left" vertical="center" wrapText="1"/>
    </xf>
    <xf numFmtId="20" fontId="42" fillId="2" borderId="3" xfId="0" applyNumberFormat="1" applyFont="1" applyFill="1" applyBorder="1" applyAlignment="1">
      <alignment horizontal="left" vertical="center" wrapText="1"/>
    </xf>
    <xf numFmtId="20" fontId="42" fillId="2" borderId="4" xfId="0" applyNumberFormat="1" applyFont="1" applyFill="1" applyBorder="1" applyAlignment="1">
      <alignment horizontal="left" vertical="center" wrapText="1"/>
    </xf>
    <xf numFmtId="172" fontId="39" fillId="2" borderId="2" xfId="0" applyNumberFormat="1" applyFont="1" applyFill="1" applyBorder="1" applyAlignment="1">
      <alignment horizontal="center" vertical="center" wrapText="1"/>
    </xf>
    <xf numFmtId="172" fontId="39" fillId="2" borderId="4" xfId="0" applyNumberFormat="1" applyFont="1" applyFill="1" applyBorder="1" applyAlignment="1">
      <alignment horizontal="center" vertical="center" wrapText="1"/>
    </xf>
    <xf numFmtId="172" fontId="39" fillId="2" borderId="1" xfId="0" applyNumberFormat="1" applyFont="1" applyFill="1" applyBorder="1" applyAlignment="1">
      <alignment horizontal="left" vertical="center" wrapText="1"/>
    </xf>
    <xf numFmtId="20" fontId="42" fillId="2" borderId="1" xfId="0" quotePrefix="1" applyNumberFormat="1" applyFont="1" applyFill="1" applyBorder="1" applyAlignment="1">
      <alignment horizontal="left" vertical="center" wrapText="1"/>
    </xf>
    <xf numFmtId="20" fontId="36" fillId="0" borderId="23" xfId="96" applyNumberFormat="1" applyFont="1" applyBorder="1" applyAlignment="1">
      <alignment horizontal="left" vertical="center"/>
    </xf>
    <xf numFmtId="0" fontId="36" fillId="0" borderId="23" xfId="0" applyFont="1" applyBorder="1" applyAlignment="1">
      <alignment horizontal="left" vertical="center"/>
    </xf>
    <xf numFmtId="20" fontId="36" fillId="0" borderId="22" xfId="96" applyNumberFormat="1" applyFont="1" applyBorder="1" applyAlignment="1">
      <alignment horizontal="center" vertical="center"/>
    </xf>
    <xf numFmtId="20" fontId="36" fillId="0" borderId="25" xfId="96" applyNumberFormat="1" applyFont="1" applyBorder="1" applyAlignment="1">
      <alignment horizontal="center" vertical="center"/>
    </xf>
    <xf numFmtId="20" fontId="36" fillId="0" borderId="26" xfId="96" applyNumberFormat="1" applyFont="1" applyBorder="1" applyAlignment="1">
      <alignment horizontal="center" vertical="center"/>
    </xf>
    <xf numFmtId="20" fontId="36" fillId="0" borderId="27" xfId="96" applyNumberFormat="1" applyFont="1" applyBorder="1" applyAlignment="1">
      <alignment horizontal="center" vertical="center"/>
    </xf>
    <xf numFmtId="0" fontId="35" fillId="2" borderId="53" xfId="0" applyFont="1" applyFill="1" applyBorder="1" applyAlignment="1">
      <alignment horizontal="center" vertical="center"/>
    </xf>
    <xf numFmtId="0" fontId="69" fillId="10" borderId="53" xfId="0" applyFont="1" applyFill="1" applyBorder="1" applyAlignment="1">
      <alignment horizontal="center" vertical="center" wrapText="1" readingOrder="1"/>
    </xf>
    <xf numFmtId="170" fontId="69" fillId="10" borderId="53" xfId="0" applyNumberFormat="1" applyFont="1" applyFill="1" applyBorder="1" applyAlignment="1">
      <alignment horizontal="center" vertical="center" wrapText="1" readingOrder="1"/>
    </xf>
    <xf numFmtId="0" fontId="77" fillId="2" borderId="0" xfId="0" applyFont="1" applyFill="1" applyAlignment="1">
      <alignment horizontal="center" vertical="center"/>
    </xf>
    <xf numFmtId="0" fontId="68" fillId="2" borderId="0" xfId="0" applyFont="1" applyFill="1" applyAlignment="1">
      <alignment horizontal="left" vertical="top" wrapText="1"/>
    </xf>
    <xf numFmtId="1" fontId="68" fillId="2" borderId="6" xfId="0" applyNumberFormat="1" applyFont="1" applyFill="1" applyBorder="1" applyAlignment="1">
      <alignment horizontal="center" vertical="center" wrapText="1"/>
    </xf>
    <xf numFmtId="1" fontId="68" fillId="2" borderId="10" xfId="0" applyNumberFormat="1" applyFont="1" applyFill="1" applyBorder="1" applyAlignment="1">
      <alignment horizontal="center" vertical="center" wrapText="1"/>
    </xf>
    <xf numFmtId="1" fontId="68" fillId="2" borderId="5" xfId="0" applyNumberFormat="1" applyFont="1" applyFill="1" applyBorder="1" applyAlignment="1">
      <alignment horizontal="center" vertical="center" wrapText="1"/>
    </xf>
    <xf numFmtId="1" fontId="79" fillId="0" borderId="6" xfId="0" applyNumberFormat="1" applyFont="1" applyBorder="1" applyAlignment="1">
      <alignment horizontal="center" vertical="center" wrapText="1"/>
    </xf>
    <xf numFmtId="1" fontId="79" fillId="0" borderId="5" xfId="0" applyNumberFormat="1" applyFont="1" applyBorder="1" applyAlignment="1">
      <alignment horizontal="center" vertical="center" wrapText="1"/>
    </xf>
    <xf numFmtId="3" fontId="78" fillId="0" borderId="6" xfId="0" applyNumberFormat="1" applyFont="1" applyBorder="1" applyAlignment="1">
      <alignment horizontal="center" vertical="center" wrapText="1"/>
    </xf>
    <xf numFmtId="3" fontId="78" fillId="0" borderId="5" xfId="0" applyNumberFormat="1" applyFont="1" applyBorder="1" applyAlignment="1">
      <alignment horizontal="center" vertical="center" wrapText="1"/>
    </xf>
    <xf numFmtId="3" fontId="78" fillId="0" borderId="10" xfId="0" applyNumberFormat="1" applyFont="1" applyBorder="1" applyAlignment="1">
      <alignment horizontal="center" vertical="center" wrapText="1"/>
    </xf>
    <xf numFmtId="1" fontId="79" fillId="0" borderId="10" xfId="0" applyNumberFormat="1" applyFont="1" applyBorder="1" applyAlignment="1">
      <alignment horizontal="center" vertical="center" wrapText="1"/>
    </xf>
    <xf numFmtId="0" fontId="78" fillId="10" borderId="1" xfId="0" applyFont="1" applyFill="1" applyBorder="1" applyAlignment="1">
      <alignment horizontal="center" vertical="center"/>
    </xf>
    <xf numFmtId="0" fontId="68" fillId="4" borderId="0" xfId="0" applyFont="1" applyFill="1" applyAlignment="1">
      <alignment horizontal="left" vertical="center" wrapText="1"/>
    </xf>
    <xf numFmtId="0" fontId="78" fillId="10" borderId="1" xfId="0" applyFont="1" applyFill="1" applyBorder="1" applyAlignment="1">
      <alignment horizontal="center" vertical="center" wrapText="1"/>
    </xf>
    <xf numFmtId="0" fontId="78" fillId="10" borderId="1" xfId="0" applyFont="1" applyFill="1" applyBorder="1" applyAlignment="1"/>
    <xf numFmtId="0" fontId="68" fillId="10" borderId="1" xfId="0" applyFont="1" applyFill="1" applyBorder="1" applyAlignment="1"/>
    <xf numFmtId="0" fontId="78" fillId="10" borderId="1" xfId="0" applyFont="1" applyFill="1" applyBorder="1" applyAlignment="1">
      <alignment horizontal="center" vertical="center" textRotation="90" wrapText="1"/>
    </xf>
    <xf numFmtId="0" fontId="68" fillId="10" borderId="1" xfId="0" applyFont="1" applyFill="1" applyBorder="1">
      <alignment vertical="center"/>
    </xf>
    <xf numFmtId="0" fontId="78" fillId="10" borderId="2" xfId="0" applyFont="1" applyFill="1" applyBorder="1" applyAlignment="1">
      <alignment horizontal="center" vertical="center"/>
    </xf>
    <xf numFmtId="0" fontId="78" fillId="10" borderId="3" xfId="0" applyFont="1" applyFill="1" applyBorder="1" applyAlignment="1">
      <alignment horizontal="center" vertical="center"/>
    </xf>
    <xf numFmtId="0" fontId="85" fillId="0" borderId="1" xfId="103" applyFont="1" applyBorder="1" applyAlignment="1">
      <alignment horizontal="center" vertical="center"/>
    </xf>
    <xf numFmtId="0" fontId="85" fillId="0" borderId="19" xfId="103" applyFont="1" applyBorder="1" applyAlignment="1">
      <alignment horizontal="center" vertical="center"/>
    </xf>
    <xf numFmtId="0" fontId="85" fillId="0" borderId="0" xfId="103" applyFont="1" applyAlignment="1">
      <alignment horizontal="center" vertical="center" wrapText="1"/>
    </xf>
    <xf numFmtId="0" fontId="55" fillId="0" borderId="1" xfId="0" applyFont="1" applyBorder="1" applyAlignment="1">
      <alignment horizontal="center"/>
    </xf>
    <xf numFmtId="0" fontId="78" fillId="22" borderId="2" xfId="0" applyFont="1" applyFill="1" applyBorder="1" applyAlignment="1">
      <alignment horizontal="center" vertical="center"/>
    </xf>
    <xf numFmtId="0" fontId="78" fillId="22" borderId="3" xfId="0" applyFont="1" applyFill="1" applyBorder="1" applyAlignment="1">
      <alignment horizontal="center" vertical="center"/>
    </xf>
    <xf numFmtId="0" fontId="78" fillId="22" borderId="4" xfId="0" applyFont="1" applyFill="1" applyBorder="1" applyAlignment="1">
      <alignment horizontal="center" vertical="center"/>
    </xf>
    <xf numFmtId="0" fontId="78" fillId="14" borderId="1" xfId="0" applyFont="1" applyFill="1" applyBorder="1" applyAlignment="1">
      <alignment horizontal="center" vertical="center"/>
    </xf>
    <xf numFmtId="0" fontId="78" fillId="22" borderId="1" xfId="0" applyFont="1" applyFill="1" applyBorder="1" applyAlignment="1">
      <alignment horizontal="center" vertical="center"/>
    </xf>
    <xf numFmtId="0" fontId="78" fillId="22" borderId="1" xfId="0" applyFont="1" applyFill="1" applyBorder="1" applyAlignment="1">
      <alignment horizontal="center" vertical="center" wrapText="1"/>
    </xf>
    <xf numFmtId="0" fontId="80" fillId="0" borderId="36" xfId="110" applyFont="1" applyBorder="1" applyAlignment="1">
      <alignment horizontal="center" vertical="center" wrapText="1"/>
    </xf>
    <xf numFmtId="0" fontId="77" fillId="0" borderId="6" xfId="110" applyFont="1" applyBorder="1" applyAlignment="1">
      <alignment horizontal="center" vertical="center" wrapText="1"/>
    </xf>
    <xf numFmtId="0" fontId="77" fillId="0" borderId="21" xfId="110" applyFont="1" applyBorder="1" applyAlignment="1">
      <alignment horizontal="center" vertical="center" wrapText="1"/>
    </xf>
    <xf numFmtId="0" fontId="79" fillId="0" borderId="6" xfId="110" applyFont="1" applyBorder="1" applyAlignment="1">
      <alignment horizontal="center" vertical="center" wrapText="1"/>
    </xf>
    <xf numFmtId="0" fontId="79" fillId="0" borderId="21" xfId="110" applyFont="1" applyBorder="1" applyAlignment="1">
      <alignment horizontal="center" vertical="center" wrapText="1"/>
    </xf>
    <xf numFmtId="0" fontId="79" fillId="0" borderId="19" xfId="110" applyFont="1" applyBorder="1" applyAlignment="1">
      <alignment horizontal="center" vertical="center"/>
    </xf>
    <xf numFmtId="0" fontId="78" fillId="0" borderId="18" xfId="110" applyFont="1" applyBorder="1" applyAlignment="1">
      <alignment horizontal="center" vertical="center" wrapText="1"/>
    </xf>
    <xf numFmtId="0" fontId="78" fillId="0" borderId="13" xfId="110" applyFont="1" applyBorder="1" applyAlignment="1">
      <alignment horizontal="center" vertical="center" wrapText="1"/>
    </xf>
    <xf numFmtId="0" fontId="79" fillId="0" borderId="18" xfId="110" applyFont="1" applyBorder="1" applyAlignment="1">
      <alignment horizontal="center" vertical="center"/>
    </xf>
    <xf numFmtId="0" fontId="78" fillId="0" borderId="18" xfId="111" applyFont="1" applyBorder="1" applyAlignment="1">
      <alignment horizontal="center" vertical="center" wrapText="1"/>
    </xf>
    <xf numFmtId="0" fontId="78" fillId="0" borderId="13" xfId="111" applyFont="1" applyBorder="1" applyAlignment="1">
      <alignment horizontal="center" vertical="center" wrapText="1"/>
    </xf>
    <xf numFmtId="168" fontId="91" fillId="0" borderId="18" xfId="0" applyNumberFormat="1" applyFont="1" applyBorder="1" applyAlignment="1" applyProtection="1">
      <alignment horizontal="center" vertical="center" wrapText="1"/>
      <protection locked="0"/>
    </xf>
    <xf numFmtId="168" fontId="91" fillId="0" borderId="13" xfId="0" applyNumberFormat="1" applyFont="1" applyBorder="1" applyAlignment="1" applyProtection="1">
      <alignment horizontal="center" vertical="center" wrapText="1"/>
      <protection locked="0"/>
    </xf>
    <xf numFmtId="0" fontId="91" fillId="0" borderId="18" xfId="0" applyFont="1" applyBorder="1" applyAlignment="1" applyProtection="1">
      <alignment horizontal="center" vertical="center"/>
      <protection locked="0"/>
    </xf>
    <xf numFmtId="0" fontId="91" fillId="0" borderId="13" xfId="0" applyFont="1" applyBorder="1" applyAlignment="1" applyProtection="1">
      <alignment horizontal="center" vertical="center"/>
      <protection locked="0"/>
    </xf>
    <xf numFmtId="14" fontId="91" fillId="0" borderId="18" xfId="0" applyNumberFormat="1" applyFont="1" applyBorder="1" applyAlignment="1">
      <alignment horizontal="center" vertical="center" wrapText="1"/>
    </xf>
    <xf numFmtId="14" fontId="91" fillId="0" borderId="13" xfId="0" applyNumberFormat="1" applyFont="1" applyBorder="1" applyAlignment="1">
      <alignment horizontal="center" vertical="center" wrapText="1"/>
    </xf>
    <xf numFmtId="167" fontId="91" fillId="0" borderId="18" xfId="0" applyNumberFormat="1" applyFont="1" applyBorder="1" applyAlignment="1" applyProtection="1">
      <alignment horizontal="center" vertical="center" wrapText="1"/>
      <protection locked="0"/>
    </xf>
    <xf numFmtId="167" fontId="91" fillId="0" borderId="13" xfId="0" applyNumberFormat="1" applyFont="1" applyBorder="1" applyAlignment="1" applyProtection="1">
      <alignment horizontal="center" vertical="center" wrapText="1"/>
      <protection locked="0"/>
    </xf>
    <xf numFmtId="0" fontId="91" fillId="0" borderId="18" xfId="0" applyFont="1" applyBorder="1" applyAlignment="1" applyProtection="1">
      <alignment horizontal="center" vertical="center" wrapText="1"/>
      <protection locked="0"/>
    </xf>
    <xf numFmtId="0" fontId="91" fillId="0" borderId="13" xfId="0" applyFont="1" applyBorder="1" applyAlignment="1" applyProtection="1">
      <alignment horizontal="center" vertical="center" wrapText="1"/>
      <protection locked="0"/>
    </xf>
    <xf numFmtId="0" fontId="91" fillId="0" borderId="18" xfId="0" applyFont="1" applyBorder="1" applyAlignment="1">
      <alignment horizontal="center" vertical="center" wrapText="1"/>
    </xf>
    <xf numFmtId="0" fontId="91" fillId="0" borderId="13" xfId="0" applyFont="1" applyBorder="1" applyAlignment="1">
      <alignment horizontal="center" vertical="center" wrapText="1"/>
    </xf>
    <xf numFmtId="0" fontId="94" fillId="0" borderId="18" xfId="88" applyFont="1" applyBorder="1" applyAlignment="1">
      <alignment horizontal="center" vertical="center" wrapText="1"/>
    </xf>
    <xf numFmtId="0" fontId="53" fillId="20" borderId="6" xfId="0" applyFont="1" applyFill="1" applyBorder="1" applyAlignment="1">
      <alignment horizontal="center" vertical="center" wrapText="1"/>
    </xf>
    <xf numFmtId="0" fontId="53" fillId="20" borderId="5"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3" fillId="20" borderId="2" xfId="0" applyFont="1" applyFill="1" applyBorder="1" applyAlignment="1">
      <alignment horizontal="center" vertical="center" wrapText="1"/>
    </xf>
    <xf numFmtId="0" fontId="53" fillId="20" borderId="3" xfId="0" applyFont="1" applyFill="1" applyBorder="1" applyAlignment="1">
      <alignment horizontal="center" vertical="center" wrapText="1"/>
    </xf>
    <xf numFmtId="0" fontId="53" fillId="20" borderId="4" xfId="0" applyFont="1" applyFill="1" applyBorder="1" applyAlignment="1">
      <alignment horizontal="center" vertical="center" wrapText="1"/>
    </xf>
    <xf numFmtId="14" fontId="53" fillId="20" borderId="6" xfId="0" applyNumberFormat="1" applyFont="1" applyFill="1" applyBorder="1" applyAlignment="1">
      <alignment horizontal="center" vertical="center" wrapText="1"/>
    </xf>
    <xf numFmtId="14" fontId="53" fillId="20" borderId="5" xfId="0" applyNumberFormat="1" applyFont="1" applyFill="1" applyBorder="1" applyAlignment="1">
      <alignment horizontal="center" vertical="center" wrapText="1"/>
    </xf>
    <xf numFmtId="0" fontId="55" fillId="23" borderId="6" xfId="0" applyFont="1" applyFill="1" applyBorder="1" applyAlignment="1">
      <alignment horizontal="center" vertical="center"/>
    </xf>
    <xf numFmtId="0" fontId="55" fillId="23" borderId="5" xfId="0" applyFont="1" applyFill="1" applyBorder="1" applyAlignment="1">
      <alignment horizontal="center" vertical="center"/>
    </xf>
    <xf numFmtId="0" fontId="55" fillId="23" borderId="1" xfId="0" applyFont="1" applyFill="1" applyBorder="1" applyAlignment="1">
      <alignment horizontal="center" vertical="center"/>
    </xf>
    <xf numFmtId="0" fontId="53" fillId="20" borderId="2" xfId="0" applyFont="1" applyFill="1" applyBorder="1" applyAlignment="1">
      <alignment horizontal="center" vertical="center"/>
    </xf>
    <xf numFmtId="0" fontId="53" fillId="20" borderId="3" xfId="0" applyFont="1" applyFill="1" applyBorder="1" applyAlignment="1">
      <alignment horizontal="center" vertical="center"/>
    </xf>
    <xf numFmtId="0" fontId="111" fillId="0" borderId="1" xfId="0" applyFont="1" applyBorder="1" applyAlignment="1">
      <alignment horizontal="center"/>
    </xf>
    <xf numFmtId="0" fontId="113" fillId="20" borderId="2" xfId="0" applyFont="1" applyFill="1" applyBorder="1" applyAlignment="1">
      <alignment horizontal="center" vertical="center" wrapText="1"/>
    </xf>
    <xf numFmtId="0" fontId="113" fillId="20" borderId="3" xfId="0" applyFont="1" applyFill="1" applyBorder="1" applyAlignment="1">
      <alignment horizontal="center" vertical="center" wrapText="1"/>
    </xf>
    <xf numFmtId="0" fontId="113" fillId="20" borderId="4" xfId="0" applyFont="1" applyFill="1" applyBorder="1" applyAlignment="1">
      <alignment horizontal="center" vertical="center" wrapText="1"/>
    </xf>
    <xf numFmtId="0" fontId="113" fillId="20" borderId="1" xfId="0" applyFont="1" applyFill="1" applyBorder="1" applyAlignment="1">
      <alignment horizontal="center" vertical="center" wrapText="1"/>
    </xf>
    <xf numFmtId="166" fontId="91" fillId="0" borderId="1" xfId="0" applyNumberFormat="1" applyFont="1" applyBorder="1" applyAlignment="1">
      <alignment horizontal="center" vertical="center" wrapText="1"/>
    </xf>
    <xf numFmtId="0" fontId="95" fillId="0" borderId="6" xfId="0" applyFont="1" applyBorder="1" applyAlignment="1">
      <alignment horizontal="center" vertical="center" wrapText="1"/>
    </xf>
    <xf numFmtId="0" fontId="95" fillId="0" borderId="21" xfId="0" applyFont="1" applyBorder="1" applyAlignment="1">
      <alignment horizontal="center" vertical="center" wrapText="1"/>
    </xf>
    <xf numFmtId="166" fontId="91" fillId="0" borderId="6" xfId="0" applyNumberFormat="1" applyFont="1" applyBorder="1" applyAlignment="1">
      <alignment horizontal="center" vertical="center" wrapText="1"/>
    </xf>
    <xf numFmtId="166" fontId="91" fillId="0" borderId="21" xfId="0" applyNumberFormat="1" applyFont="1" applyBorder="1" applyAlignment="1">
      <alignment horizontal="center" vertical="center" wrapText="1"/>
    </xf>
    <xf numFmtId="0" fontId="95" fillId="0" borderId="47" xfId="0" applyFont="1" applyBorder="1" applyAlignment="1">
      <alignment horizontal="center" vertical="center" wrapText="1"/>
    </xf>
    <xf numFmtId="0" fontId="95" fillId="0" borderId="20" xfId="0" applyFont="1" applyBorder="1" applyAlignment="1">
      <alignment horizontal="center" vertical="center" wrapText="1"/>
    </xf>
    <xf numFmtId="49" fontId="95" fillId="0" borderId="6" xfId="0" applyNumberFormat="1" applyFont="1" applyBorder="1" applyAlignment="1">
      <alignment horizontal="center" vertical="center" wrapText="1"/>
    </xf>
    <xf numFmtId="49" fontId="95" fillId="0" borderId="21" xfId="0" applyNumberFormat="1" applyFont="1" applyBorder="1" applyAlignment="1">
      <alignment horizontal="center" vertical="center" wrapText="1"/>
    </xf>
    <xf numFmtId="0" fontId="95" fillId="0" borderId="6" xfId="0" applyFont="1" applyBorder="1" applyAlignment="1">
      <alignment horizontal="center" vertical="center"/>
    </xf>
    <xf numFmtId="0" fontId="95" fillId="0" borderId="21" xfId="0" applyFont="1" applyBorder="1" applyAlignment="1">
      <alignment horizontal="center" vertical="center"/>
    </xf>
    <xf numFmtId="0" fontId="51" fillId="0" borderId="6" xfId="0" applyFont="1" applyBorder="1" applyAlignment="1">
      <alignment horizontal="center" vertical="center" wrapText="1"/>
    </xf>
    <xf numFmtId="0" fontId="51" fillId="0" borderId="5" xfId="0" applyFont="1" applyBorder="1" applyAlignment="1">
      <alignment horizontal="center" vertical="center" wrapText="1"/>
    </xf>
    <xf numFmtId="14" fontId="55" fillId="0" borderId="6" xfId="0" applyNumberFormat="1" applyFont="1" applyBorder="1" applyAlignment="1">
      <alignment horizontal="center" vertical="center" wrapText="1"/>
    </xf>
    <xf numFmtId="14" fontId="55" fillId="0" borderId="5" xfId="0" applyNumberFormat="1" applyFont="1" applyBorder="1" applyAlignment="1">
      <alignment horizontal="center" vertical="center" wrapText="1"/>
    </xf>
    <xf numFmtId="0" fontId="55" fillId="0" borderId="6" xfId="0" applyFont="1" applyBorder="1" applyAlignment="1">
      <alignment horizontal="center" vertical="center" wrapText="1"/>
    </xf>
    <xf numFmtId="0" fontId="55" fillId="0" borderId="5" xfId="0" applyFont="1" applyBorder="1" applyAlignment="1">
      <alignment horizontal="center" vertical="center" wrapText="1"/>
    </xf>
    <xf numFmtId="0" fontId="55" fillId="2" borderId="6" xfId="0" applyFont="1" applyFill="1" applyBorder="1" applyAlignment="1">
      <alignment horizontal="center" vertical="center" wrapText="1"/>
    </xf>
    <xf numFmtId="0" fontId="55" fillId="2" borderId="5" xfId="0" applyFont="1" applyFill="1" applyBorder="1" applyAlignment="1">
      <alignment horizontal="center" vertical="center" wrapText="1"/>
    </xf>
    <xf numFmtId="0" fontId="55" fillId="0" borderId="2" xfId="0" applyFont="1" applyBorder="1" applyAlignment="1">
      <alignment horizontal="center" vertical="center" wrapText="1"/>
    </xf>
    <xf numFmtId="0" fontId="55" fillId="0" borderId="3" xfId="0" applyFont="1" applyBorder="1" applyAlignment="1">
      <alignment horizontal="center" vertical="center" wrapText="1"/>
    </xf>
    <xf numFmtId="0" fontId="55" fillId="0" borderId="4" xfId="0" applyFont="1" applyBorder="1" applyAlignment="1">
      <alignment horizontal="center" vertical="center" wrapText="1"/>
    </xf>
    <xf numFmtId="0" fontId="98" fillId="18" borderId="1" xfId="88" applyFont="1" applyFill="1" applyBorder="1" applyAlignment="1">
      <alignment horizontal="center" vertical="center" wrapText="1"/>
    </xf>
    <xf numFmtId="0" fontId="59" fillId="17" borderId="2" xfId="88" applyFont="1" applyFill="1" applyBorder="1" applyAlignment="1">
      <alignment horizontal="center" vertical="center" wrapText="1"/>
    </xf>
    <xf numFmtId="0" fontId="59" fillId="17" borderId="3" xfId="88" applyFont="1" applyFill="1" applyBorder="1" applyAlignment="1">
      <alignment horizontal="center" vertical="center" wrapText="1"/>
    </xf>
    <xf numFmtId="0" fontId="59" fillId="17" borderId="4" xfId="88" applyFont="1" applyFill="1" applyBorder="1" applyAlignment="1">
      <alignment horizontal="center" vertical="center" wrapText="1"/>
    </xf>
    <xf numFmtId="0" fontId="53" fillId="0" borderId="1" xfId="0" applyFont="1" applyBorder="1" applyAlignment="1">
      <alignment horizontal="center" vertical="center"/>
    </xf>
    <xf numFmtId="0" fontId="59" fillId="17" borderId="1" xfId="88" applyFont="1" applyFill="1" applyBorder="1" applyAlignment="1">
      <alignment horizontal="center" vertical="center" wrapText="1"/>
    </xf>
    <xf numFmtId="2" fontId="59" fillId="17" borderId="1" xfId="88" applyNumberFormat="1" applyFont="1" applyFill="1" applyBorder="1" applyAlignment="1">
      <alignment horizontal="center" vertical="center"/>
    </xf>
    <xf numFmtId="0" fontId="59" fillId="17" borderId="1" xfId="88" applyFont="1" applyFill="1" applyBorder="1" applyAlignment="1">
      <alignment horizontal="center" vertical="center"/>
    </xf>
    <xf numFmtId="0" fontId="108" fillId="0" borderId="2" xfId="107" applyFont="1" applyBorder="1" applyAlignment="1">
      <alignment horizontal="center" vertical="center"/>
    </xf>
    <xf numFmtId="0" fontId="108" fillId="0" borderId="3" xfId="107" applyFont="1" applyBorder="1" applyAlignment="1">
      <alignment horizontal="center" vertical="center"/>
    </xf>
    <xf numFmtId="0" fontId="108" fillId="0" borderId="4" xfId="107" applyFont="1" applyBorder="1" applyAlignment="1">
      <alignment horizontal="center" vertical="center"/>
    </xf>
    <xf numFmtId="0" fontId="108" fillId="0" borderId="1" xfId="107" applyFont="1" applyBorder="1" applyAlignment="1">
      <alignment horizontal="center" vertical="center"/>
    </xf>
    <xf numFmtId="0" fontId="108" fillId="0" borderId="6" xfId="107" applyFont="1" applyBorder="1" applyAlignment="1">
      <alignment horizontal="center" vertical="center"/>
    </xf>
    <xf numFmtId="0" fontId="108" fillId="0" borderId="5" xfId="107" applyFont="1" applyBorder="1" applyAlignment="1">
      <alignment horizontal="center" vertical="center"/>
    </xf>
    <xf numFmtId="1" fontId="108" fillId="0" borderId="1" xfId="107" applyNumberFormat="1" applyFont="1" applyBorder="1" applyAlignment="1">
      <alignment horizontal="center" vertical="center"/>
    </xf>
    <xf numFmtId="0" fontId="78" fillId="0" borderId="1" xfId="0" applyFont="1" applyBorder="1" applyAlignment="1">
      <alignment horizontal="center" vertical="center"/>
    </xf>
    <xf numFmtId="0" fontId="94" fillId="3" borderId="1" xfId="88" applyFont="1" applyFill="1" applyBorder="1" applyAlignment="1">
      <alignment horizontal="center" vertical="center"/>
    </xf>
    <xf numFmtId="0" fontId="94" fillId="3" borderId="1" xfId="88" applyFont="1" applyFill="1" applyBorder="1" applyAlignment="1">
      <alignment horizontal="center" vertical="center" wrapText="1"/>
    </xf>
    <xf numFmtId="0" fontId="94" fillId="3" borderId="6" xfId="88" applyFont="1" applyFill="1" applyBorder="1" applyAlignment="1">
      <alignment horizontal="center" vertical="center" wrapText="1"/>
    </xf>
    <xf numFmtId="0" fontId="94" fillId="3" borderId="5" xfId="88" applyFont="1" applyFill="1" applyBorder="1" applyAlignment="1">
      <alignment horizontal="center" vertical="center" wrapText="1"/>
    </xf>
    <xf numFmtId="0" fontId="53" fillId="2" borderId="1" xfId="104" applyFont="1" applyFill="1" applyBorder="1" applyAlignment="1">
      <alignment horizontal="center" vertical="center"/>
    </xf>
    <xf numFmtId="0" fontId="53" fillId="2" borderId="2" xfId="70" applyFont="1" applyFill="1" applyBorder="1" applyAlignment="1">
      <alignment horizontal="center" vertical="center"/>
    </xf>
    <xf numFmtId="0" fontId="53" fillId="2" borderId="3" xfId="70" applyFont="1" applyFill="1" applyBorder="1" applyAlignment="1">
      <alignment horizontal="center" vertical="center"/>
    </xf>
    <xf numFmtId="0" fontId="53" fillId="2" borderId="4" xfId="70" applyFont="1" applyFill="1" applyBorder="1" applyAlignment="1">
      <alignment horizontal="center" vertical="center"/>
    </xf>
    <xf numFmtId="0" fontId="55" fillId="2" borderId="2" xfId="104" applyFont="1" applyFill="1" applyBorder="1" applyAlignment="1">
      <alignment horizontal="center" vertical="center"/>
    </xf>
    <xf numFmtId="0" fontId="55" fillId="2" borderId="3" xfId="104" applyFont="1" applyFill="1" applyBorder="1" applyAlignment="1">
      <alignment horizontal="center" vertical="center"/>
    </xf>
    <xf numFmtId="0" fontId="55" fillId="2" borderId="4" xfId="104" applyFont="1" applyFill="1" applyBorder="1" applyAlignment="1">
      <alignment horizontal="center" vertical="center"/>
    </xf>
    <xf numFmtId="0" fontId="53" fillId="10" borderId="2" xfId="70" applyFont="1" applyFill="1" applyBorder="1" applyAlignment="1">
      <alignment horizontal="center" vertical="center"/>
    </xf>
    <xf numFmtId="0" fontId="53" fillId="10" borderId="3" xfId="70" applyFont="1" applyFill="1" applyBorder="1" applyAlignment="1">
      <alignment horizontal="center" vertical="center"/>
    </xf>
    <xf numFmtId="0" fontId="53" fillId="10" borderId="4" xfId="70" applyFont="1" applyFill="1" applyBorder="1" applyAlignment="1">
      <alignment horizontal="center" vertical="center"/>
    </xf>
    <xf numFmtId="14" fontId="53" fillId="2" borderId="2" xfId="70" applyNumberFormat="1" applyFont="1" applyFill="1" applyBorder="1" applyAlignment="1">
      <alignment horizontal="center" vertical="center" wrapText="1"/>
    </xf>
    <xf numFmtId="14" fontId="53" fillId="2" borderId="3" xfId="70" applyNumberFormat="1" applyFont="1" applyFill="1" applyBorder="1" applyAlignment="1">
      <alignment horizontal="center" vertical="center" wrapText="1"/>
    </xf>
    <xf numFmtId="14" fontId="53" fillId="2" borderId="4" xfId="70" applyNumberFormat="1" applyFont="1" applyFill="1" applyBorder="1" applyAlignment="1">
      <alignment horizontal="center" vertical="center" wrapText="1"/>
    </xf>
    <xf numFmtId="0" fontId="53" fillId="4" borderId="2" xfId="70" applyFont="1" applyFill="1" applyBorder="1" applyAlignment="1">
      <alignment horizontal="center" vertical="center"/>
    </xf>
    <xf numFmtId="0" fontId="53" fillId="4" borderId="3" xfId="70" applyFont="1" applyFill="1" applyBorder="1" applyAlignment="1">
      <alignment horizontal="center" vertical="center"/>
    </xf>
    <xf numFmtId="0" fontId="53" fillId="4" borderId="4" xfId="70" applyFont="1" applyFill="1" applyBorder="1" applyAlignment="1">
      <alignment horizontal="center" vertical="center"/>
    </xf>
    <xf numFmtId="170" fontId="53" fillId="2" borderId="2" xfId="70" applyNumberFormat="1" applyFont="1" applyFill="1" applyBorder="1" applyAlignment="1">
      <alignment horizontal="center" vertical="center"/>
    </xf>
    <xf numFmtId="170" fontId="53" fillId="2" borderId="4" xfId="70" applyNumberFormat="1" applyFont="1" applyFill="1" applyBorder="1" applyAlignment="1">
      <alignment horizontal="center" vertical="center"/>
    </xf>
    <xf numFmtId="170" fontId="53" fillId="2" borderId="3" xfId="70" applyNumberFormat="1" applyFont="1" applyFill="1" applyBorder="1" applyAlignment="1">
      <alignment horizontal="center" vertical="center"/>
    </xf>
    <xf numFmtId="170" fontId="55" fillId="2" borderId="2" xfId="104" applyNumberFormat="1" applyFont="1" applyFill="1" applyBorder="1" applyAlignment="1">
      <alignment horizontal="center" vertical="center"/>
    </xf>
    <xf numFmtId="170" fontId="55" fillId="2" borderId="4" xfId="104" applyNumberFormat="1" applyFont="1" applyFill="1" applyBorder="1" applyAlignment="1">
      <alignment horizontal="center" vertical="center"/>
    </xf>
    <xf numFmtId="0" fontId="55" fillId="2" borderId="18" xfId="104" applyFont="1" applyFill="1" applyBorder="1" applyAlignment="1">
      <alignment horizontal="center" vertical="center" wrapText="1"/>
    </xf>
    <xf numFmtId="0" fontId="55" fillId="2" borderId="13" xfId="104" applyFont="1" applyFill="1" applyBorder="1" applyAlignment="1">
      <alignment horizontal="center" vertical="center" wrapText="1"/>
    </xf>
    <xf numFmtId="0" fontId="53" fillId="2" borderId="18" xfId="104" applyFont="1" applyFill="1" applyBorder="1" applyAlignment="1">
      <alignment horizontal="center" vertical="center"/>
    </xf>
    <xf numFmtId="0" fontId="53" fillId="2" borderId="13" xfId="104" applyFont="1" applyFill="1" applyBorder="1" applyAlignment="1">
      <alignment horizontal="center" vertical="center"/>
    </xf>
    <xf numFmtId="0" fontId="55" fillId="11" borderId="18" xfId="104" applyFont="1" applyFill="1" applyBorder="1" applyAlignment="1">
      <alignment horizontal="center"/>
    </xf>
    <xf numFmtId="0" fontId="55" fillId="11" borderId="13" xfId="104" applyFont="1" applyFill="1" applyBorder="1" applyAlignment="1">
      <alignment horizontal="center" vertical="center"/>
    </xf>
    <xf numFmtId="0" fontId="55" fillId="11" borderId="13" xfId="104" applyFont="1" applyFill="1" applyBorder="1" applyAlignment="1">
      <alignment horizontal="center"/>
    </xf>
    <xf numFmtId="1" fontId="55" fillId="24" borderId="48" xfId="104" applyNumberFormat="1" applyFont="1" applyFill="1" applyBorder="1" applyAlignment="1">
      <alignment horizontal="center" vertical="center"/>
    </xf>
    <xf numFmtId="0" fontId="55" fillId="24" borderId="48" xfId="104" applyFont="1" applyFill="1" applyBorder="1" applyAlignment="1">
      <alignment horizontal="center" vertical="center"/>
    </xf>
    <xf numFmtId="1" fontId="65" fillId="2" borderId="45" xfId="104" applyNumberFormat="1" applyFont="1" applyFill="1" applyBorder="1" applyAlignment="1">
      <alignment horizontal="center" vertical="center"/>
    </xf>
    <xf numFmtId="1" fontId="65" fillId="2" borderId="46" xfId="104" applyNumberFormat="1" applyFont="1" applyFill="1" applyBorder="1" applyAlignment="1">
      <alignment horizontal="center" vertical="center"/>
    </xf>
    <xf numFmtId="1" fontId="65" fillId="2" borderId="13" xfId="104" applyNumberFormat="1" applyFont="1" applyFill="1" applyBorder="1" applyAlignment="1">
      <alignment horizontal="center" vertical="center"/>
    </xf>
    <xf numFmtId="1" fontId="55" fillId="24" borderId="48" xfId="104" applyNumberFormat="1" applyFont="1" applyFill="1" applyBorder="1" applyAlignment="1">
      <alignment horizontal="center"/>
    </xf>
    <xf numFmtId="1" fontId="50" fillId="2" borderId="13" xfId="99" applyNumberFormat="1" applyFont="1" applyFill="1" applyBorder="1" applyAlignment="1">
      <alignment horizontal="center" vertical="center"/>
    </xf>
    <xf numFmtId="0" fontId="53" fillId="2" borderId="0" xfId="70" applyFont="1" applyFill="1" applyAlignment="1">
      <alignment horizontal="center" vertical="center"/>
    </xf>
    <xf numFmtId="0" fontId="60" fillId="2" borderId="6" xfId="104" applyFont="1" applyFill="1" applyBorder="1" applyAlignment="1">
      <alignment horizontal="center"/>
    </xf>
    <xf numFmtId="0" fontId="60" fillId="2" borderId="10" xfId="104" applyFont="1" applyFill="1" applyBorder="1" applyAlignment="1">
      <alignment horizontal="center"/>
    </xf>
    <xf numFmtId="0" fontId="60" fillId="2" borderId="21" xfId="104" applyFont="1" applyFill="1" applyBorder="1" applyAlignment="1">
      <alignment horizontal="center"/>
    </xf>
    <xf numFmtId="0" fontId="55" fillId="24" borderId="49" xfId="104" applyFont="1" applyFill="1" applyBorder="1" applyAlignment="1">
      <alignment horizontal="center" vertical="center"/>
    </xf>
    <xf numFmtId="0" fontId="55" fillId="24" borderId="50" xfId="104" applyFont="1" applyFill="1" applyBorder="1" applyAlignment="1">
      <alignment horizontal="center" vertical="center"/>
    </xf>
    <xf numFmtId="0" fontId="53" fillId="2" borderId="1" xfId="70" applyFont="1" applyFill="1" applyBorder="1" applyAlignment="1">
      <alignment horizontal="center" vertical="center"/>
    </xf>
    <xf numFmtId="0" fontId="59" fillId="2" borderId="0" xfId="104" applyFont="1" applyFill="1" applyAlignment="1">
      <alignment horizontal="center" vertical="center"/>
    </xf>
    <xf numFmtId="0" fontId="59" fillId="2" borderId="0" xfId="104" applyFont="1" applyFill="1" applyAlignment="1">
      <alignment horizontal="center" vertical="center" wrapText="1"/>
    </xf>
    <xf numFmtId="0" fontId="59" fillId="2" borderId="0" xfId="104" applyFont="1" applyFill="1" applyAlignment="1">
      <alignment horizontal="center"/>
    </xf>
    <xf numFmtId="1" fontId="53" fillId="24" borderId="48" xfId="104" applyNumberFormat="1" applyFont="1" applyFill="1" applyBorder="1" applyAlignment="1">
      <alignment horizontal="center"/>
    </xf>
    <xf numFmtId="1" fontId="51" fillId="2" borderId="45" xfId="99" applyNumberFormat="1" applyFont="1" applyFill="1" applyBorder="1" applyAlignment="1">
      <alignment horizontal="center" vertical="center"/>
    </xf>
    <xf numFmtId="1" fontId="51" fillId="2" borderId="46" xfId="99" applyNumberFormat="1" applyFont="1" applyFill="1" applyBorder="1" applyAlignment="1">
      <alignment horizontal="center" vertical="center"/>
    </xf>
    <xf numFmtId="0" fontId="68" fillId="0" borderId="0" xfId="9" applyFont="1" applyAlignment="1">
      <alignment horizontal="center" vertical="center"/>
    </xf>
    <xf numFmtId="0" fontId="78" fillId="0" borderId="0" xfId="9" applyFont="1" applyAlignment="1">
      <alignment horizontal="center" vertical="center"/>
    </xf>
    <xf numFmtId="0" fontId="68" fillId="0" borderId="0" xfId="0" applyFont="1" applyAlignment="1">
      <alignment horizontal="center" vertical="center"/>
    </xf>
    <xf numFmtId="49" fontId="78" fillId="10" borderId="55" xfId="0" applyNumberFormat="1" applyFont="1" applyFill="1" applyBorder="1" applyAlignment="1">
      <alignment horizontal="center" vertical="center" wrapText="1"/>
    </xf>
    <xf numFmtId="0" fontId="79" fillId="10" borderId="54" xfId="0" applyFont="1" applyFill="1" applyBorder="1" applyAlignment="1">
      <alignment horizontal="center"/>
    </xf>
    <xf numFmtId="1" fontId="78" fillId="10" borderId="55" xfId="0" applyNumberFormat="1" applyFont="1" applyFill="1" applyBorder="1" applyAlignment="1">
      <alignment horizontal="center" vertical="center" wrapText="1"/>
    </xf>
    <xf numFmtId="0" fontId="116" fillId="23" borderId="1" xfId="0" applyFont="1" applyFill="1" applyBorder="1" applyAlignment="1">
      <alignment horizontal="center" vertical="center"/>
    </xf>
    <xf numFmtId="0" fontId="22" fillId="0" borderId="1" xfId="0" applyFont="1" applyBorder="1" applyAlignment="1">
      <alignment horizontal="center" vertical="center"/>
    </xf>
    <xf numFmtId="0" fontId="0" fillId="0" borderId="1" xfId="0" applyBorder="1" applyAlignment="1">
      <alignment horizontal="center" vertical="center"/>
    </xf>
  </cellXfs>
  <cellStyles count="113">
    <cellStyle name="Comma" xfId="99" builtinId="3"/>
    <cellStyle name="Comma 2" xfId="52" xr:uid="{00000000-0005-0000-0000-000000000000}"/>
    <cellStyle name="Comma 2 2" xfId="62" xr:uid="{C853C2B0-7510-4EC7-8F92-B3AC9AE0AF22}"/>
    <cellStyle name="Comma 2 2 2" xfId="79" xr:uid="{DA112349-7F3C-4529-A750-C9780B670BB5}"/>
    <cellStyle name="Comma 2 3" xfId="60" xr:uid="{7EC2348F-805A-46C8-9BFD-26EE0037466A}"/>
    <cellStyle name="Comma 2 4" xfId="78" xr:uid="{FA2A50FA-486B-4A87-ADE2-84EB42A0400F}"/>
    <cellStyle name="Comma 3" xfId="56" xr:uid="{00000000-0005-0000-0000-000001000000}"/>
    <cellStyle name="Comma 4" xfId="57" xr:uid="{00000000-0005-0000-0000-000002000000}"/>
    <cellStyle name="Comma 4 2" xfId="76" xr:uid="{39160A07-B05A-4E0C-BE55-5382D55BBDDF}"/>
    <cellStyle name="Comma 4 3" xfId="87" xr:uid="{E6382459-29AB-4284-B81F-053F831755A3}"/>
    <cellStyle name="Comma 5" xfId="72" xr:uid="{F80151EE-5143-410F-ADFF-47C46A478805}"/>
    <cellStyle name="Comma 6" xfId="84" xr:uid="{8574CC6D-315E-47B1-9EE9-F9F4020A4043}"/>
    <cellStyle name="Comma 7" xfId="101" xr:uid="{DE2C99B0-EA09-4DF0-8BB8-0F70431BF552}"/>
    <cellStyle name="Comma 8" xfId="108" xr:uid="{B7F3C94D-B781-4FF5-A3C8-8462749A3095}"/>
    <cellStyle name="Comma 9 3" xfId="31" xr:uid="{00000000-0005-0000-0000-000003000000}"/>
    <cellStyle name="Hyperlink" xfId="112" builtinId="8"/>
    <cellStyle name="Hyperlink 2" xfId="64" xr:uid="{64D6F0CD-DC52-4F7B-9A0B-2999580CE2C3}"/>
    <cellStyle name="Normal" xfId="0" builtinId="0"/>
    <cellStyle name="Normal 10" xfId="12" xr:uid="{00000000-0005-0000-0000-000005000000}"/>
    <cellStyle name="Normal 10 2" xfId="14" xr:uid="{00000000-0005-0000-0000-000006000000}"/>
    <cellStyle name="Normal 10 2 2" xfId="25" xr:uid="{00000000-0005-0000-0000-000007000000}"/>
    <cellStyle name="Normal 10 2 2 2" xfId="48" xr:uid="{00000000-0005-0000-0000-000008000000}"/>
    <cellStyle name="Normal 10 2 3" xfId="39" xr:uid="{00000000-0005-0000-0000-000009000000}"/>
    <cellStyle name="Normal 10 3" xfId="23" xr:uid="{00000000-0005-0000-0000-00000A000000}"/>
    <cellStyle name="Normal 10 3 2" xfId="46" xr:uid="{00000000-0005-0000-0000-00000B000000}"/>
    <cellStyle name="Normal 10 4" xfId="37" xr:uid="{00000000-0005-0000-0000-00000C000000}"/>
    <cellStyle name="Normal 11" xfId="28" xr:uid="{00000000-0005-0000-0000-00000D000000}"/>
    <cellStyle name="Normal 11 2" xfId="29" xr:uid="{00000000-0005-0000-0000-00000E000000}"/>
    <cellStyle name="Normal 11 2 2" xfId="51" xr:uid="{00000000-0005-0000-0000-00000F000000}"/>
    <cellStyle name="Normal 11 3" xfId="50" xr:uid="{00000000-0005-0000-0000-000010000000}"/>
    <cellStyle name="Normal 12" xfId="53" xr:uid="{00000000-0005-0000-0000-000011000000}"/>
    <cellStyle name="Normal 12 2" xfId="55" xr:uid="{00000000-0005-0000-0000-000012000000}"/>
    <cellStyle name="Normal 13" xfId="58" xr:uid="{C03EA669-83EB-4C5F-B1BE-A1BE1645C1C8}"/>
    <cellStyle name="Normal 14" xfId="77" xr:uid="{65E637AD-F5DF-4C5C-8116-6C1CF86DA69B}"/>
    <cellStyle name="Normal 14 2 2" xfId="70" xr:uid="{9E43B3EC-B8F4-4C15-9BF4-DD10695D5F00}"/>
    <cellStyle name="Normal 15" xfId="88" xr:uid="{E5B6339B-698C-4F84-A7CA-ABC0FF40FB4A}"/>
    <cellStyle name="Normal 16" xfId="96" xr:uid="{9FC7AD91-01E4-4201-B653-00079FB5A86A}"/>
    <cellStyle name="Normal 17" xfId="103" xr:uid="{A6C55AA9-D73B-42E6-9A08-A71B8F3EF238}"/>
    <cellStyle name="Normal 17 2" xfId="105" xr:uid="{5F8B3F1E-F3DC-4E42-8E39-24D1A7918E46}"/>
    <cellStyle name="Normal 18" xfId="107" xr:uid="{DFC5E320-D6D4-43B2-9EBA-7A238F4499A6}"/>
    <cellStyle name="Normal 18 2" xfId="95" xr:uid="{2AF21A12-4744-4032-8AC5-3FE4806DCBEE}"/>
    <cellStyle name="Normal 18 2 2" xfId="98" xr:uid="{BBB36576-A582-4EB3-9533-9BEB6F5F912B}"/>
    <cellStyle name="Normal 18 2 3" xfId="100" xr:uid="{E4E9F0DA-EA4B-4376-8114-AFC69732E03C}"/>
    <cellStyle name="Normal 19" xfId="110" xr:uid="{0337483A-AA24-4A56-A912-6AF07F839AAE}"/>
    <cellStyle name="Normal 197" xfId="54" xr:uid="{00000000-0005-0000-0000-000013000000}"/>
    <cellStyle name="Normal 2" xfId="1" xr:uid="{00000000-0005-0000-0000-000014000000}"/>
    <cellStyle name="Normal 2 10" xfId="92" xr:uid="{81DD93B1-E804-4109-94AC-A4CC616B8B51}"/>
    <cellStyle name="Normal 2 2" xfId="2" xr:uid="{00000000-0005-0000-0000-000015000000}"/>
    <cellStyle name="Normal 2 2 2" xfId="16" xr:uid="{00000000-0005-0000-0000-000016000000}"/>
    <cellStyle name="Normal 2 2 3" xfId="65" xr:uid="{0FEEDDFC-CE65-46AE-99DC-5DA606CCE484}"/>
    <cellStyle name="Normal 2 2 3 2" xfId="109" xr:uid="{0DFA8F8A-44FC-4DC8-818F-B7EAF942CDFE}"/>
    <cellStyle name="Normal 2 2 4" xfId="93" xr:uid="{52D57D46-F8DC-47B7-AE73-93720E33FC93}"/>
    <cellStyle name="Normal 2 3" xfId="9" xr:uid="{00000000-0005-0000-0000-000017000000}"/>
    <cellStyle name="Normal 2 3 2" xfId="73" xr:uid="{95EF3419-D58F-4C2A-B711-9D23333E248B}"/>
    <cellStyle name="Normal 2 3 3" xfId="89" xr:uid="{57EEFAB5-55B3-4BDB-AB9C-93396A93C14F}"/>
    <cellStyle name="Normal 2 4" xfId="27" xr:uid="{00000000-0005-0000-0000-000018000000}"/>
    <cellStyle name="Normal 2 5" xfId="6" xr:uid="{00000000-0005-0000-0000-000019000000}"/>
    <cellStyle name="Normal 2 5 2" xfId="19" xr:uid="{00000000-0005-0000-0000-00001A000000}"/>
    <cellStyle name="Normal 2 5 2 2" xfId="43" xr:uid="{00000000-0005-0000-0000-00001B000000}"/>
    <cellStyle name="Normal 2 5 3" xfId="34" xr:uid="{00000000-0005-0000-0000-00001C000000}"/>
    <cellStyle name="Normal 23 3" xfId="30" xr:uid="{00000000-0005-0000-0000-00001D000000}"/>
    <cellStyle name="Normal 23 3 2" xfId="67" xr:uid="{19B71E96-89C6-400D-AA61-FCFE60EB082C}"/>
    <cellStyle name="Normal 23 3 3" xfId="81" xr:uid="{B46DA42C-3AF3-4351-9444-534A0AA1B5D9}"/>
    <cellStyle name="Normal 3" xfId="4" xr:uid="{00000000-0005-0000-0000-00001E000000}"/>
    <cellStyle name="Normal 3 10" xfId="59" xr:uid="{70735575-FC07-42E9-B0C3-2E2F63C43A97}"/>
    <cellStyle name="Normal 3 2" xfId="17" xr:uid="{00000000-0005-0000-0000-00001F000000}"/>
    <cellStyle name="Normal 3 2 2" xfId="41" xr:uid="{00000000-0005-0000-0000-000020000000}"/>
    <cellStyle name="Normal 3 2 3" xfId="66" xr:uid="{8CEB699F-2780-4F49-B6AA-16817A9DFA17}"/>
    <cellStyle name="Normal 3 2 4" xfId="80" xr:uid="{2F8800DA-2AE4-476E-95AF-B618F4E37ADD}"/>
    <cellStyle name="Normal 3 2 5" xfId="94" xr:uid="{1903990F-2694-4615-96C8-2871F0493126}"/>
    <cellStyle name="Normal 3 3" xfId="32" xr:uid="{00000000-0005-0000-0000-000021000000}"/>
    <cellStyle name="Normal 3 4" xfId="61" xr:uid="{DC0F85E3-A328-4D85-B537-84CDB54BD821}"/>
    <cellStyle name="Normal 3 4 2" xfId="90" xr:uid="{126C5832-27BE-4B18-84A6-B3F2D5ED004D}"/>
    <cellStyle name="Normal 3 4 2 2" xfId="97" xr:uid="{A991EF56-2C80-4267-93A2-36D77FED9965}"/>
    <cellStyle name="Normal 3 5" xfId="91" xr:uid="{A9EDFE98-8295-484B-9583-05E7053E3025}"/>
    <cellStyle name="Normal 31 2" xfId="63" xr:uid="{CA66989C-2F19-4A18-AB2E-530B5544375C}"/>
    <cellStyle name="Normal 4" xfId="5" xr:uid="{00000000-0005-0000-0000-000022000000}"/>
    <cellStyle name="Normal 4 2" xfId="18" xr:uid="{00000000-0005-0000-0000-000023000000}"/>
    <cellStyle name="Normal 4 2 2" xfId="42" xr:uid="{00000000-0005-0000-0000-000024000000}"/>
    <cellStyle name="Normal 4 2 3" xfId="68" xr:uid="{3699DECA-C4DC-4FF0-A666-5663F228507A}"/>
    <cellStyle name="Normal 4 2 4" xfId="82" xr:uid="{F2E53FC0-1BEE-4340-93C2-9729B0A2BBC2}"/>
    <cellStyle name="Normal 4 2 5" xfId="102" xr:uid="{FD17AEAE-6C06-4B9B-AF50-ED1384559E80}"/>
    <cellStyle name="Normal 4 2 5 2" xfId="104" xr:uid="{F97501CC-0DE5-4AC7-BB09-6BADB398553F}"/>
    <cellStyle name="Normal 4 3" xfId="33" xr:uid="{00000000-0005-0000-0000-000025000000}"/>
    <cellStyle name="Normal 5" xfId="7" xr:uid="{00000000-0005-0000-0000-000026000000}"/>
    <cellStyle name="Normal 5 2" xfId="20" xr:uid="{00000000-0005-0000-0000-000027000000}"/>
    <cellStyle name="Normal 5 2 2" xfId="44" xr:uid="{00000000-0005-0000-0000-000028000000}"/>
    <cellStyle name="Normal 5 3" xfId="35" xr:uid="{00000000-0005-0000-0000-000029000000}"/>
    <cellStyle name="Normal 5 4" xfId="69" xr:uid="{4AEE91D2-F87E-43F1-A2A0-606AF574951E}"/>
    <cellStyle name="Normal 5 5" xfId="83" xr:uid="{4C35BBA7-A8C8-4B55-B565-4B1CE88B034C}"/>
    <cellStyle name="Normal 5 6" xfId="111" xr:uid="{FB3D42EA-22F6-47E5-A4C4-4CB6060FD0A7}"/>
    <cellStyle name="Normal 6" xfId="3" xr:uid="{00000000-0005-0000-0000-00002A000000}"/>
    <cellStyle name="Normal 7" xfId="8" xr:uid="{00000000-0005-0000-0000-00002B000000}"/>
    <cellStyle name="Normal 7 2" xfId="74" xr:uid="{1661C7C8-80BF-4FFB-AD6E-C9D22C95512E}"/>
    <cellStyle name="Normal 7 3" xfId="85" xr:uid="{B0CBFBFC-4F70-40DB-B366-3E7A755CCC02}"/>
    <cellStyle name="Normal 8" xfId="11" xr:uid="{00000000-0005-0000-0000-00002C000000}"/>
    <cellStyle name="Normal 8 2" xfId="22" xr:uid="{00000000-0005-0000-0000-00002D000000}"/>
    <cellStyle name="Normal 8 2 2" xfId="45" xr:uid="{00000000-0005-0000-0000-00002E000000}"/>
    <cellStyle name="Normal 8 3" xfId="36" xr:uid="{00000000-0005-0000-0000-00002F000000}"/>
    <cellStyle name="Normal 8 4" xfId="75" xr:uid="{A89E0A47-0502-4F22-B6CD-3406405EAE79}"/>
    <cellStyle name="Normal 8 5" xfId="86" xr:uid="{E35B186D-E33D-4D10-B5F7-128F8D3ED18A}"/>
    <cellStyle name="Normal 9" xfId="10" xr:uid="{00000000-0005-0000-0000-000030000000}"/>
    <cellStyle name="Percent" xfId="106" builtinId="5"/>
    <cellStyle name="Percent 2" xfId="13" xr:uid="{00000000-0005-0000-0000-000031000000}"/>
    <cellStyle name="Percent 2 2" xfId="15" xr:uid="{00000000-0005-0000-0000-000032000000}"/>
    <cellStyle name="Percent 2 2 2" xfId="26" xr:uid="{00000000-0005-0000-0000-000033000000}"/>
    <cellStyle name="Percent 2 2 2 2" xfId="49" xr:uid="{00000000-0005-0000-0000-000034000000}"/>
    <cellStyle name="Percent 2 2 3" xfId="40" xr:uid="{00000000-0005-0000-0000-000035000000}"/>
    <cellStyle name="Percent 2 3" xfId="24" xr:uid="{00000000-0005-0000-0000-000036000000}"/>
    <cellStyle name="Percent 2 3 2" xfId="47" xr:uid="{00000000-0005-0000-0000-000037000000}"/>
    <cellStyle name="Percent 2 4" xfId="38" xr:uid="{00000000-0005-0000-0000-000038000000}"/>
    <cellStyle name="Percent 3" xfId="21" xr:uid="{00000000-0005-0000-0000-000039000000}"/>
    <cellStyle name="TableStyleLight1" xfId="71" xr:uid="{B5D96B7A-D023-4D29-9577-83AC3C2045A2}"/>
  </cellStyles>
  <dxfs count="273">
    <dxf>
      <fill>
        <patternFill patternType="solid">
          <bgColor theme="0" tint="-0.24994659260841701"/>
        </patternFill>
      </fill>
    </dxf>
    <dxf>
      <fill>
        <patternFill patternType="solid">
          <bgColor theme="0"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ill>
        <patternFill>
          <bgColor theme="5" tint="0.79998168889431442"/>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ont>
        <color rgb="FF006100"/>
      </font>
      <fill>
        <patternFill>
          <bgColor rgb="FFC6EFCE"/>
        </patternFill>
      </fill>
    </dxf>
    <dxf>
      <font>
        <color rgb="FF9C5700"/>
      </font>
      <fill>
        <patternFill>
          <bgColor rgb="FFFFEB9C"/>
        </patternFill>
      </fill>
    </dxf>
    <dxf>
      <fill>
        <patternFill patternType="gray125"/>
      </fill>
    </dxf>
    <dxf>
      <font>
        <color theme="5" tint="-0.24994659260841701"/>
      </font>
      <fill>
        <patternFill>
          <bgColor theme="5"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FF00"/>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strike val="0"/>
        <outline val="0"/>
        <shadow val="0"/>
        <vertAlign val="baseline"/>
        <sz val="10"/>
        <name val="Calibri"/>
        <family val="2"/>
      </font>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333"/>
      <color rgb="FFFF3300"/>
      <color rgb="FF99FFCC"/>
      <color rgb="FFFFCCFF"/>
      <color rgb="FFFF99FF"/>
      <color rgb="FF00FF99"/>
      <color rgb="FF62FAB2"/>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22/10/relationships/richValueRel" Target="richData/richValueRel.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microsoft.com/office/2017/06/relationships/rdRichValue" Target="richData/rdrichvalue.xml"/><Relationship Id="rId30" Type="http://schemas.microsoft.com/office/2017/10/relationships/person" Target="persons/person.xml"/></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emf"/><Relationship Id="rId5" Type="http://schemas.openxmlformats.org/officeDocument/2006/relationships/image" Target="../media/image6.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0</xdr:colOff>
      <xdr:row>14</xdr:row>
      <xdr:rowOff>0</xdr:rowOff>
    </xdr:from>
    <xdr:to>
      <xdr:col>7</xdr:col>
      <xdr:colOff>19439</xdr:colOff>
      <xdr:row>14</xdr:row>
      <xdr:rowOff>485970</xdr:rowOff>
    </xdr:to>
    <xdr:sp macro="" textlink="">
      <xdr:nvSpPr>
        <xdr:cNvPr id="6" name="Left Bracket 5">
          <a:extLst>
            <a:ext uri="{FF2B5EF4-FFF2-40B4-BE49-F238E27FC236}">
              <a16:creationId xmlns:a16="http://schemas.microsoft.com/office/drawing/2014/main" id="{CE92E347-8AAB-452F-A30E-78743C02CED7}"/>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0</xdr:colOff>
      <xdr:row>14</xdr:row>
      <xdr:rowOff>0</xdr:rowOff>
    </xdr:from>
    <xdr:to>
      <xdr:col>7</xdr:col>
      <xdr:colOff>19439</xdr:colOff>
      <xdr:row>14</xdr:row>
      <xdr:rowOff>485970</xdr:rowOff>
    </xdr:to>
    <xdr:sp macro="" textlink="">
      <xdr:nvSpPr>
        <xdr:cNvPr id="7" name="Left Bracket 6">
          <a:extLst>
            <a:ext uri="{FF2B5EF4-FFF2-40B4-BE49-F238E27FC236}">
              <a16:creationId xmlns:a16="http://schemas.microsoft.com/office/drawing/2014/main" id="{49D3B5C0-E8EC-464D-83C4-0E80AAC38DCE}"/>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0</xdr:colOff>
      <xdr:row>304</xdr:row>
      <xdr:rowOff>140391</xdr:rowOff>
    </xdr:from>
    <xdr:to>
      <xdr:col>45</xdr:col>
      <xdr:colOff>250632</xdr:colOff>
      <xdr:row>313</xdr:row>
      <xdr:rowOff>3309</xdr:rowOff>
    </xdr:to>
    <xdr:pic>
      <xdr:nvPicPr>
        <xdr:cNvPr id="643" name="Picture 642">
          <a:extLst>
            <a:ext uri="{FF2B5EF4-FFF2-40B4-BE49-F238E27FC236}">
              <a16:creationId xmlns:a16="http://schemas.microsoft.com/office/drawing/2014/main" id="{00000000-0008-0000-0A00-000083020000}"/>
            </a:ext>
          </a:extLst>
        </xdr:cNvPr>
        <xdr:cNvPicPr>
          <a:picLocks noChangeAspect="1"/>
        </xdr:cNvPicPr>
      </xdr:nvPicPr>
      <xdr:blipFill>
        <a:blip xmlns:r="http://schemas.openxmlformats.org/officeDocument/2006/relationships" r:embed="rId1" cstate="email">
          <a:duotone>
            <a:schemeClr val="accent5">
              <a:shade val="45000"/>
              <a:satMod val="135000"/>
            </a:schemeClr>
            <a:prstClr val="white"/>
          </a:duotone>
          <a:extLst>
            <a:ext uri="{28A0092B-C50C-407E-A947-70E740481C1C}">
              <a14:useLocalDpi xmlns:a14="http://schemas.microsoft.com/office/drawing/2010/main"/>
            </a:ext>
          </a:extLst>
        </a:blip>
        <a:stretch>
          <a:fillRect/>
        </a:stretch>
      </xdr:blipFill>
      <xdr:spPr>
        <a:xfrm>
          <a:off x="11355917" y="49553974"/>
          <a:ext cx="1679382" cy="1291668"/>
        </a:xfrm>
        <a:prstGeom prst="rect">
          <a:avLst/>
        </a:prstGeom>
      </xdr:spPr>
    </xdr:pic>
    <xdr:clientData/>
  </xdr:twoCellAnchor>
  <xdr:twoCellAnchor>
    <xdr:from>
      <xdr:col>20</xdr:col>
      <xdr:colOff>0</xdr:colOff>
      <xdr:row>4</xdr:row>
      <xdr:rowOff>57150</xdr:rowOff>
    </xdr:from>
    <xdr:to>
      <xdr:col>21</xdr:col>
      <xdr:colOff>0</xdr:colOff>
      <xdr:row>6</xdr:row>
      <xdr:rowOff>0</xdr:rowOff>
    </xdr:to>
    <xdr:sp macro="" textlink="">
      <xdr:nvSpPr>
        <xdr:cNvPr id="2" name="AutoShape 46">
          <a:extLst>
            <a:ext uri="{FF2B5EF4-FFF2-40B4-BE49-F238E27FC236}">
              <a16:creationId xmlns:a16="http://schemas.microsoft.com/office/drawing/2014/main" id="{00000000-0008-0000-0A00-000002000000}"/>
            </a:ext>
          </a:extLst>
        </xdr:cNvPr>
        <xdr:cNvSpPr>
          <a:spLocks noChangeArrowheads="1"/>
        </xdr:cNvSpPr>
      </xdr:nvSpPr>
      <xdr:spPr bwMode="auto">
        <a:xfrm>
          <a:off x="5638800" y="838200"/>
          <a:ext cx="285750" cy="342900"/>
        </a:xfrm>
        <a:prstGeom prst="triangle">
          <a:avLst>
            <a:gd name="adj" fmla="val 50000"/>
          </a:avLst>
        </a:prstGeom>
        <a:solidFill>
          <a:srgbClr val="FFFF00"/>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3" name="AutoShape 46">
          <a:extLst>
            <a:ext uri="{FF2B5EF4-FFF2-40B4-BE49-F238E27FC236}">
              <a16:creationId xmlns:a16="http://schemas.microsoft.com/office/drawing/2014/main" id="{00000000-0008-0000-0A00-000003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4" name="AutoShape 46">
          <a:extLst>
            <a:ext uri="{FF2B5EF4-FFF2-40B4-BE49-F238E27FC236}">
              <a16:creationId xmlns:a16="http://schemas.microsoft.com/office/drawing/2014/main" id="{00000000-0008-0000-0A00-000004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5" name="AutoShape 46">
          <a:extLst>
            <a:ext uri="{FF2B5EF4-FFF2-40B4-BE49-F238E27FC236}">
              <a16:creationId xmlns:a16="http://schemas.microsoft.com/office/drawing/2014/main" id="{00000000-0008-0000-0A00-000005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6" name="AutoShape 46">
          <a:extLst>
            <a:ext uri="{FF2B5EF4-FFF2-40B4-BE49-F238E27FC236}">
              <a16:creationId xmlns:a16="http://schemas.microsoft.com/office/drawing/2014/main" id="{00000000-0008-0000-0A00-000006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7" name="AutoShape 46">
          <a:extLst>
            <a:ext uri="{FF2B5EF4-FFF2-40B4-BE49-F238E27FC236}">
              <a16:creationId xmlns:a16="http://schemas.microsoft.com/office/drawing/2014/main" id="{00000000-0008-0000-0A00-000007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8" name="AutoShape 46">
          <a:extLst>
            <a:ext uri="{FF2B5EF4-FFF2-40B4-BE49-F238E27FC236}">
              <a16:creationId xmlns:a16="http://schemas.microsoft.com/office/drawing/2014/main" id="{00000000-0008-0000-0A00-000008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9" name="AutoShape 46">
          <a:extLst>
            <a:ext uri="{FF2B5EF4-FFF2-40B4-BE49-F238E27FC236}">
              <a16:creationId xmlns:a16="http://schemas.microsoft.com/office/drawing/2014/main" id="{00000000-0008-0000-0A00-000009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10" name="AutoShape 46">
          <a:extLst>
            <a:ext uri="{FF2B5EF4-FFF2-40B4-BE49-F238E27FC236}">
              <a16:creationId xmlns:a16="http://schemas.microsoft.com/office/drawing/2014/main" id="{00000000-0008-0000-0A00-00000A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12</xdr:row>
      <xdr:rowOff>74084</xdr:rowOff>
    </xdr:from>
    <xdr:to>
      <xdr:col>21</xdr:col>
      <xdr:colOff>0</xdr:colOff>
      <xdr:row>14</xdr:row>
      <xdr:rowOff>0</xdr:rowOff>
    </xdr:to>
    <xdr:sp macro="" textlink="">
      <xdr:nvSpPr>
        <xdr:cNvPr id="15" name="AutoShape 46">
          <a:extLst>
            <a:ext uri="{FF2B5EF4-FFF2-40B4-BE49-F238E27FC236}">
              <a16:creationId xmlns:a16="http://schemas.microsoft.com/office/drawing/2014/main" id="{00000000-0008-0000-0A00-00000F000000}"/>
            </a:ext>
          </a:extLst>
        </xdr:cNvPr>
        <xdr:cNvSpPr>
          <a:spLocks noChangeArrowheads="1"/>
        </xdr:cNvSpPr>
      </xdr:nvSpPr>
      <xdr:spPr bwMode="auto">
        <a:xfrm>
          <a:off x="5638800" y="2426759"/>
          <a:ext cx="285750" cy="325966"/>
        </a:xfrm>
        <a:prstGeom prst="triangle">
          <a:avLst>
            <a:gd name="adj" fmla="val 50000"/>
          </a:avLst>
        </a:prstGeom>
        <a:solidFill>
          <a:srgbClr val="FF0000"/>
        </a:solidFill>
        <a:ln w="9525">
          <a:solidFill>
            <a:srgbClr val="000000"/>
          </a:solidFill>
          <a:miter lim="800000"/>
          <a:headEnd/>
          <a:tailEnd/>
        </a:ln>
      </xdr:spPr>
    </xdr:sp>
    <xdr:clientData/>
  </xdr:twoCellAnchor>
  <xdr:twoCellAnchor>
    <xdr:from>
      <xdr:col>1</xdr:col>
      <xdr:colOff>38100</xdr:colOff>
      <xdr:row>20</xdr:row>
      <xdr:rowOff>0</xdr:rowOff>
    </xdr:from>
    <xdr:to>
      <xdr:col>3</xdr:col>
      <xdr:colOff>276225</xdr:colOff>
      <xdr:row>21</xdr:row>
      <xdr:rowOff>70593</xdr:rowOff>
    </xdr:to>
    <xdr:sp macro="" textlink="">
      <xdr:nvSpPr>
        <xdr:cNvPr id="16" name="Arrow: Notched Right 15">
          <a:extLst>
            <a:ext uri="{FF2B5EF4-FFF2-40B4-BE49-F238E27FC236}">
              <a16:creationId xmlns:a16="http://schemas.microsoft.com/office/drawing/2014/main" id="{00000000-0008-0000-0A00-000010000000}"/>
            </a:ext>
          </a:extLst>
        </xdr:cNvPr>
        <xdr:cNvSpPr/>
      </xdr:nvSpPr>
      <xdr:spPr>
        <a:xfrm>
          <a:off x="228600" y="3695700"/>
          <a:ext cx="809625" cy="261093"/>
        </a:xfrm>
        <a:prstGeom prst="notchedRightArrow">
          <a:avLst>
            <a:gd name="adj1" fmla="val 50000"/>
            <a:gd name="adj2" fmla="val 65401"/>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18</xdr:col>
      <xdr:colOff>33618</xdr:colOff>
      <xdr:row>11</xdr:row>
      <xdr:rowOff>52917</xdr:rowOff>
    </xdr:from>
    <xdr:to>
      <xdr:col>20</xdr:col>
      <xdr:colOff>173503</xdr:colOff>
      <xdr:row>11</xdr:row>
      <xdr:rowOff>160868</xdr:rowOff>
    </xdr:to>
    <xdr:sp macro="" textlink="">
      <xdr:nvSpPr>
        <xdr:cNvPr id="18" name="Freeform 2950">
          <a:extLst>
            <a:ext uri="{FF2B5EF4-FFF2-40B4-BE49-F238E27FC236}">
              <a16:creationId xmlns:a16="http://schemas.microsoft.com/office/drawing/2014/main" id="{00000000-0008-0000-0A00-000012000000}"/>
            </a:ext>
          </a:extLst>
        </xdr:cNvPr>
        <xdr:cNvSpPr>
          <a:spLocks noChangeArrowheads="1"/>
        </xdr:cNvSpPr>
      </xdr:nvSpPr>
      <xdr:spPr bwMode="auto">
        <a:xfrm>
          <a:off x="5188324" y="2204446"/>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12700</xdr:colOff>
      <xdr:row>4</xdr:row>
      <xdr:rowOff>59267</xdr:rowOff>
    </xdr:from>
    <xdr:to>
      <xdr:col>20</xdr:col>
      <xdr:colOff>138642</xdr:colOff>
      <xdr:row>4</xdr:row>
      <xdr:rowOff>164042</xdr:rowOff>
    </xdr:to>
    <xdr:sp macro="" textlink="">
      <xdr:nvSpPr>
        <xdr:cNvPr id="19" name="Freeform 2950">
          <a:extLst>
            <a:ext uri="{FF2B5EF4-FFF2-40B4-BE49-F238E27FC236}">
              <a16:creationId xmlns:a16="http://schemas.microsoft.com/office/drawing/2014/main" id="{00000000-0008-0000-0A00-000013000000}"/>
            </a:ext>
          </a:extLst>
        </xdr:cNvPr>
        <xdr:cNvSpPr>
          <a:spLocks noChangeArrowheads="1"/>
        </xdr:cNvSpPr>
      </xdr:nvSpPr>
      <xdr:spPr bwMode="auto">
        <a:xfrm>
          <a:off x="5080000" y="840317"/>
          <a:ext cx="697442" cy="10477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12700" algn="ctr">
          <a:solidFill>
            <a:srgbClr val="000000"/>
          </a:solidFill>
          <a:prstDash val="solid"/>
          <a:round/>
          <a:headEnd/>
          <a:tailEnd/>
        </a:ln>
      </xdr:spPr>
    </xdr:sp>
    <xdr:clientData/>
  </xdr:twoCellAnchor>
  <xdr:oneCellAnchor>
    <xdr:from>
      <xdr:col>29</xdr:col>
      <xdr:colOff>0</xdr:colOff>
      <xdr:row>21</xdr:row>
      <xdr:rowOff>0</xdr:rowOff>
    </xdr:from>
    <xdr:ext cx="266699" cy="394547"/>
    <xdr:pic>
      <xdr:nvPicPr>
        <xdr:cNvPr id="20" name="Graphic 19" descr="Road with solid fill">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95750"/>
          <a:ext cx="266699" cy="394547"/>
        </a:xfrm>
        <a:prstGeom prst="rect">
          <a:avLst/>
        </a:prstGeom>
      </xdr:spPr>
    </xdr:pic>
    <xdr:clientData/>
  </xdr:oneCellAnchor>
  <xdr:twoCellAnchor editAs="oneCell">
    <xdr:from>
      <xdr:col>9</xdr:col>
      <xdr:colOff>169335</xdr:colOff>
      <xdr:row>11</xdr:row>
      <xdr:rowOff>179918</xdr:rowOff>
    </xdr:from>
    <xdr:to>
      <xdr:col>10</xdr:col>
      <xdr:colOff>272181</xdr:colOff>
      <xdr:row>13</xdr:row>
      <xdr:rowOff>178743</xdr:rowOff>
    </xdr:to>
    <xdr:pic>
      <xdr:nvPicPr>
        <xdr:cNvPr id="21" name="Graphic 20" descr="Forest scene">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67002" y="2328335"/>
          <a:ext cx="388596" cy="400989"/>
        </a:xfrm>
        <a:prstGeom prst="rect">
          <a:avLst/>
        </a:prstGeom>
      </xdr:spPr>
    </xdr:pic>
    <xdr:clientData/>
  </xdr:twoCellAnchor>
  <xdr:twoCellAnchor>
    <xdr:from>
      <xdr:col>6</xdr:col>
      <xdr:colOff>18286</xdr:colOff>
      <xdr:row>15</xdr:row>
      <xdr:rowOff>42341</xdr:rowOff>
    </xdr:from>
    <xdr:to>
      <xdr:col>6</xdr:col>
      <xdr:colOff>179922</xdr:colOff>
      <xdr:row>17</xdr:row>
      <xdr:rowOff>31758</xdr:rowOff>
    </xdr:to>
    <xdr:sp macro="" textlink="">
      <xdr:nvSpPr>
        <xdr:cNvPr id="24" name="AutoShape 1512">
          <a:extLst>
            <a:ext uri="{FF2B5EF4-FFF2-40B4-BE49-F238E27FC236}">
              <a16:creationId xmlns:a16="http://schemas.microsoft.com/office/drawing/2014/main" id="{00000000-0008-0000-0A00-000018000000}"/>
            </a:ext>
          </a:extLst>
        </xdr:cNvPr>
        <xdr:cNvSpPr>
          <a:spLocks noChangeArrowheads="1"/>
        </xdr:cNvSpPr>
      </xdr:nvSpPr>
      <xdr:spPr bwMode="auto">
        <a:xfrm rot="5400000" flipV="1">
          <a:off x="1552195" y="3099482"/>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xdr:col>
      <xdr:colOff>157788</xdr:colOff>
      <xdr:row>15</xdr:row>
      <xdr:rowOff>42334</xdr:rowOff>
    </xdr:from>
    <xdr:to>
      <xdr:col>3</xdr:col>
      <xdr:colOff>0</xdr:colOff>
      <xdr:row>17</xdr:row>
      <xdr:rowOff>42334</xdr:rowOff>
    </xdr:to>
    <xdr:sp macro="" textlink="">
      <xdr:nvSpPr>
        <xdr:cNvPr id="25" name="AutoShape 1512">
          <a:extLst>
            <a:ext uri="{FF2B5EF4-FFF2-40B4-BE49-F238E27FC236}">
              <a16:creationId xmlns:a16="http://schemas.microsoft.com/office/drawing/2014/main" id="{00000000-0008-0000-0A00-000019000000}"/>
            </a:ext>
          </a:extLst>
        </xdr:cNvPr>
        <xdr:cNvSpPr>
          <a:spLocks noChangeArrowheads="1"/>
        </xdr:cNvSpPr>
      </xdr:nvSpPr>
      <xdr:spPr bwMode="auto">
        <a:xfrm rot="5400000" flipV="1">
          <a:off x="507519" y="3121603"/>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13</xdr:col>
      <xdr:colOff>176926</xdr:colOff>
      <xdr:row>12</xdr:row>
      <xdr:rowOff>31361</xdr:rowOff>
    </xdr:from>
    <xdr:to>
      <xdr:col>14</xdr:col>
      <xdr:colOff>174014</xdr:colOff>
      <xdr:row>14</xdr:row>
      <xdr:rowOff>0</xdr:rowOff>
    </xdr:to>
    <xdr:sp macro="" textlink="">
      <xdr:nvSpPr>
        <xdr:cNvPr id="26" name="Equals 167">
          <a:extLst>
            <a:ext uri="{FF2B5EF4-FFF2-40B4-BE49-F238E27FC236}">
              <a16:creationId xmlns:a16="http://schemas.microsoft.com/office/drawing/2014/main" id="{00000000-0008-0000-0A00-00001A000000}"/>
            </a:ext>
          </a:extLst>
        </xdr:cNvPr>
        <xdr:cNvSpPr/>
      </xdr:nvSpPr>
      <xdr:spPr>
        <a:xfrm rot="5400000">
          <a:off x="3772550" y="2426962"/>
          <a:ext cx="368689" cy="282838"/>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256210</xdr:colOff>
      <xdr:row>15</xdr:row>
      <xdr:rowOff>0</xdr:rowOff>
    </xdr:from>
    <xdr:to>
      <xdr:col>10</xdr:col>
      <xdr:colOff>115934</xdr:colOff>
      <xdr:row>17</xdr:row>
      <xdr:rowOff>62443</xdr:rowOff>
    </xdr:to>
    <xdr:sp macro="" textlink="">
      <xdr:nvSpPr>
        <xdr:cNvPr id="27" name="Minus Sign 26">
          <a:extLst>
            <a:ext uri="{FF2B5EF4-FFF2-40B4-BE49-F238E27FC236}">
              <a16:creationId xmlns:a16="http://schemas.microsoft.com/office/drawing/2014/main" id="{00000000-0008-0000-0A00-00001B000000}"/>
            </a:ext>
          </a:extLst>
        </xdr:cNvPr>
        <xdr:cNvSpPr/>
      </xdr:nvSpPr>
      <xdr:spPr>
        <a:xfrm>
          <a:off x="2180260" y="2952750"/>
          <a:ext cx="716974" cy="44344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44</xdr:col>
      <xdr:colOff>10582</xdr:colOff>
      <xdr:row>0</xdr:row>
      <xdr:rowOff>142082</xdr:rowOff>
    </xdr:from>
    <xdr:to>
      <xdr:col>45</xdr:col>
      <xdr:colOff>240241</xdr:colOff>
      <xdr:row>4</xdr:row>
      <xdr:rowOff>1</xdr:rowOff>
    </xdr:to>
    <xdr:grpSp>
      <xdr:nvGrpSpPr>
        <xdr:cNvPr id="28" name="Group 27">
          <a:extLst>
            <a:ext uri="{FF2B5EF4-FFF2-40B4-BE49-F238E27FC236}">
              <a16:creationId xmlns:a16="http://schemas.microsoft.com/office/drawing/2014/main" id="{00000000-0008-0000-0A00-00001C000000}"/>
            </a:ext>
          </a:extLst>
        </xdr:cNvPr>
        <xdr:cNvGrpSpPr>
          <a:grpSpLocks/>
        </xdr:cNvGrpSpPr>
      </xdr:nvGrpSpPr>
      <xdr:grpSpPr bwMode="auto">
        <a:xfrm>
          <a:off x="13028082" y="142082"/>
          <a:ext cx="527315" cy="631825"/>
          <a:chOff x="10" y="10"/>
          <a:chExt cx="920" cy="558"/>
        </a:xfrm>
      </xdr:grpSpPr>
      <xdr:sp macro="" textlink="">
        <xdr:nvSpPr>
          <xdr:cNvPr id="29" name="Freeform 2">
            <a:extLst>
              <a:ext uri="{FF2B5EF4-FFF2-40B4-BE49-F238E27FC236}">
                <a16:creationId xmlns:a16="http://schemas.microsoft.com/office/drawing/2014/main" id="{00000000-0008-0000-0A00-00001D00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30" name="Group 1389">
            <a:extLst>
              <a:ext uri="{FF2B5EF4-FFF2-40B4-BE49-F238E27FC236}">
                <a16:creationId xmlns:a16="http://schemas.microsoft.com/office/drawing/2014/main" id="{00000000-0008-0000-0A00-00001E000000}"/>
              </a:ext>
            </a:extLst>
          </xdr:cNvPr>
          <xdr:cNvGrpSpPr>
            <a:grpSpLocks/>
          </xdr:cNvGrpSpPr>
        </xdr:nvGrpSpPr>
        <xdr:grpSpPr bwMode="auto">
          <a:xfrm>
            <a:off x="37" y="47"/>
            <a:ext cx="304" cy="490"/>
            <a:chOff x="37" y="47"/>
            <a:chExt cx="304" cy="490"/>
          </a:xfrm>
        </xdr:grpSpPr>
        <xdr:sp macro="" textlink="">
          <xdr:nvSpPr>
            <xdr:cNvPr id="38" name="Freeform 4">
              <a:extLst>
                <a:ext uri="{FF2B5EF4-FFF2-40B4-BE49-F238E27FC236}">
                  <a16:creationId xmlns:a16="http://schemas.microsoft.com/office/drawing/2014/main" id="{00000000-0008-0000-0A00-00002600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9" name="Freeform 5">
              <a:extLst>
                <a:ext uri="{FF2B5EF4-FFF2-40B4-BE49-F238E27FC236}">
                  <a16:creationId xmlns:a16="http://schemas.microsoft.com/office/drawing/2014/main" id="{00000000-0008-0000-0A00-00002700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40" name="Freeform 6">
              <a:extLst>
                <a:ext uri="{FF2B5EF4-FFF2-40B4-BE49-F238E27FC236}">
                  <a16:creationId xmlns:a16="http://schemas.microsoft.com/office/drawing/2014/main" id="{00000000-0008-0000-0A00-00002800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31" name="Freeform 7">
            <a:extLst>
              <a:ext uri="{FF2B5EF4-FFF2-40B4-BE49-F238E27FC236}">
                <a16:creationId xmlns:a16="http://schemas.microsoft.com/office/drawing/2014/main" id="{00000000-0008-0000-0A00-00001F00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2" name="Rectangle 31">
            <a:extLst>
              <a:ext uri="{FF2B5EF4-FFF2-40B4-BE49-F238E27FC236}">
                <a16:creationId xmlns:a16="http://schemas.microsoft.com/office/drawing/2014/main" id="{00000000-0008-0000-0A00-00002000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3" name="Rectangle 32">
            <a:extLst>
              <a:ext uri="{FF2B5EF4-FFF2-40B4-BE49-F238E27FC236}">
                <a16:creationId xmlns:a16="http://schemas.microsoft.com/office/drawing/2014/main" id="{00000000-0008-0000-0A00-00002100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4" name="Rectangle 33">
            <a:extLst>
              <a:ext uri="{FF2B5EF4-FFF2-40B4-BE49-F238E27FC236}">
                <a16:creationId xmlns:a16="http://schemas.microsoft.com/office/drawing/2014/main" id="{00000000-0008-0000-0A00-00002200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5" name="Freeform 11">
            <a:extLst>
              <a:ext uri="{FF2B5EF4-FFF2-40B4-BE49-F238E27FC236}">
                <a16:creationId xmlns:a16="http://schemas.microsoft.com/office/drawing/2014/main" id="{00000000-0008-0000-0A00-00002300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6" name="Freeform 12">
            <a:extLst>
              <a:ext uri="{FF2B5EF4-FFF2-40B4-BE49-F238E27FC236}">
                <a16:creationId xmlns:a16="http://schemas.microsoft.com/office/drawing/2014/main" id="{00000000-0008-0000-0A00-00002400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7" name="Freeform 13">
            <a:extLst>
              <a:ext uri="{FF2B5EF4-FFF2-40B4-BE49-F238E27FC236}">
                <a16:creationId xmlns:a16="http://schemas.microsoft.com/office/drawing/2014/main" id="{00000000-0008-0000-0A00-00002500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xdr:from>
      <xdr:col>4</xdr:col>
      <xdr:colOff>1</xdr:colOff>
      <xdr:row>21</xdr:row>
      <xdr:rowOff>95874</xdr:rowOff>
    </xdr:from>
    <xdr:to>
      <xdr:col>4</xdr:col>
      <xdr:colOff>285748</xdr:colOff>
      <xdr:row>23</xdr:row>
      <xdr:rowOff>624</xdr:rowOff>
    </xdr:to>
    <xdr:sp macro="" textlink="">
      <xdr:nvSpPr>
        <xdr:cNvPr id="42" name="Isosceles Triangle 41">
          <a:extLst>
            <a:ext uri="{FF2B5EF4-FFF2-40B4-BE49-F238E27FC236}">
              <a16:creationId xmlns:a16="http://schemas.microsoft.com/office/drawing/2014/main" id="{00000000-0008-0000-0A00-00002A000000}"/>
            </a:ext>
          </a:extLst>
        </xdr:cNvPr>
        <xdr:cNvSpPr/>
      </xdr:nvSpPr>
      <xdr:spPr>
        <a:xfrm>
          <a:off x="1075766" y="3995521"/>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xdr:row>
      <xdr:rowOff>95874</xdr:rowOff>
    </xdr:from>
    <xdr:to>
      <xdr:col>6</xdr:col>
      <xdr:colOff>285749</xdr:colOff>
      <xdr:row>23</xdr:row>
      <xdr:rowOff>624</xdr:rowOff>
    </xdr:to>
    <xdr:sp macro="" textlink="">
      <xdr:nvSpPr>
        <xdr:cNvPr id="43" name="Isosceles Triangle 42">
          <a:extLst>
            <a:ext uri="{FF2B5EF4-FFF2-40B4-BE49-F238E27FC236}">
              <a16:creationId xmlns:a16="http://schemas.microsoft.com/office/drawing/2014/main" id="{00000000-0008-0000-0A00-00002B000000}"/>
            </a:ext>
          </a:extLst>
        </xdr:cNvPr>
        <xdr:cNvSpPr/>
      </xdr:nvSpPr>
      <xdr:spPr>
        <a:xfrm>
          <a:off x="1658473" y="3995521"/>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xdr:row>
      <xdr:rowOff>84666</xdr:rowOff>
    </xdr:from>
    <xdr:to>
      <xdr:col>8</xdr:col>
      <xdr:colOff>285749</xdr:colOff>
      <xdr:row>22</xdr:row>
      <xdr:rowOff>179916</xdr:rowOff>
    </xdr:to>
    <xdr:sp macro="" textlink="">
      <xdr:nvSpPr>
        <xdr:cNvPr id="44" name="Isosceles Triangle 43">
          <a:extLst>
            <a:ext uri="{FF2B5EF4-FFF2-40B4-BE49-F238E27FC236}">
              <a16:creationId xmlns:a16="http://schemas.microsoft.com/office/drawing/2014/main" id="{00000000-0008-0000-0A00-00002C000000}"/>
            </a:ext>
          </a:extLst>
        </xdr:cNvPr>
        <xdr:cNvSpPr/>
      </xdr:nvSpPr>
      <xdr:spPr>
        <a:xfrm>
          <a:off x="2241178"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xdr:row>
      <xdr:rowOff>84666</xdr:rowOff>
    </xdr:from>
    <xdr:to>
      <xdr:col>10</xdr:col>
      <xdr:colOff>285749</xdr:colOff>
      <xdr:row>22</xdr:row>
      <xdr:rowOff>179916</xdr:rowOff>
    </xdr:to>
    <xdr:sp macro="" textlink="">
      <xdr:nvSpPr>
        <xdr:cNvPr id="45" name="Isosceles Triangle 44">
          <a:extLst>
            <a:ext uri="{FF2B5EF4-FFF2-40B4-BE49-F238E27FC236}">
              <a16:creationId xmlns:a16="http://schemas.microsoft.com/office/drawing/2014/main" id="{00000000-0008-0000-0A00-00002D000000}"/>
            </a:ext>
          </a:extLst>
        </xdr:cNvPr>
        <xdr:cNvSpPr/>
      </xdr:nvSpPr>
      <xdr:spPr>
        <a:xfrm>
          <a:off x="2823884"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xdr:row>
      <xdr:rowOff>84666</xdr:rowOff>
    </xdr:from>
    <xdr:to>
      <xdr:col>12</xdr:col>
      <xdr:colOff>285749</xdr:colOff>
      <xdr:row>22</xdr:row>
      <xdr:rowOff>179916</xdr:rowOff>
    </xdr:to>
    <xdr:sp macro="" textlink="">
      <xdr:nvSpPr>
        <xdr:cNvPr id="46" name="Isosceles Triangle 45">
          <a:extLst>
            <a:ext uri="{FF2B5EF4-FFF2-40B4-BE49-F238E27FC236}">
              <a16:creationId xmlns:a16="http://schemas.microsoft.com/office/drawing/2014/main" id="{00000000-0008-0000-0A00-00002E000000}"/>
            </a:ext>
          </a:extLst>
        </xdr:cNvPr>
        <xdr:cNvSpPr/>
      </xdr:nvSpPr>
      <xdr:spPr>
        <a:xfrm>
          <a:off x="3406590" y="4186019"/>
          <a:ext cx="285747" cy="285750"/>
        </a:xfrm>
        <a:prstGeom prst="triangle">
          <a:avLst/>
        </a:prstGeom>
        <a:solidFill>
          <a:srgbClr val="EE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xdr:row>
      <xdr:rowOff>84666</xdr:rowOff>
    </xdr:from>
    <xdr:to>
      <xdr:col>14</xdr:col>
      <xdr:colOff>285749</xdr:colOff>
      <xdr:row>22</xdr:row>
      <xdr:rowOff>179916</xdr:rowOff>
    </xdr:to>
    <xdr:sp macro="" textlink="">
      <xdr:nvSpPr>
        <xdr:cNvPr id="47" name="Isosceles Triangle 46">
          <a:extLst>
            <a:ext uri="{FF2B5EF4-FFF2-40B4-BE49-F238E27FC236}">
              <a16:creationId xmlns:a16="http://schemas.microsoft.com/office/drawing/2014/main" id="{00000000-0008-0000-0A00-00002F000000}"/>
            </a:ext>
          </a:extLst>
        </xdr:cNvPr>
        <xdr:cNvSpPr/>
      </xdr:nvSpPr>
      <xdr:spPr>
        <a:xfrm>
          <a:off x="3924302" y="4180416"/>
          <a:ext cx="285747" cy="285750"/>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xdr:row>
      <xdr:rowOff>84666</xdr:rowOff>
    </xdr:from>
    <xdr:to>
      <xdr:col>16</xdr:col>
      <xdr:colOff>285749</xdr:colOff>
      <xdr:row>22</xdr:row>
      <xdr:rowOff>179916</xdr:rowOff>
    </xdr:to>
    <xdr:sp macro="" textlink="">
      <xdr:nvSpPr>
        <xdr:cNvPr id="48" name="Isosceles Triangle 47">
          <a:extLst>
            <a:ext uri="{FF2B5EF4-FFF2-40B4-BE49-F238E27FC236}">
              <a16:creationId xmlns:a16="http://schemas.microsoft.com/office/drawing/2014/main" id="{00000000-0008-0000-0A00-000030000000}"/>
            </a:ext>
          </a:extLst>
        </xdr:cNvPr>
        <xdr:cNvSpPr/>
      </xdr:nvSpPr>
      <xdr:spPr>
        <a:xfrm>
          <a:off x="4572002"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xdr:row>
      <xdr:rowOff>84666</xdr:rowOff>
    </xdr:from>
    <xdr:to>
      <xdr:col>18</xdr:col>
      <xdr:colOff>285749</xdr:colOff>
      <xdr:row>22</xdr:row>
      <xdr:rowOff>179916</xdr:rowOff>
    </xdr:to>
    <xdr:sp macro="" textlink="">
      <xdr:nvSpPr>
        <xdr:cNvPr id="49" name="Isosceles Triangle 48">
          <a:extLst>
            <a:ext uri="{FF2B5EF4-FFF2-40B4-BE49-F238E27FC236}">
              <a16:creationId xmlns:a16="http://schemas.microsoft.com/office/drawing/2014/main" id="{00000000-0008-0000-0A00-000031000000}"/>
            </a:ext>
          </a:extLst>
        </xdr:cNvPr>
        <xdr:cNvSpPr/>
      </xdr:nvSpPr>
      <xdr:spPr>
        <a:xfrm>
          <a:off x="5154708"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xdr:row>
      <xdr:rowOff>84666</xdr:rowOff>
    </xdr:from>
    <xdr:to>
      <xdr:col>20</xdr:col>
      <xdr:colOff>285749</xdr:colOff>
      <xdr:row>22</xdr:row>
      <xdr:rowOff>179916</xdr:rowOff>
    </xdr:to>
    <xdr:sp macro="" textlink="">
      <xdr:nvSpPr>
        <xdr:cNvPr id="50" name="Isosceles Triangle 49">
          <a:extLst>
            <a:ext uri="{FF2B5EF4-FFF2-40B4-BE49-F238E27FC236}">
              <a16:creationId xmlns:a16="http://schemas.microsoft.com/office/drawing/2014/main" id="{00000000-0008-0000-0A00-000032000000}"/>
            </a:ext>
          </a:extLst>
        </xdr:cNvPr>
        <xdr:cNvSpPr/>
      </xdr:nvSpPr>
      <xdr:spPr>
        <a:xfrm>
          <a:off x="5638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xdr:row>
      <xdr:rowOff>84666</xdr:rowOff>
    </xdr:from>
    <xdr:to>
      <xdr:col>22</xdr:col>
      <xdr:colOff>285749</xdr:colOff>
      <xdr:row>22</xdr:row>
      <xdr:rowOff>179916</xdr:rowOff>
    </xdr:to>
    <xdr:sp macro="" textlink="">
      <xdr:nvSpPr>
        <xdr:cNvPr id="51" name="Isosceles Triangle 50">
          <a:extLst>
            <a:ext uri="{FF2B5EF4-FFF2-40B4-BE49-F238E27FC236}">
              <a16:creationId xmlns:a16="http://schemas.microsoft.com/office/drawing/2014/main" id="{00000000-0008-0000-0A00-000033000000}"/>
            </a:ext>
          </a:extLst>
        </xdr:cNvPr>
        <xdr:cNvSpPr/>
      </xdr:nvSpPr>
      <xdr:spPr>
        <a:xfrm>
          <a:off x="6320120"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xdr:row>
      <xdr:rowOff>84666</xdr:rowOff>
    </xdr:from>
    <xdr:to>
      <xdr:col>24</xdr:col>
      <xdr:colOff>285749</xdr:colOff>
      <xdr:row>22</xdr:row>
      <xdr:rowOff>179916</xdr:rowOff>
    </xdr:to>
    <xdr:sp macro="" textlink="">
      <xdr:nvSpPr>
        <xdr:cNvPr id="52" name="Isosceles Triangle 51">
          <a:extLst>
            <a:ext uri="{FF2B5EF4-FFF2-40B4-BE49-F238E27FC236}">
              <a16:creationId xmlns:a16="http://schemas.microsoft.com/office/drawing/2014/main" id="{00000000-0008-0000-0A00-000034000000}"/>
            </a:ext>
          </a:extLst>
        </xdr:cNvPr>
        <xdr:cNvSpPr/>
      </xdr:nvSpPr>
      <xdr:spPr>
        <a:xfrm>
          <a:off x="6781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xdr:row>
      <xdr:rowOff>84666</xdr:rowOff>
    </xdr:from>
    <xdr:to>
      <xdr:col>26</xdr:col>
      <xdr:colOff>285749</xdr:colOff>
      <xdr:row>22</xdr:row>
      <xdr:rowOff>179916</xdr:rowOff>
    </xdr:to>
    <xdr:sp macro="" textlink="">
      <xdr:nvSpPr>
        <xdr:cNvPr id="53" name="Isosceles Triangle 52">
          <a:extLst>
            <a:ext uri="{FF2B5EF4-FFF2-40B4-BE49-F238E27FC236}">
              <a16:creationId xmlns:a16="http://schemas.microsoft.com/office/drawing/2014/main" id="{00000000-0008-0000-0A00-000035000000}"/>
            </a:ext>
          </a:extLst>
        </xdr:cNvPr>
        <xdr:cNvSpPr/>
      </xdr:nvSpPr>
      <xdr:spPr>
        <a:xfrm>
          <a:off x="7353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xdr:row>
      <xdr:rowOff>84666</xdr:rowOff>
    </xdr:from>
    <xdr:to>
      <xdr:col>28</xdr:col>
      <xdr:colOff>285749</xdr:colOff>
      <xdr:row>22</xdr:row>
      <xdr:rowOff>179916</xdr:rowOff>
    </xdr:to>
    <xdr:sp macro="" textlink="">
      <xdr:nvSpPr>
        <xdr:cNvPr id="54" name="Isosceles Triangle 53">
          <a:extLst>
            <a:ext uri="{FF2B5EF4-FFF2-40B4-BE49-F238E27FC236}">
              <a16:creationId xmlns:a16="http://schemas.microsoft.com/office/drawing/2014/main" id="{00000000-0008-0000-0A00-000036000000}"/>
            </a:ext>
          </a:extLst>
        </xdr:cNvPr>
        <xdr:cNvSpPr/>
      </xdr:nvSpPr>
      <xdr:spPr>
        <a:xfrm>
          <a:off x="7924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xdr:row>
      <xdr:rowOff>84666</xdr:rowOff>
    </xdr:from>
    <xdr:to>
      <xdr:col>30</xdr:col>
      <xdr:colOff>285749</xdr:colOff>
      <xdr:row>22</xdr:row>
      <xdr:rowOff>179916</xdr:rowOff>
    </xdr:to>
    <xdr:sp macro="" textlink="">
      <xdr:nvSpPr>
        <xdr:cNvPr id="55" name="Isosceles Triangle 54">
          <a:extLst>
            <a:ext uri="{FF2B5EF4-FFF2-40B4-BE49-F238E27FC236}">
              <a16:creationId xmlns:a16="http://schemas.microsoft.com/office/drawing/2014/main" id="{00000000-0008-0000-0A00-000037000000}"/>
            </a:ext>
          </a:extLst>
        </xdr:cNvPr>
        <xdr:cNvSpPr/>
      </xdr:nvSpPr>
      <xdr:spPr>
        <a:xfrm>
          <a:off x="8496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xdr:row>
      <xdr:rowOff>84666</xdr:rowOff>
    </xdr:from>
    <xdr:to>
      <xdr:col>32</xdr:col>
      <xdr:colOff>285749</xdr:colOff>
      <xdr:row>22</xdr:row>
      <xdr:rowOff>179916</xdr:rowOff>
    </xdr:to>
    <xdr:sp macro="" textlink="">
      <xdr:nvSpPr>
        <xdr:cNvPr id="56" name="Isosceles Triangle 55">
          <a:extLst>
            <a:ext uri="{FF2B5EF4-FFF2-40B4-BE49-F238E27FC236}">
              <a16:creationId xmlns:a16="http://schemas.microsoft.com/office/drawing/2014/main" id="{00000000-0008-0000-0A00-000038000000}"/>
            </a:ext>
          </a:extLst>
        </xdr:cNvPr>
        <xdr:cNvSpPr/>
      </xdr:nvSpPr>
      <xdr:spPr>
        <a:xfrm>
          <a:off x="9067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xdr:row>
      <xdr:rowOff>84666</xdr:rowOff>
    </xdr:from>
    <xdr:to>
      <xdr:col>34</xdr:col>
      <xdr:colOff>285749</xdr:colOff>
      <xdr:row>22</xdr:row>
      <xdr:rowOff>179916</xdr:rowOff>
    </xdr:to>
    <xdr:sp macro="" textlink="">
      <xdr:nvSpPr>
        <xdr:cNvPr id="57" name="Isosceles Triangle 56">
          <a:extLst>
            <a:ext uri="{FF2B5EF4-FFF2-40B4-BE49-F238E27FC236}">
              <a16:creationId xmlns:a16="http://schemas.microsoft.com/office/drawing/2014/main" id="{00000000-0008-0000-0A00-000039000000}"/>
            </a:ext>
          </a:extLst>
        </xdr:cNvPr>
        <xdr:cNvSpPr/>
      </xdr:nvSpPr>
      <xdr:spPr>
        <a:xfrm>
          <a:off x="9639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xdr:row>
      <xdr:rowOff>84666</xdr:rowOff>
    </xdr:from>
    <xdr:to>
      <xdr:col>36</xdr:col>
      <xdr:colOff>285749</xdr:colOff>
      <xdr:row>22</xdr:row>
      <xdr:rowOff>179916</xdr:rowOff>
    </xdr:to>
    <xdr:sp macro="" textlink="">
      <xdr:nvSpPr>
        <xdr:cNvPr id="58" name="Isosceles Triangle 57">
          <a:extLst>
            <a:ext uri="{FF2B5EF4-FFF2-40B4-BE49-F238E27FC236}">
              <a16:creationId xmlns:a16="http://schemas.microsoft.com/office/drawing/2014/main" id="{00000000-0008-0000-0A00-00003A000000}"/>
            </a:ext>
          </a:extLst>
        </xdr:cNvPr>
        <xdr:cNvSpPr/>
      </xdr:nvSpPr>
      <xdr:spPr>
        <a:xfrm>
          <a:off x="10399061"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xdr:row>
      <xdr:rowOff>84666</xdr:rowOff>
    </xdr:from>
    <xdr:to>
      <xdr:col>38</xdr:col>
      <xdr:colOff>285749</xdr:colOff>
      <xdr:row>22</xdr:row>
      <xdr:rowOff>179916</xdr:rowOff>
    </xdr:to>
    <xdr:sp macro="" textlink="">
      <xdr:nvSpPr>
        <xdr:cNvPr id="59" name="Isosceles Triangle 58">
          <a:extLst>
            <a:ext uri="{FF2B5EF4-FFF2-40B4-BE49-F238E27FC236}">
              <a16:creationId xmlns:a16="http://schemas.microsoft.com/office/drawing/2014/main" id="{00000000-0008-0000-0A00-00003B000000}"/>
            </a:ext>
          </a:extLst>
        </xdr:cNvPr>
        <xdr:cNvSpPr/>
      </xdr:nvSpPr>
      <xdr:spPr>
        <a:xfrm>
          <a:off x="10782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xdr:row>
      <xdr:rowOff>84666</xdr:rowOff>
    </xdr:from>
    <xdr:to>
      <xdr:col>40</xdr:col>
      <xdr:colOff>285749</xdr:colOff>
      <xdr:row>22</xdr:row>
      <xdr:rowOff>179916</xdr:rowOff>
    </xdr:to>
    <xdr:sp macro="" textlink="">
      <xdr:nvSpPr>
        <xdr:cNvPr id="60" name="Isosceles Triangle 59">
          <a:extLst>
            <a:ext uri="{FF2B5EF4-FFF2-40B4-BE49-F238E27FC236}">
              <a16:creationId xmlns:a16="http://schemas.microsoft.com/office/drawing/2014/main" id="{00000000-0008-0000-0A00-00003C000000}"/>
            </a:ext>
          </a:extLst>
        </xdr:cNvPr>
        <xdr:cNvSpPr/>
      </xdr:nvSpPr>
      <xdr:spPr>
        <a:xfrm>
          <a:off x="11353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xdr:row>
      <xdr:rowOff>84666</xdr:rowOff>
    </xdr:from>
    <xdr:to>
      <xdr:col>42</xdr:col>
      <xdr:colOff>285749</xdr:colOff>
      <xdr:row>22</xdr:row>
      <xdr:rowOff>179916</xdr:rowOff>
    </xdr:to>
    <xdr:sp macro="" textlink="">
      <xdr:nvSpPr>
        <xdr:cNvPr id="61" name="Isosceles Triangle 60">
          <a:extLst>
            <a:ext uri="{FF2B5EF4-FFF2-40B4-BE49-F238E27FC236}">
              <a16:creationId xmlns:a16="http://schemas.microsoft.com/office/drawing/2014/main" id="{00000000-0008-0000-0A00-00003D000000}"/>
            </a:ext>
          </a:extLst>
        </xdr:cNvPr>
        <xdr:cNvSpPr/>
      </xdr:nvSpPr>
      <xdr:spPr>
        <a:xfrm>
          <a:off x="11925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xdr:row>
      <xdr:rowOff>84666</xdr:rowOff>
    </xdr:from>
    <xdr:to>
      <xdr:col>44</xdr:col>
      <xdr:colOff>285749</xdr:colOff>
      <xdr:row>22</xdr:row>
      <xdr:rowOff>179916</xdr:rowOff>
    </xdr:to>
    <xdr:sp macro="" textlink="">
      <xdr:nvSpPr>
        <xdr:cNvPr id="62" name="Isosceles Triangle 61">
          <a:extLst>
            <a:ext uri="{FF2B5EF4-FFF2-40B4-BE49-F238E27FC236}">
              <a16:creationId xmlns:a16="http://schemas.microsoft.com/office/drawing/2014/main" id="{00000000-0008-0000-0A00-00003E000000}"/>
            </a:ext>
          </a:extLst>
        </xdr:cNvPr>
        <xdr:cNvSpPr/>
      </xdr:nvSpPr>
      <xdr:spPr>
        <a:xfrm>
          <a:off x="12729884"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153</xdr:row>
      <xdr:rowOff>0</xdr:rowOff>
    </xdr:from>
    <xdr:ext cx="266699" cy="394547"/>
    <xdr:pic>
      <xdr:nvPicPr>
        <xdr:cNvPr id="63" name="Graphic 62" descr="Road with solid fill">
          <a:extLst>
            <a:ext uri="{FF2B5EF4-FFF2-40B4-BE49-F238E27FC236}">
              <a16:creationId xmlns:a16="http://schemas.microsoft.com/office/drawing/2014/main" id="{00000000-0008-0000-0A00-00003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6038850"/>
          <a:ext cx="266699" cy="394547"/>
        </a:xfrm>
        <a:prstGeom prst="rect">
          <a:avLst/>
        </a:prstGeom>
      </xdr:spPr>
    </xdr:pic>
    <xdr:clientData/>
  </xdr:oneCellAnchor>
  <xdr:oneCellAnchor>
    <xdr:from>
      <xdr:col>29</xdr:col>
      <xdr:colOff>0</xdr:colOff>
      <xdr:row>32</xdr:row>
      <xdr:rowOff>0</xdr:rowOff>
    </xdr:from>
    <xdr:ext cx="266699" cy="394547"/>
    <xdr:pic>
      <xdr:nvPicPr>
        <xdr:cNvPr id="64" name="Graphic 63" descr="Road with solid fill">
          <a:extLst>
            <a:ext uri="{FF2B5EF4-FFF2-40B4-BE49-F238E27FC236}">
              <a16:creationId xmlns:a16="http://schemas.microsoft.com/office/drawing/2014/main" id="{00000000-0008-0000-0A00-00004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7791450"/>
          <a:ext cx="266699" cy="394547"/>
        </a:xfrm>
        <a:prstGeom prst="rect">
          <a:avLst/>
        </a:prstGeom>
      </xdr:spPr>
    </xdr:pic>
    <xdr:clientData/>
  </xdr:oneCellAnchor>
  <xdr:twoCellAnchor>
    <xdr:from>
      <xdr:col>4</xdr:col>
      <xdr:colOff>2</xdr:colOff>
      <xdr:row>32</xdr:row>
      <xdr:rowOff>84666</xdr:rowOff>
    </xdr:from>
    <xdr:to>
      <xdr:col>4</xdr:col>
      <xdr:colOff>285749</xdr:colOff>
      <xdr:row>33</xdr:row>
      <xdr:rowOff>179916</xdr:rowOff>
    </xdr:to>
    <xdr:sp macro="" textlink="">
      <xdr:nvSpPr>
        <xdr:cNvPr id="65" name="Isosceles Triangle 64">
          <a:extLst>
            <a:ext uri="{FF2B5EF4-FFF2-40B4-BE49-F238E27FC236}">
              <a16:creationId xmlns:a16="http://schemas.microsoft.com/office/drawing/2014/main" id="{00000000-0008-0000-0A00-000041000000}"/>
            </a:ext>
          </a:extLst>
        </xdr:cNvPr>
        <xdr:cNvSpPr/>
      </xdr:nvSpPr>
      <xdr:spPr>
        <a:xfrm>
          <a:off x="1075767" y="7872754"/>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32</xdr:row>
      <xdr:rowOff>84666</xdr:rowOff>
    </xdr:from>
    <xdr:to>
      <xdr:col>6</xdr:col>
      <xdr:colOff>285749</xdr:colOff>
      <xdr:row>33</xdr:row>
      <xdr:rowOff>179916</xdr:rowOff>
    </xdr:to>
    <xdr:sp macro="" textlink="">
      <xdr:nvSpPr>
        <xdr:cNvPr id="66" name="Isosceles Triangle 65">
          <a:extLst>
            <a:ext uri="{FF2B5EF4-FFF2-40B4-BE49-F238E27FC236}">
              <a16:creationId xmlns:a16="http://schemas.microsoft.com/office/drawing/2014/main" id="{00000000-0008-0000-0A00-000042000000}"/>
            </a:ext>
          </a:extLst>
        </xdr:cNvPr>
        <xdr:cNvSpPr/>
      </xdr:nvSpPr>
      <xdr:spPr>
        <a:xfrm>
          <a:off x="1638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32</xdr:row>
      <xdr:rowOff>84666</xdr:rowOff>
    </xdr:from>
    <xdr:to>
      <xdr:col>8</xdr:col>
      <xdr:colOff>285749</xdr:colOff>
      <xdr:row>33</xdr:row>
      <xdr:rowOff>179916</xdr:rowOff>
    </xdr:to>
    <xdr:sp macro="" textlink="">
      <xdr:nvSpPr>
        <xdr:cNvPr id="67" name="Isosceles Triangle 66">
          <a:extLst>
            <a:ext uri="{FF2B5EF4-FFF2-40B4-BE49-F238E27FC236}">
              <a16:creationId xmlns:a16="http://schemas.microsoft.com/office/drawing/2014/main" id="{00000000-0008-0000-0A00-000043000000}"/>
            </a:ext>
          </a:extLst>
        </xdr:cNvPr>
        <xdr:cNvSpPr/>
      </xdr:nvSpPr>
      <xdr:spPr>
        <a:xfrm>
          <a:off x="22098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32</xdr:row>
      <xdr:rowOff>84666</xdr:rowOff>
    </xdr:from>
    <xdr:to>
      <xdr:col>10</xdr:col>
      <xdr:colOff>285749</xdr:colOff>
      <xdr:row>33</xdr:row>
      <xdr:rowOff>179916</xdr:rowOff>
    </xdr:to>
    <xdr:sp macro="" textlink="">
      <xdr:nvSpPr>
        <xdr:cNvPr id="68" name="Isosceles Triangle 67">
          <a:extLst>
            <a:ext uri="{FF2B5EF4-FFF2-40B4-BE49-F238E27FC236}">
              <a16:creationId xmlns:a16="http://schemas.microsoft.com/office/drawing/2014/main" id="{00000000-0008-0000-0A00-000044000000}"/>
            </a:ext>
          </a:extLst>
        </xdr:cNvPr>
        <xdr:cNvSpPr/>
      </xdr:nvSpPr>
      <xdr:spPr>
        <a:xfrm>
          <a:off x="2781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32</xdr:row>
      <xdr:rowOff>84666</xdr:rowOff>
    </xdr:from>
    <xdr:to>
      <xdr:col>12</xdr:col>
      <xdr:colOff>285749</xdr:colOff>
      <xdr:row>33</xdr:row>
      <xdr:rowOff>179916</xdr:rowOff>
    </xdr:to>
    <xdr:sp macro="" textlink="">
      <xdr:nvSpPr>
        <xdr:cNvPr id="69" name="Isosceles Triangle 68">
          <a:extLst>
            <a:ext uri="{FF2B5EF4-FFF2-40B4-BE49-F238E27FC236}">
              <a16:creationId xmlns:a16="http://schemas.microsoft.com/office/drawing/2014/main" id="{00000000-0008-0000-0A00-000045000000}"/>
            </a:ext>
          </a:extLst>
        </xdr:cNvPr>
        <xdr:cNvSpPr/>
      </xdr:nvSpPr>
      <xdr:spPr>
        <a:xfrm>
          <a:off x="33528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32</xdr:row>
      <xdr:rowOff>84666</xdr:rowOff>
    </xdr:from>
    <xdr:to>
      <xdr:col>14</xdr:col>
      <xdr:colOff>285749</xdr:colOff>
      <xdr:row>33</xdr:row>
      <xdr:rowOff>179916</xdr:rowOff>
    </xdr:to>
    <xdr:sp macro="" textlink="">
      <xdr:nvSpPr>
        <xdr:cNvPr id="70" name="Isosceles Triangle 69">
          <a:extLst>
            <a:ext uri="{FF2B5EF4-FFF2-40B4-BE49-F238E27FC236}">
              <a16:creationId xmlns:a16="http://schemas.microsoft.com/office/drawing/2014/main" id="{00000000-0008-0000-0A00-000046000000}"/>
            </a:ext>
          </a:extLst>
        </xdr:cNvPr>
        <xdr:cNvSpPr/>
      </xdr:nvSpPr>
      <xdr:spPr>
        <a:xfrm>
          <a:off x="3924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32</xdr:row>
      <xdr:rowOff>84666</xdr:rowOff>
    </xdr:from>
    <xdr:to>
      <xdr:col>16</xdr:col>
      <xdr:colOff>285749</xdr:colOff>
      <xdr:row>33</xdr:row>
      <xdr:rowOff>179916</xdr:rowOff>
    </xdr:to>
    <xdr:sp macro="" textlink="">
      <xdr:nvSpPr>
        <xdr:cNvPr id="71" name="Isosceles Triangle 70">
          <a:extLst>
            <a:ext uri="{FF2B5EF4-FFF2-40B4-BE49-F238E27FC236}">
              <a16:creationId xmlns:a16="http://schemas.microsoft.com/office/drawing/2014/main" id="{00000000-0008-0000-0A00-000047000000}"/>
            </a:ext>
          </a:extLst>
        </xdr:cNvPr>
        <xdr:cNvSpPr/>
      </xdr:nvSpPr>
      <xdr:spPr>
        <a:xfrm>
          <a:off x="4495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32</xdr:row>
      <xdr:rowOff>84666</xdr:rowOff>
    </xdr:from>
    <xdr:to>
      <xdr:col>18</xdr:col>
      <xdr:colOff>285749</xdr:colOff>
      <xdr:row>33</xdr:row>
      <xdr:rowOff>179916</xdr:rowOff>
    </xdr:to>
    <xdr:sp macro="" textlink="">
      <xdr:nvSpPr>
        <xdr:cNvPr id="72" name="Isosceles Triangle 71">
          <a:extLst>
            <a:ext uri="{FF2B5EF4-FFF2-40B4-BE49-F238E27FC236}">
              <a16:creationId xmlns:a16="http://schemas.microsoft.com/office/drawing/2014/main" id="{00000000-0008-0000-0A00-000048000000}"/>
            </a:ext>
          </a:extLst>
        </xdr:cNvPr>
        <xdr:cNvSpPr/>
      </xdr:nvSpPr>
      <xdr:spPr>
        <a:xfrm>
          <a:off x="5067302" y="7876116"/>
          <a:ext cx="285747" cy="285750"/>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32</xdr:row>
      <xdr:rowOff>84666</xdr:rowOff>
    </xdr:from>
    <xdr:to>
      <xdr:col>20</xdr:col>
      <xdr:colOff>285749</xdr:colOff>
      <xdr:row>33</xdr:row>
      <xdr:rowOff>179916</xdr:rowOff>
    </xdr:to>
    <xdr:sp macro="" textlink="">
      <xdr:nvSpPr>
        <xdr:cNvPr id="73" name="Isosceles Triangle 72">
          <a:extLst>
            <a:ext uri="{FF2B5EF4-FFF2-40B4-BE49-F238E27FC236}">
              <a16:creationId xmlns:a16="http://schemas.microsoft.com/office/drawing/2014/main" id="{00000000-0008-0000-0A00-000049000000}"/>
            </a:ext>
          </a:extLst>
        </xdr:cNvPr>
        <xdr:cNvSpPr/>
      </xdr:nvSpPr>
      <xdr:spPr>
        <a:xfrm>
          <a:off x="5675315" y="6057635"/>
          <a:ext cx="285747" cy="28376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32</xdr:row>
      <xdr:rowOff>84666</xdr:rowOff>
    </xdr:from>
    <xdr:to>
      <xdr:col>22</xdr:col>
      <xdr:colOff>285749</xdr:colOff>
      <xdr:row>33</xdr:row>
      <xdr:rowOff>179916</xdr:rowOff>
    </xdr:to>
    <xdr:sp macro="" textlink="">
      <xdr:nvSpPr>
        <xdr:cNvPr id="74" name="Isosceles Triangle 73">
          <a:extLst>
            <a:ext uri="{FF2B5EF4-FFF2-40B4-BE49-F238E27FC236}">
              <a16:creationId xmlns:a16="http://schemas.microsoft.com/office/drawing/2014/main" id="{00000000-0008-0000-0A00-00004A000000}"/>
            </a:ext>
          </a:extLst>
        </xdr:cNvPr>
        <xdr:cNvSpPr/>
      </xdr:nvSpPr>
      <xdr:spPr>
        <a:xfrm>
          <a:off x="6210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32</xdr:row>
      <xdr:rowOff>84666</xdr:rowOff>
    </xdr:from>
    <xdr:to>
      <xdr:col>24</xdr:col>
      <xdr:colOff>285749</xdr:colOff>
      <xdr:row>33</xdr:row>
      <xdr:rowOff>179916</xdr:rowOff>
    </xdr:to>
    <xdr:sp macro="" textlink="">
      <xdr:nvSpPr>
        <xdr:cNvPr id="75" name="Isosceles Triangle 74">
          <a:extLst>
            <a:ext uri="{FF2B5EF4-FFF2-40B4-BE49-F238E27FC236}">
              <a16:creationId xmlns:a16="http://schemas.microsoft.com/office/drawing/2014/main" id="{00000000-0008-0000-0A00-00004B000000}"/>
            </a:ext>
          </a:extLst>
        </xdr:cNvPr>
        <xdr:cNvSpPr/>
      </xdr:nvSpPr>
      <xdr:spPr>
        <a:xfrm>
          <a:off x="6781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32</xdr:row>
      <xdr:rowOff>84666</xdr:rowOff>
    </xdr:from>
    <xdr:to>
      <xdr:col>26</xdr:col>
      <xdr:colOff>285749</xdr:colOff>
      <xdr:row>33</xdr:row>
      <xdr:rowOff>179916</xdr:rowOff>
    </xdr:to>
    <xdr:sp macro="" textlink="">
      <xdr:nvSpPr>
        <xdr:cNvPr id="76" name="Isosceles Triangle 75">
          <a:extLst>
            <a:ext uri="{FF2B5EF4-FFF2-40B4-BE49-F238E27FC236}">
              <a16:creationId xmlns:a16="http://schemas.microsoft.com/office/drawing/2014/main" id="{00000000-0008-0000-0A00-00004C000000}"/>
            </a:ext>
          </a:extLst>
        </xdr:cNvPr>
        <xdr:cNvSpPr/>
      </xdr:nvSpPr>
      <xdr:spPr>
        <a:xfrm>
          <a:off x="7353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32</xdr:row>
      <xdr:rowOff>84666</xdr:rowOff>
    </xdr:from>
    <xdr:to>
      <xdr:col>28</xdr:col>
      <xdr:colOff>285749</xdr:colOff>
      <xdr:row>33</xdr:row>
      <xdr:rowOff>179916</xdr:rowOff>
    </xdr:to>
    <xdr:sp macro="" textlink="">
      <xdr:nvSpPr>
        <xdr:cNvPr id="77" name="Isosceles Triangle 76">
          <a:extLst>
            <a:ext uri="{FF2B5EF4-FFF2-40B4-BE49-F238E27FC236}">
              <a16:creationId xmlns:a16="http://schemas.microsoft.com/office/drawing/2014/main" id="{00000000-0008-0000-0A00-00004D000000}"/>
            </a:ext>
          </a:extLst>
        </xdr:cNvPr>
        <xdr:cNvSpPr/>
      </xdr:nvSpPr>
      <xdr:spPr>
        <a:xfrm>
          <a:off x="7924802" y="78761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32</xdr:row>
      <xdr:rowOff>84666</xdr:rowOff>
    </xdr:from>
    <xdr:to>
      <xdr:col>30</xdr:col>
      <xdr:colOff>285749</xdr:colOff>
      <xdr:row>33</xdr:row>
      <xdr:rowOff>179916</xdr:rowOff>
    </xdr:to>
    <xdr:sp macro="" textlink="">
      <xdr:nvSpPr>
        <xdr:cNvPr id="78" name="Isosceles Triangle 77">
          <a:extLst>
            <a:ext uri="{FF2B5EF4-FFF2-40B4-BE49-F238E27FC236}">
              <a16:creationId xmlns:a16="http://schemas.microsoft.com/office/drawing/2014/main" id="{00000000-0008-0000-0A00-00004E000000}"/>
            </a:ext>
          </a:extLst>
        </xdr:cNvPr>
        <xdr:cNvSpPr/>
      </xdr:nvSpPr>
      <xdr:spPr>
        <a:xfrm>
          <a:off x="8496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32</xdr:row>
      <xdr:rowOff>84666</xdr:rowOff>
    </xdr:from>
    <xdr:to>
      <xdr:col>32</xdr:col>
      <xdr:colOff>285749</xdr:colOff>
      <xdr:row>33</xdr:row>
      <xdr:rowOff>179916</xdr:rowOff>
    </xdr:to>
    <xdr:sp macro="" textlink="">
      <xdr:nvSpPr>
        <xdr:cNvPr id="79" name="Isosceles Triangle 78">
          <a:extLst>
            <a:ext uri="{FF2B5EF4-FFF2-40B4-BE49-F238E27FC236}">
              <a16:creationId xmlns:a16="http://schemas.microsoft.com/office/drawing/2014/main" id="{00000000-0008-0000-0A00-00004F000000}"/>
            </a:ext>
          </a:extLst>
        </xdr:cNvPr>
        <xdr:cNvSpPr/>
      </xdr:nvSpPr>
      <xdr:spPr>
        <a:xfrm>
          <a:off x="9067802" y="78761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32</xdr:row>
      <xdr:rowOff>84666</xdr:rowOff>
    </xdr:from>
    <xdr:to>
      <xdr:col>34</xdr:col>
      <xdr:colOff>285749</xdr:colOff>
      <xdr:row>33</xdr:row>
      <xdr:rowOff>179916</xdr:rowOff>
    </xdr:to>
    <xdr:sp macro="" textlink="">
      <xdr:nvSpPr>
        <xdr:cNvPr id="80" name="Isosceles Triangle 79">
          <a:extLst>
            <a:ext uri="{FF2B5EF4-FFF2-40B4-BE49-F238E27FC236}">
              <a16:creationId xmlns:a16="http://schemas.microsoft.com/office/drawing/2014/main" id="{00000000-0008-0000-0A00-000050000000}"/>
            </a:ext>
          </a:extLst>
        </xdr:cNvPr>
        <xdr:cNvSpPr/>
      </xdr:nvSpPr>
      <xdr:spPr>
        <a:xfrm>
          <a:off x="9639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32</xdr:row>
      <xdr:rowOff>84666</xdr:rowOff>
    </xdr:from>
    <xdr:to>
      <xdr:col>36</xdr:col>
      <xdr:colOff>285749</xdr:colOff>
      <xdr:row>33</xdr:row>
      <xdr:rowOff>179916</xdr:rowOff>
    </xdr:to>
    <xdr:sp macro="" textlink="">
      <xdr:nvSpPr>
        <xdr:cNvPr id="81" name="Isosceles Triangle 80">
          <a:extLst>
            <a:ext uri="{FF2B5EF4-FFF2-40B4-BE49-F238E27FC236}">
              <a16:creationId xmlns:a16="http://schemas.microsoft.com/office/drawing/2014/main" id="{00000000-0008-0000-0A00-000051000000}"/>
            </a:ext>
          </a:extLst>
        </xdr:cNvPr>
        <xdr:cNvSpPr/>
      </xdr:nvSpPr>
      <xdr:spPr>
        <a:xfrm>
          <a:off x="10210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32</xdr:row>
      <xdr:rowOff>84666</xdr:rowOff>
    </xdr:from>
    <xdr:to>
      <xdr:col>38</xdr:col>
      <xdr:colOff>285749</xdr:colOff>
      <xdr:row>33</xdr:row>
      <xdr:rowOff>179916</xdr:rowOff>
    </xdr:to>
    <xdr:sp macro="" textlink="">
      <xdr:nvSpPr>
        <xdr:cNvPr id="82" name="Isosceles Triangle 81">
          <a:extLst>
            <a:ext uri="{FF2B5EF4-FFF2-40B4-BE49-F238E27FC236}">
              <a16:creationId xmlns:a16="http://schemas.microsoft.com/office/drawing/2014/main" id="{00000000-0008-0000-0A00-000052000000}"/>
            </a:ext>
          </a:extLst>
        </xdr:cNvPr>
        <xdr:cNvSpPr/>
      </xdr:nvSpPr>
      <xdr:spPr>
        <a:xfrm>
          <a:off x="10782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32</xdr:row>
      <xdr:rowOff>84666</xdr:rowOff>
    </xdr:from>
    <xdr:to>
      <xdr:col>40</xdr:col>
      <xdr:colOff>285749</xdr:colOff>
      <xdr:row>33</xdr:row>
      <xdr:rowOff>179916</xdr:rowOff>
    </xdr:to>
    <xdr:sp macro="" textlink="">
      <xdr:nvSpPr>
        <xdr:cNvPr id="83" name="Isosceles Triangle 82">
          <a:extLst>
            <a:ext uri="{FF2B5EF4-FFF2-40B4-BE49-F238E27FC236}">
              <a16:creationId xmlns:a16="http://schemas.microsoft.com/office/drawing/2014/main" id="{00000000-0008-0000-0A00-000053000000}"/>
            </a:ext>
          </a:extLst>
        </xdr:cNvPr>
        <xdr:cNvSpPr/>
      </xdr:nvSpPr>
      <xdr:spPr>
        <a:xfrm>
          <a:off x="11353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32</xdr:row>
      <xdr:rowOff>84666</xdr:rowOff>
    </xdr:from>
    <xdr:to>
      <xdr:col>42</xdr:col>
      <xdr:colOff>285749</xdr:colOff>
      <xdr:row>33</xdr:row>
      <xdr:rowOff>179916</xdr:rowOff>
    </xdr:to>
    <xdr:sp macro="" textlink="">
      <xdr:nvSpPr>
        <xdr:cNvPr id="84" name="Isosceles Triangle 83">
          <a:extLst>
            <a:ext uri="{FF2B5EF4-FFF2-40B4-BE49-F238E27FC236}">
              <a16:creationId xmlns:a16="http://schemas.microsoft.com/office/drawing/2014/main" id="{00000000-0008-0000-0A00-000054000000}"/>
            </a:ext>
          </a:extLst>
        </xdr:cNvPr>
        <xdr:cNvSpPr/>
      </xdr:nvSpPr>
      <xdr:spPr>
        <a:xfrm>
          <a:off x="11925302" y="7876116"/>
          <a:ext cx="285747" cy="285750"/>
        </a:xfrm>
        <a:prstGeom prst="triangle">
          <a:avLst/>
        </a:prstGeom>
        <a:solidFill>
          <a:srgbClr val="EE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32</xdr:row>
      <xdr:rowOff>84666</xdr:rowOff>
    </xdr:from>
    <xdr:to>
      <xdr:col>44</xdr:col>
      <xdr:colOff>285749</xdr:colOff>
      <xdr:row>33</xdr:row>
      <xdr:rowOff>179916</xdr:rowOff>
    </xdr:to>
    <xdr:sp macro="" textlink="">
      <xdr:nvSpPr>
        <xdr:cNvPr id="85" name="Isosceles Triangle 84">
          <a:extLst>
            <a:ext uri="{FF2B5EF4-FFF2-40B4-BE49-F238E27FC236}">
              <a16:creationId xmlns:a16="http://schemas.microsoft.com/office/drawing/2014/main" id="{00000000-0008-0000-0A00-000055000000}"/>
            </a:ext>
          </a:extLst>
        </xdr:cNvPr>
        <xdr:cNvSpPr/>
      </xdr:nvSpPr>
      <xdr:spPr>
        <a:xfrm>
          <a:off x="12496802" y="7876116"/>
          <a:ext cx="285747" cy="285750"/>
        </a:xfrm>
        <a:prstGeom prst="triangle">
          <a:avLst/>
        </a:prstGeom>
        <a:solidFill>
          <a:srgbClr val="EE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163</xdr:row>
      <xdr:rowOff>0</xdr:rowOff>
    </xdr:from>
    <xdr:ext cx="266699" cy="394547"/>
    <xdr:pic>
      <xdr:nvPicPr>
        <xdr:cNvPr id="86" name="Graphic 85" descr="Road with solid fill">
          <a:extLst>
            <a:ext uri="{FF2B5EF4-FFF2-40B4-BE49-F238E27FC236}">
              <a16:creationId xmlns:a16="http://schemas.microsoft.com/office/drawing/2014/main" id="{00000000-0008-0000-0A00-00005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9544050"/>
          <a:ext cx="266699" cy="394547"/>
        </a:xfrm>
        <a:prstGeom prst="rect">
          <a:avLst/>
        </a:prstGeom>
      </xdr:spPr>
    </xdr:pic>
    <xdr:clientData/>
  </xdr:oneCellAnchor>
  <xdr:twoCellAnchor>
    <xdr:from>
      <xdr:col>4</xdr:col>
      <xdr:colOff>2</xdr:colOff>
      <xdr:row>163</xdr:row>
      <xdr:rowOff>84666</xdr:rowOff>
    </xdr:from>
    <xdr:to>
      <xdr:col>4</xdr:col>
      <xdr:colOff>285749</xdr:colOff>
      <xdr:row>164</xdr:row>
      <xdr:rowOff>179916</xdr:rowOff>
    </xdr:to>
    <xdr:sp macro="" textlink="">
      <xdr:nvSpPr>
        <xdr:cNvPr id="87" name="Isosceles Triangle 86">
          <a:extLst>
            <a:ext uri="{FF2B5EF4-FFF2-40B4-BE49-F238E27FC236}">
              <a16:creationId xmlns:a16="http://schemas.microsoft.com/office/drawing/2014/main" id="{00000000-0008-0000-0A00-000057000000}"/>
            </a:ext>
          </a:extLst>
        </xdr:cNvPr>
        <xdr:cNvSpPr/>
      </xdr:nvSpPr>
      <xdr:spPr>
        <a:xfrm>
          <a:off x="1066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163</xdr:row>
      <xdr:rowOff>84666</xdr:rowOff>
    </xdr:from>
    <xdr:to>
      <xdr:col>6</xdr:col>
      <xdr:colOff>285749</xdr:colOff>
      <xdr:row>164</xdr:row>
      <xdr:rowOff>179916</xdr:rowOff>
    </xdr:to>
    <xdr:sp macro="" textlink="">
      <xdr:nvSpPr>
        <xdr:cNvPr id="88" name="Isosceles Triangle 87">
          <a:extLst>
            <a:ext uri="{FF2B5EF4-FFF2-40B4-BE49-F238E27FC236}">
              <a16:creationId xmlns:a16="http://schemas.microsoft.com/office/drawing/2014/main" id="{00000000-0008-0000-0A00-000058000000}"/>
            </a:ext>
          </a:extLst>
        </xdr:cNvPr>
        <xdr:cNvSpPr/>
      </xdr:nvSpPr>
      <xdr:spPr>
        <a:xfrm>
          <a:off x="1638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163</xdr:row>
      <xdr:rowOff>84666</xdr:rowOff>
    </xdr:from>
    <xdr:to>
      <xdr:col>8</xdr:col>
      <xdr:colOff>285749</xdr:colOff>
      <xdr:row>164</xdr:row>
      <xdr:rowOff>179916</xdr:rowOff>
    </xdr:to>
    <xdr:sp macro="" textlink="">
      <xdr:nvSpPr>
        <xdr:cNvPr id="89" name="Isosceles Triangle 88">
          <a:extLst>
            <a:ext uri="{FF2B5EF4-FFF2-40B4-BE49-F238E27FC236}">
              <a16:creationId xmlns:a16="http://schemas.microsoft.com/office/drawing/2014/main" id="{00000000-0008-0000-0A00-000059000000}"/>
            </a:ext>
          </a:extLst>
        </xdr:cNvPr>
        <xdr:cNvSpPr/>
      </xdr:nvSpPr>
      <xdr:spPr>
        <a:xfrm>
          <a:off x="2209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163</xdr:row>
      <xdr:rowOff>84666</xdr:rowOff>
    </xdr:from>
    <xdr:to>
      <xdr:col>10</xdr:col>
      <xdr:colOff>285749</xdr:colOff>
      <xdr:row>164</xdr:row>
      <xdr:rowOff>179916</xdr:rowOff>
    </xdr:to>
    <xdr:sp macro="" textlink="">
      <xdr:nvSpPr>
        <xdr:cNvPr id="90" name="Isosceles Triangle 89">
          <a:extLst>
            <a:ext uri="{FF2B5EF4-FFF2-40B4-BE49-F238E27FC236}">
              <a16:creationId xmlns:a16="http://schemas.microsoft.com/office/drawing/2014/main" id="{00000000-0008-0000-0A00-00005A000000}"/>
            </a:ext>
          </a:extLst>
        </xdr:cNvPr>
        <xdr:cNvSpPr/>
      </xdr:nvSpPr>
      <xdr:spPr>
        <a:xfrm>
          <a:off x="2781302" y="9628716"/>
          <a:ext cx="285747" cy="285750"/>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163</xdr:row>
      <xdr:rowOff>84666</xdr:rowOff>
    </xdr:from>
    <xdr:to>
      <xdr:col>12</xdr:col>
      <xdr:colOff>285749</xdr:colOff>
      <xdr:row>164</xdr:row>
      <xdr:rowOff>179916</xdr:rowOff>
    </xdr:to>
    <xdr:sp macro="" textlink="">
      <xdr:nvSpPr>
        <xdr:cNvPr id="91" name="Isosceles Triangle 90">
          <a:extLst>
            <a:ext uri="{FF2B5EF4-FFF2-40B4-BE49-F238E27FC236}">
              <a16:creationId xmlns:a16="http://schemas.microsoft.com/office/drawing/2014/main" id="{00000000-0008-0000-0A00-00005B000000}"/>
            </a:ext>
          </a:extLst>
        </xdr:cNvPr>
        <xdr:cNvSpPr/>
      </xdr:nvSpPr>
      <xdr:spPr>
        <a:xfrm>
          <a:off x="3352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163</xdr:row>
      <xdr:rowOff>84666</xdr:rowOff>
    </xdr:from>
    <xdr:to>
      <xdr:col>14</xdr:col>
      <xdr:colOff>285749</xdr:colOff>
      <xdr:row>164</xdr:row>
      <xdr:rowOff>179916</xdr:rowOff>
    </xdr:to>
    <xdr:sp macro="" textlink="">
      <xdr:nvSpPr>
        <xdr:cNvPr id="92" name="Isosceles Triangle 91">
          <a:extLst>
            <a:ext uri="{FF2B5EF4-FFF2-40B4-BE49-F238E27FC236}">
              <a16:creationId xmlns:a16="http://schemas.microsoft.com/office/drawing/2014/main" id="{00000000-0008-0000-0A00-00005C000000}"/>
            </a:ext>
          </a:extLst>
        </xdr:cNvPr>
        <xdr:cNvSpPr/>
      </xdr:nvSpPr>
      <xdr:spPr>
        <a:xfrm>
          <a:off x="3924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163</xdr:row>
      <xdr:rowOff>84666</xdr:rowOff>
    </xdr:from>
    <xdr:to>
      <xdr:col>16</xdr:col>
      <xdr:colOff>285749</xdr:colOff>
      <xdr:row>164</xdr:row>
      <xdr:rowOff>179916</xdr:rowOff>
    </xdr:to>
    <xdr:sp macro="" textlink="">
      <xdr:nvSpPr>
        <xdr:cNvPr id="93" name="Isosceles Triangle 92">
          <a:extLst>
            <a:ext uri="{FF2B5EF4-FFF2-40B4-BE49-F238E27FC236}">
              <a16:creationId xmlns:a16="http://schemas.microsoft.com/office/drawing/2014/main" id="{00000000-0008-0000-0A00-00005D000000}"/>
            </a:ext>
          </a:extLst>
        </xdr:cNvPr>
        <xdr:cNvSpPr/>
      </xdr:nvSpPr>
      <xdr:spPr>
        <a:xfrm>
          <a:off x="4495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163</xdr:row>
      <xdr:rowOff>84666</xdr:rowOff>
    </xdr:from>
    <xdr:to>
      <xdr:col>18</xdr:col>
      <xdr:colOff>285749</xdr:colOff>
      <xdr:row>164</xdr:row>
      <xdr:rowOff>179916</xdr:rowOff>
    </xdr:to>
    <xdr:sp macro="" textlink="">
      <xdr:nvSpPr>
        <xdr:cNvPr id="94" name="Isosceles Triangle 93">
          <a:extLst>
            <a:ext uri="{FF2B5EF4-FFF2-40B4-BE49-F238E27FC236}">
              <a16:creationId xmlns:a16="http://schemas.microsoft.com/office/drawing/2014/main" id="{00000000-0008-0000-0A00-00005E000000}"/>
            </a:ext>
          </a:extLst>
        </xdr:cNvPr>
        <xdr:cNvSpPr/>
      </xdr:nvSpPr>
      <xdr:spPr>
        <a:xfrm>
          <a:off x="5067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163</xdr:row>
      <xdr:rowOff>84666</xdr:rowOff>
    </xdr:from>
    <xdr:to>
      <xdr:col>20</xdr:col>
      <xdr:colOff>285749</xdr:colOff>
      <xdr:row>164</xdr:row>
      <xdr:rowOff>179916</xdr:rowOff>
    </xdr:to>
    <xdr:sp macro="" textlink="">
      <xdr:nvSpPr>
        <xdr:cNvPr id="95" name="Isosceles Triangle 94">
          <a:extLst>
            <a:ext uri="{FF2B5EF4-FFF2-40B4-BE49-F238E27FC236}">
              <a16:creationId xmlns:a16="http://schemas.microsoft.com/office/drawing/2014/main" id="{00000000-0008-0000-0A00-00005F000000}"/>
            </a:ext>
          </a:extLst>
        </xdr:cNvPr>
        <xdr:cNvSpPr/>
      </xdr:nvSpPr>
      <xdr:spPr>
        <a:xfrm>
          <a:off x="5638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163</xdr:row>
      <xdr:rowOff>84666</xdr:rowOff>
    </xdr:from>
    <xdr:to>
      <xdr:col>22</xdr:col>
      <xdr:colOff>285749</xdr:colOff>
      <xdr:row>164</xdr:row>
      <xdr:rowOff>179916</xdr:rowOff>
    </xdr:to>
    <xdr:sp macro="" textlink="">
      <xdr:nvSpPr>
        <xdr:cNvPr id="96" name="Isosceles Triangle 95">
          <a:extLst>
            <a:ext uri="{FF2B5EF4-FFF2-40B4-BE49-F238E27FC236}">
              <a16:creationId xmlns:a16="http://schemas.microsoft.com/office/drawing/2014/main" id="{00000000-0008-0000-0A00-000060000000}"/>
            </a:ext>
          </a:extLst>
        </xdr:cNvPr>
        <xdr:cNvSpPr/>
      </xdr:nvSpPr>
      <xdr:spPr>
        <a:xfrm>
          <a:off x="6210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163</xdr:row>
      <xdr:rowOff>84666</xdr:rowOff>
    </xdr:from>
    <xdr:to>
      <xdr:col>24</xdr:col>
      <xdr:colOff>285749</xdr:colOff>
      <xdr:row>164</xdr:row>
      <xdr:rowOff>179916</xdr:rowOff>
    </xdr:to>
    <xdr:sp macro="" textlink="">
      <xdr:nvSpPr>
        <xdr:cNvPr id="97" name="Isosceles Triangle 96">
          <a:extLst>
            <a:ext uri="{FF2B5EF4-FFF2-40B4-BE49-F238E27FC236}">
              <a16:creationId xmlns:a16="http://schemas.microsoft.com/office/drawing/2014/main" id="{00000000-0008-0000-0A00-000061000000}"/>
            </a:ext>
          </a:extLst>
        </xdr:cNvPr>
        <xdr:cNvSpPr/>
      </xdr:nvSpPr>
      <xdr:spPr>
        <a:xfrm>
          <a:off x="6781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163</xdr:row>
      <xdr:rowOff>84666</xdr:rowOff>
    </xdr:from>
    <xdr:to>
      <xdr:col>26</xdr:col>
      <xdr:colOff>285749</xdr:colOff>
      <xdr:row>164</xdr:row>
      <xdr:rowOff>179916</xdr:rowOff>
    </xdr:to>
    <xdr:sp macro="" textlink="">
      <xdr:nvSpPr>
        <xdr:cNvPr id="98" name="Isosceles Triangle 97">
          <a:extLst>
            <a:ext uri="{FF2B5EF4-FFF2-40B4-BE49-F238E27FC236}">
              <a16:creationId xmlns:a16="http://schemas.microsoft.com/office/drawing/2014/main" id="{00000000-0008-0000-0A00-000062000000}"/>
            </a:ext>
          </a:extLst>
        </xdr:cNvPr>
        <xdr:cNvSpPr/>
      </xdr:nvSpPr>
      <xdr:spPr>
        <a:xfrm>
          <a:off x="7353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163</xdr:row>
      <xdr:rowOff>84666</xdr:rowOff>
    </xdr:from>
    <xdr:to>
      <xdr:col>28</xdr:col>
      <xdr:colOff>285749</xdr:colOff>
      <xdr:row>164</xdr:row>
      <xdr:rowOff>179916</xdr:rowOff>
    </xdr:to>
    <xdr:sp macro="" textlink="">
      <xdr:nvSpPr>
        <xdr:cNvPr id="99" name="Isosceles Triangle 98">
          <a:extLst>
            <a:ext uri="{FF2B5EF4-FFF2-40B4-BE49-F238E27FC236}">
              <a16:creationId xmlns:a16="http://schemas.microsoft.com/office/drawing/2014/main" id="{00000000-0008-0000-0A00-000063000000}"/>
            </a:ext>
          </a:extLst>
        </xdr:cNvPr>
        <xdr:cNvSpPr/>
      </xdr:nvSpPr>
      <xdr:spPr>
        <a:xfrm>
          <a:off x="7924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163</xdr:row>
      <xdr:rowOff>84666</xdr:rowOff>
    </xdr:from>
    <xdr:to>
      <xdr:col>30</xdr:col>
      <xdr:colOff>285749</xdr:colOff>
      <xdr:row>164</xdr:row>
      <xdr:rowOff>179916</xdr:rowOff>
    </xdr:to>
    <xdr:sp macro="" textlink="">
      <xdr:nvSpPr>
        <xdr:cNvPr id="100" name="Isosceles Triangle 99">
          <a:extLst>
            <a:ext uri="{FF2B5EF4-FFF2-40B4-BE49-F238E27FC236}">
              <a16:creationId xmlns:a16="http://schemas.microsoft.com/office/drawing/2014/main" id="{00000000-0008-0000-0A00-000064000000}"/>
            </a:ext>
          </a:extLst>
        </xdr:cNvPr>
        <xdr:cNvSpPr/>
      </xdr:nvSpPr>
      <xdr:spPr>
        <a:xfrm>
          <a:off x="8496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163</xdr:row>
      <xdr:rowOff>84666</xdr:rowOff>
    </xdr:from>
    <xdr:to>
      <xdr:col>32</xdr:col>
      <xdr:colOff>285749</xdr:colOff>
      <xdr:row>164</xdr:row>
      <xdr:rowOff>179916</xdr:rowOff>
    </xdr:to>
    <xdr:sp macro="" textlink="">
      <xdr:nvSpPr>
        <xdr:cNvPr id="101" name="Isosceles Triangle 100">
          <a:extLst>
            <a:ext uri="{FF2B5EF4-FFF2-40B4-BE49-F238E27FC236}">
              <a16:creationId xmlns:a16="http://schemas.microsoft.com/office/drawing/2014/main" id="{00000000-0008-0000-0A00-000065000000}"/>
            </a:ext>
          </a:extLst>
        </xdr:cNvPr>
        <xdr:cNvSpPr/>
      </xdr:nvSpPr>
      <xdr:spPr>
        <a:xfrm>
          <a:off x="9067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163</xdr:row>
      <xdr:rowOff>84666</xdr:rowOff>
    </xdr:from>
    <xdr:to>
      <xdr:col>34</xdr:col>
      <xdr:colOff>285749</xdr:colOff>
      <xdr:row>164</xdr:row>
      <xdr:rowOff>179916</xdr:rowOff>
    </xdr:to>
    <xdr:sp macro="" textlink="">
      <xdr:nvSpPr>
        <xdr:cNvPr id="102" name="Isosceles Triangle 101">
          <a:extLst>
            <a:ext uri="{FF2B5EF4-FFF2-40B4-BE49-F238E27FC236}">
              <a16:creationId xmlns:a16="http://schemas.microsoft.com/office/drawing/2014/main" id="{00000000-0008-0000-0A00-000066000000}"/>
            </a:ext>
          </a:extLst>
        </xdr:cNvPr>
        <xdr:cNvSpPr/>
      </xdr:nvSpPr>
      <xdr:spPr>
        <a:xfrm>
          <a:off x="9639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163</xdr:row>
      <xdr:rowOff>84666</xdr:rowOff>
    </xdr:from>
    <xdr:to>
      <xdr:col>36</xdr:col>
      <xdr:colOff>285749</xdr:colOff>
      <xdr:row>164</xdr:row>
      <xdr:rowOff>179916</xdr:rowOff>
    </xdr:to>
    <xdr:sp macro="" textlink="">
      <xdr:nvSpPr>
        <xdr:cNvPr id="103" name="Isosceles Triangle 102">
          <a:extLst>
            <a:ext uri="{FF2B5EF4-FFF2-40B4-BE49-F238E27FC236}">
              <a16:creationId xmlns:a16="http://schemas.microsoft.com/office/drawing/2014/main" id="{00000000-0008-0000-0A00-000067000000}"/>
            </a:ext>
          </a:extLst>
        </xdr:cNvPr>
        <xdr:cNvSpPr/>
      </xdr:nvSpPr>
      <xdr:spPr>
        <a:xfrm>
          <a:off x="10210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163</xdr:row>
      <xdr:rowOff>84666</xdr:rowOff>
    </xdr:from>
    <xdr:to>
      <xdr:col>38</xdr:col>
      <xdr:colOff>285749</xdr:colOff>
      <xdr:row>164</xdr:row>
      <xdr:rowOff>179916</xdr:rowOff>
    </xdr:to>
    <xdr:sp macro="" textlink="">
      <xdr:nvSpPr>
        <xdr:cNvPr id="104" name="Isosceles Triangle 103">
          <a:extLst>
            <a:ext uri="{FF2B5EF4-FFF2-40B4-BE49-F238E27FC236}">
              <a16:creationId xmlns:a16="http://schemas.microsoft.com/office/drawing/2014/main" id="{00000000-0008-0000-0A00-000068000000}"/>
            </a:ext>
          </a:extLst>
        </xdr:cNvPr>
        <xdr:cNvSpPr/>
      </xdr:nvSpPr>
      <xdr:spPr>
        <a:xfrm>
          <a:off x="10782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163</xdr:row>
      <xdr:rowOff>84666</xdr:rowOff>
    </xdr:from>
    <xdr:to>
      <xdr:col>40</xdr:col>
      <xdr:colOff>285749</xdr:colOff>
      <xdr:row>164</xdr:row>
      <xdr:rowOff>179916</xdr:rowOff>
    </xdr:to>
    <xdr:sp macro="" textlink="">
      <xdr:nvSpPr>
        <xdr:cNvPr id="105" name="Isosceles Triangle 104">
          <a:extLst>
            <a:ext uri="{FF2B5EF4-FFF2-40B4-BE49-F238E27FC236}">
              <a16:creationId xmlns:a16="http://schemas.microsoft.com/office/drawing/2014/main" id="{00000000-0008-0000-0A00-000069000000}"/>
            </a:ext>
          </a:extLst>
        </xdr:cNvPr>
        <xdr:cNvSpPr/>
      </xdr:nvSpPr>
      <xdr:spPr>
        <a:xfrm>
          <a:off x="11353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163</xdr:row>
      <xdr:rowOff>84666</xdr:rowOff>
    </xdr:from>
    <xdr:to>
      <xdr:col>42</xdr:col>
      <xdr:colOff>285749</xdr:colOff>
      <xdr:row>164</xdr:row>
      <xdr:rowOff>179916</xdr:rowOff>
    </xdr:to>
    <xdr:sp macro="" textlink="">
      <xdr:nvSpPr>
        <xdr:cNvPr id="106" name="Isosceles Triangle 105">
          <a:extLst>
            <a:ext uri="{FF2B5EF4-FFF2-40B4-BE49-F238E27FC236}">
              <a16:creationId xmlns:a16="http://schemas.microsoft.com/office/drawing/2014/main" id="{00000000-0008-0000-0A00-00006A000000}"/>
            </a:ext>
          </a:extLst>
        </xdr:cNvPr>
        <xdr:cNvSpPr/>
      </xdr:nvSpPr>
      <xdr:spPr>
        <a:xfrm>
          <a:off x="11925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163</xdr:row>
      <xdr:rowOff>84666</xdr:rowOff>
    </xdr:from>
    <xdr:to>
      <xdr:col>44</xdr:col>
      <xdr:colOff>285749</xdr:colOff>
      <xdr:row>164</xdr:row>
      <xdr:rowOff>179916</xdr:rowOff>
    </xdr:to>
    <xdr:sp macro="" textlink="">
      <xdr:nvSpPr>
        <xdr:cNvPr id="107" name="Isosceles Triangle 106">
          <a:extLst>
            <a:ext uri="{FF2B5EF4-FFF2-40B4-BE49-F238E27FC236}">
              <a16:creationId xmlns:a16="http://schemas.microsoft.com/office/drawing/2014/main" id="{00000000-0008-0000-0A00-00006B000000}"/>
            </a:ext>
          </a:extLst>
        </xdr:cNvPr>
        <xdr:cNvSpPr/>
      </xdr:nvSpPr>
      <xdr:spPr>
        <a:xfrm>
          <a:off x="12496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152</xdr:row>
      <xdr:rowOff>0</xdr:rowOff>
    </xdr:from>
    <xdr:ext cx="266699" cy="394547"/>
    <xdr:pic>
      <xdr:nvPicPr>
        <xdr:cNvPr id="108" name="Graphic 107" descr="Road with solid fill">
          <a:extLst>
            <a:ext uri="{FF2B5EF4-FFF2-40B4-BE49-F238E27FC236}">
              <a16:creationId xmlns:a16="http://schemas.microsoft.com/office/drawing/2014/main" id="{00000000-0008-0000-0A00-00006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5848350"/>
          <a:ext cx="266699" cy="394547"/>
        </a:xfrm>
        <a:prstGeom prst="rect">
          <a:avLst/>
        </a:prstGeom>
      </xdr:spPr>
    </xdr:pic>
    <xdr:clientData/>
  </xdr:oneCellAnchor>
  <xdr:twoCellAnchor>
    <xdr:from>
      <xdr:col>4</xdr:col>
      <xdr:colOff>2</xdr:colOff>
      <xdr:row>152</xdr:row>
      <xdr:rowOff>84666</xdr:rowOff>
    </xdr:from>
    <xdr:to>
      <xdr:col>4</xdr:col>
      <xdr:colOff>285749</xdr:colOff>
      <xdr:row>153</xdr:row>
      <xdr:rowOff>179916</xdr:rowOff>
    </xdr:to>
    <xdr:sp macro="" textlink="">
      <xdr:nvSpPr>
        <xdr:cNvPr id="109" name="Isosceles Triangle 108">
          <a:extLst>
            <a:ext uri="{FF2B5EF4-FFF2-40B4-BE49-F238E27FC236}">
              <a16:creationId xmlns:a16="http://schemas.microsoft.com/office/drawing/2014/main" id="{00000000-0008-0000-0A00-00006D000000}"/>
            </a:ext>
          </a:extLst>
        </xdr:cNvPr>
        <xdr:cNvSpPr/>
      </xdr:nvSpPr>
      <xdr:spPr>
        <a:xfrm>
          <a:off x="1066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110" name="Isosceles Triangle 109">
          <a:extLst>
            <a:ext uri="{FF2B5EF4-FFF2-40B4-BE49-F238E27FC236}">
              <a16:creationId xmlns:a16="http://schemas.microsoft.com/office/drawing/2014/main" id="{00000000-0008-0000-0A00-00006E000000}"/>
            </a:ext>
          </a:extLst>
        </xdr:cNvPr>
        <xdr:cNvSpPr/>
      </xdr:nvSpPr>
      <xdr:spPr>
        <a:xfrm>
          <a:off x="1638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111" name="Isosceles Triangle 110">
          <a:extLst>
            <a:ext uri="{FF2B5EF4-FFF2-40B4-BE49-F238E27FC236}">
              <a16:creationId xmlns:a16="http://schemas.microsoft.com/office/drawing/2014/main" id="{00000000-0008-0000-0A00-00006F000000}"/>
            </a:ext>
          </a:extLst>
        </xdr:cNvPr>
        <xdr:cNvSpPr/>
      </xdr:nvSpPr>
      <xdr:spPr>
        <a:xfrm>
          <a:off x="2209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112" name="Isosceles Triangle 111">
          <a:extLst>
            <a:ext uri="{FF2B5EF4-FFF2-40B4-BE49-F238E27FC236}">
              <a16:creationId xmlns:a16="http://schemas.microsoft.com/office/drawing/2014/main" id="{00000000-0008-0000-0A00-000070000000}"/>
            </a:ext>
          </a:extLst>
        </xdr:cNvPr>
        <xdr:cNvSpPr/>
      </xdr:nvSpPr>
      <xdr:spPr>
        <a:xfrm>
          <a:off x="2781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113" name="Isosceles Triangle 112">
          <a:extLst>
            <a:ext uri="{FF2B5EF4-FFF2-40B4-BE49-F238E27FC236}">
              <a16:creationId xmlns:a16="http://schemas.microsoft.com/office/drawing/2014/main" id="{00000000-0008-0000-0A00-000071000000}"/>
            </a:ext>
          </a:extLst>
        </xdr:cNvPr>
        <xdr:cNvSpPr/>
      </xdr:nvSpPr>
      <xdr:spPr>
        <a:xfrm>
          <a:off x="3352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114" name="Isosceles Triangle 113">
          <a:extLst>
            <a:ext uri="{FF2B5EF4-FFF2-40B4-BE49-F238E27FC236}">
              <a16:creationId xmlns:a16="http://schemas.microsoft.com/office/drawing/2014/main" id="{00000000-0008-0000-0A00-000072000000}"/>
            </a:ext>
          </a:extLst>
        </xdr:cNvPr>
        <xdr:cNvSpPr/>
      </xdr:nvSpPr>
      <xdr:spPr>
        <a:xfrm>
          <a:off x="3924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115" name="Isosceles Triangle 114">
          <a:extLst>
            <a:ext uri="{FF2B5EF4-FFF2-40B4-BE49-F238E27FC236}">
              <a16:creationId xmlns:a16="http://schemas.microsoft.com/office/drawing/2014/main" id="{00000000-0008-0000-0A00-000073000000}"/>
            </a:ext>
          </a:extLst>
        </xdr:cNvPr>
        <xdr:cNvSpPr/>
      </xdr:nvSpPr>
      <xdr:spPr>
        <a:xfrm>
          <a:off x="4495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116" name="Isosceles Triangle 115">
          <a:extLst>
            <a:ext uri="{FF2B5EF4-FFF2-40B4-BE49-F238E27FC236}">
              <a16:creationId xmlns:a16="http://schemas.microsoft.com/office/drawing/2014/main" id="{00000000-0008-0000-0A00-000074000000}"/>
            </a:ext>
          </a:extLst>
        </xdr:cNvPr>
        <xdr:cNvSpPr/>
      </xdr:nvSpPr>
      <xdr:spPr>
        <a:xfrm>
          <a:off x="5067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117" name="Isosceles Triangle 116">
          <a:extLst>
            <a:ext uri="{FF2B5EF4-FFF2-40B4-BE49-F238E27FC236}">
              <a16:creationId xmlns:a16="http://schemas.microsoft.com/office/drawing/2014/main" id="{00000000-0008-0000-0A00-000075000000}"/>
            </a:ext>
          </a:extLst>
        </xdr:cNvPr>
        <xdr:cNvSpPr/>
      </xdr:nvSpPr>
      <xdr:spPr>
        <a:xfrm>
          <a:off x="5638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118" name="Isosceles Triangle 117">
          <a:extLst>
            <a:ext uri="{FF2B5EF4-FFF2-40B4-BE49-F238E27FC236}">
              <a16:creationId xmlns:a16="http://schemas.microsoft.com/office/drawing/2014/main" id="{00000000-0008-0000-0A00-000076000000}"/>
            </a:ext>
          </a:extLst>
        </xdr:cNvPr>
        <xdr:cNvSpPr/>
      </xdr:nvSpPr>
      <xdr:spPr>
        <a:xfrm>
          <a:off x="6210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119" name="Isosceles Triangle 118">
          <a:extLst>
            <a:ext uri="{FF2B5EF4-FFF2-40B4-BE49-F238E27FC236}">
              <a16:creationId xmlns:a16="http://schemas.microsoft.com/office/drawing/2014/main" id="{00000000-0008-0000-0A00-000077000000}"/>
            </a:ext>
          </a:extLst>
        </xdr:cNvPr>
        <xdr:cNvSpPr/>
      </xdr:nvSpPr>
      <xdr:spPr>
        <a:xfrm>
          <a:off x="6781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152</xdr:row>
      <xdr:rowOff>84666</xdr:rowOff>
    </xdr:from>
    <xdr:to>
      <xdr:col>26</xdr:col>
      <xdr:colOff>285749</xdr:colOff>
      <xdr:row>153</xdr:row>
      <xdr:rowOff>179916</xdr:rowOff>
    </xdr:to>
    <xdr:sp macro="" textlink="">
      <xdr:nvSpPr>
        <xdr:cNvPr id="120" name="Isosceles Triangle 119">
          <a:extLst>
            <a:ext uri="{FF2B5EF4-FFF2-40B4-BE49-F238E27FC236}">
              <a16:creationId xmlns:a16="http://schemas.microsoft.com/office/drawing/2014/main" id="{00000000-0008-0000-0A00-000078000000}"/>
            </a:ext>
          </a:extLst>
        </xdr:cNvPr>
        <xdr:cNvSpPr/>
      </xdr:nvSpPr>
      <xdr:spPr>
        <a:xfrm>
          <a:off x="7353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152</xdr:row>
      <xdr:rowOff>84666</xdr:rowOff>
    </xdr:from>
    <xdr:to>
      <xdr:col>28</xdr:col>
      <xdr:colOff>285749</xdr:colOff>
      <xdr:row>153</xdr:row>
      <xdr:rowOff>179916</xdr:rowOff>
    </xdr:to>
    <xdr:sp macro="" textlink="">
      <xdr:nvSpPr>
        <xdr:cNvPr id="121" name="Isosceles Triangle 120">
          <a:extLst>
            <a:ext uri="{FF2B5EF4-FFF2-40B4-BE49-F238E27FC236}">
              <a16:creationId xmlns:a16="http://schemas.microsoft.com/office/drawing/2014/main" id="{00000000-0008-0000-0A00-000079000000}"/>
            </a:ext>
          </a:extLst>
        </xdr:cNvPr>
        <xdr:cNvSpPr/>
      </xdr:nvSpPr>
      <xdr:spPr>
        <a:xfrm>
          <a:off x="7924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152</xdr:row>
      <xdr:rowOff>84666</xdr:rowOff>
    </xdr:from>
    <xdr:to>
      <xdr:col>30</xdr:col>
      <xdr:colOff>285749</xdr:colOff>
      <xdr:row>153</xdr:row>
      <xdr:rowOff>179916</xdr:rowOff>
    </xdr:to>
    <xdr:sp macro="" textlink="">
      <xdr:nvSpPr>
        <xdr:cNvPr id="122" name="Isosceles Triangle 121">
          <a:extLst>
            <a:ext uri="{FF2B5EF4-FFF2-40B4-BE49-F238E27FC236}">
              <a16:creationId xmlns:a16="http://schemas.microsoft.com/office/drawing/2014/main" id="{00000000-0008-0000-0A00-00007A000000}"/>
            </a:ext>
          </a:extLst>
        </xdr:cNvPr>
        <xdr:cNvSpPr/>
      </xdr:nvSpPr>
      <xdr:spPr>
        <a:xfrm>
          <a:off x="8496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152</xdr:row>
      <xdr:rowOff>84666</xdr:rowOff>
    </xdr:from>
    <xdr:to>
      <xdr:col>32</xdr:col>
      <xdr:colOff>285749</xdr:colOff>
      <xdr:row>153</xdr:row>
      <xdr:rowOff>179916</xdr:rowOff>
    </xdr:to>
    <xdr:sp macro="" textlink="">
      <xdr:nvSpPr>
        <xdr:cNvPr id="123" name="Isosceles Triangle 122">
          <a:extLst>
            <a:ext uri="{FF2B5EF4-FFF2-40B4-BE49-F238E27FC236}">
              <a16:creationId xmlns:a16="http://schemas.microsoft.com/office/drawing/2014/main" id="{00000000-0008-0000-0A00-00007B000000}"/>
            </a:ext>
          </a:extLst>
        </xdr:cNvPr>
        <xdr:cNvSpPr/>
      </xdr:nvSpPr>
      <xdr:spPr>
        <a:xfrm>
          <a:off x="9067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152</xdr:row>
      <xdr:rowOff>84666</xdr:rowOff>
    </xdr:from>
    <xdr:to>
      <xdr:col>34</xdr:col>
      <xdr:colOff>285749</xdr:colOff>
      <xdr:row>153</xdr:row>
      <xdr:rowOff>179916</xdr:rowOff>
    </xdr:to>
    <xdr:sp macro="" textlink="">
      <xdr:nvSpPr>
        <xdr:cNvPr id="124" name="Isosceles Triangle 123">
          <a:extLst>
            <a:ext uri="{FF2B5EF4-FFF2-40B4-BE49-F238E27FC236}">
              <a16:creationId xmlns:a16="http://schemas.microsoft.com/office/drawing/2014/main" id="{00000000-0008-0000-0A00-00007C000000}"/>
            </a:ext>
          </a:extLst>
        </xdr:cNvPr>
        <xdr:cNvSpPr/>
      </xdr:nvSpPr>
      <xdr:spPr>
        <a:xfrm>
          <a:off x="9639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152</xdr:row>
      <xdr:rowOff>84666</xdr:rowOff>
    </xdr:from>
    <xdr:to>
      <xdr:col>36</xdr:col>
      <xdr:colOff>285749</xdr:colOff>
      <xdr:row>153</xdr:row>
      <xdr:rowOff>179916</xdr:rowOff>
    </xdr:to>
    <xdr:sp macro="" textlink="">
      <xdr:nvSpPr>
        <xdr:cNvPr id="125" name="Isosceles Triangle 124">
          <a:extLst>
            <a:ext uri="{FF2B5EF4-FFF2-40B4-BE49-F238E27FC236}">
              <a16:creationId xmlns:a16="http://schemas.microsoft.com/office/drawing/2014/main" id="{00000000-0008-0000-0A00-00007D000000}"/>
            </a:ext>
          </a:extLst>
        </xdr:cNvPr>
        <xdr:cNvSpPr/>
      </xdr:nvSpPr>
      <xdr:spPr>
        <a:xfrm>
          <a:off x="10210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152</xdr:row>
      <xdr:rowOff>84666</xdr:rowOff>
    </xdr:from>
    <xdr:to>
      <xdr:col>38</xdr:col>
      <xdr:colOff>285749</xdr:colOff>
      <xdr:row>153</xdr:row>
      <xdr:rowOff>179916</xdr:rowOff>
    </xdr:to>
    <xdr:sp macro="" textlink="">
      <xdr:nvSpPr>
        <xdr:cNvPr id="126" name="Isosceles Triangle 125">
          <a:extLst>
            <a:ext uri="{FF2B5EF4-FFF2-40B4-BE49-F238E27FC236}">
              <a16:creationId xmlns:a16="http://schemas.microsoft.com/office/drawing/2014/main" id="{00000000-0008-0000-0A00-00007E000000}"/>
            </a:ext>
          </a:extLst>
        </xdr:cNvPr>
        <xdr:cNvSpPr/>
      </xdr:nvSpPr>
      <xdr:spPr>
        <a:xfrm>
          <a:off x="10782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152</xdr:row>
      <xdr:rowOff>84666</xdr:rowOff>
    </xdr:from>
    <xdr:to>
      <xdr:col>40</xdr:col>
      <xdr:colOff>285749</xdr:colOff>
      <xdr:row>153</xdr:row>
      <xdr:rowOff>179916</xdr:rowOff>
    </xdr:to>
    <xdr:sp macro="" textlink="">
      <xdr:nvSpPr>
        <xdr:cNvPr id="127" name="Isosceles Triangle 126">
          <a:extLst>
            <a:ext uri="{FF2B5EF4-FFF2-40B4-BE49-F238E27FC236}">
              <a16:creationId xmlns:a16="http://schemas.microsoft.com/office/drawing/2014/main" id="{00000000-0008-0000-0A00-00007F000000}"/>
            </a:ext>
          </a:extLst>
        </xdr:cNvPr>
        <xdr:cNvSpPr/>
      </xdr:nvSpPr>
      <xdr:spPr>
        <a:xfrm>
          <a:off x="11353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152</xdr:row>
      <xdr:rowOff>84666</xdr:rowOff>
    </xdr:from>
    <xdr:to>
      <xdr:col>42</xdr:col>
      <xdr:colOff>285749</xdr:colOff>
      <xdr:row>153</xdr:row>
      <xdr:rowOff>179916</xdr:rowOff>
    </xdr:to>
    <xdr:sp macro="" textlink="">
      <xdr:nvSpPr>
        <xdr:cNvPr id="128" name="Isosceles Triangle 127">
          <a:extLst>
            <a:ext uri="{FF2B5EF4-FFF2-40B4-BE49-F238E27FC236}">
              <a16:creationId xmlns:a16="http://schemas.microsoft.com/office/drawing/2014/main" id="{00000000-0008-0000-0A00-000080000000}"/>
            </a:ext>
          </a:extLst>
        </xdr:cNvPr>
        <xdr:cNvSpPr/>
      </xdr:nvSpPr>
      <xdr:spPr>
        <a:xfrm>
          <a:off x="11925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152</xdr:row>
      <xdr:rowOff>84666</xdr:rowOff>
    </xdr:from>
    <xdr:to>
      <xdr:col>44</xdr:col>
      <xdr:colOff>285749</xdr:colOff>
      <xdr:row>153</xdr:row>
      <xdr:rowOff>179916</xdr:rowOff>
    </xdr:to>
    <xdr:sp macro="" textlink="">
      <xdr:nvSpPr>
        <xdr:cNvPr id="129" name="Isosceles Triangle 128">
          <a:extLst>
            <a:ext uri="{FF2B5EF4-FFF2-40B4-BE49-F238E27FC236}">
              <a16:creationId xmlns:a16="http://schemas.microsoft.com/office/drawing/2014/main" id="{00000000-0008-0000-0A00-000081000000}"/>
            </a:ext>
          </a:extLst>
        </xdr:cNvPr>
        <xdr:cNvSpPr/>
      </xdr:nvSpPr>
      <xdr:spPr>
        <a:xfrm>
          <a:off x="12496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43</xdr:row>
      <xdr:rowOff>0</xdr:rowOff>
    </xdr:from>
    <xdr:ext cx="266699" cy="394547"/>
    <xdr:pic>
      <xdr:nvPicPr>
        <xdr:cNvPr id="130" name="Graphic 129" descr="Road with solid fill">
          <a:extLst>
            <a:ext uri="{FF2B5EF4-FFF2-40B4-BE49-F238E27FC236}">
              <a16:creationId xmlns:a16="http://schemas.microsoft.com/office/drawing/2014/main" id="{00000000-0008-0000-0A00-00008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1449050"/>
          <a:ext cx="266699" cy="394547"/>
        </a:xfrm>
        <a:prstGeom prst="rect">
          <a:avLst/>
        </a:prstGeom>
      </xdr:spPr>
    </xdr:pic>
    <xdr:clientData/>
  </xdr:oneCellAnchor>
  <xdr:twoCellAnchor>
    <xdr:from>
      <xdr:col>4</xdr:col>
      <xdr:colOff>2</xdr:colOff>
      <xdr:row>43</xdr:row>
      <xdr:rowOff>84666</xdr:rowOff>
    </xdr:from>
    <xdr:to>
      <xdr:col>4</xdr:col>
      <xdr:colOff>285749</xdr:colOff>
      <xdr:row>44</xdr:row>
      <xdr:rowOff>179916</xdr:rowOff>
    </xdr:to>
    <xdr:sp macro="" textlink="">
      <xdr:nvSpPr>
        <xdr:cNvPr id="131" name="Isosceles Triangle 130">
          <a:extLst>
            <a:ext uri="{FF2B5EF4-FFF2-40B4-BE49-F238E27FC236}">
              <a16:creationId xmlns:a16="http://schemas.microsoft.com/office/drawing/2014/main" id="{00000000-0008-0000-0A00-000083000000}"/>
            </a:ext>
          </a:extLst>
        </xdr:cNvPr>
        <xdr:cNvSpPr/>
      </xdr:nvSpPr>
      <xdr:spPr>
        <a:xfrm>
          <a:off x="1066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43</xdr:row>
      <xdr:rowOff>84666</xdr:rowOff>
    </xdr:from>
    <xdr:to>
      <xdr:col>6</xdr:col>
      <xdr:colOff>285749</xdr:colOff>
      <xdr:row>44</xdr:row>
      <xdr:rowOff>179916</xdr:rowOff>
    </xdr:to>
    <xdr:sp macro="" textlink="">
      <xdr:nvSpPr>
        <xdr:cNvPr id="132" name="Isosceles Triangle 131">
          <a:extLst>
            <a:ext uri="{FF2B5EF4-FFF2-40B4-BE49-F238E27FC236}">
              <a16:creationId xmlns:a16="http://schemas.microsoft.com/office/drawing/2014/main" id="{00000000-0008-0000-0A00-000084000000}"/>
            </a:ext>
          </a:extLst>
        </xdr:cNvPr>
        <xdr:cNvSpPr/>
      </xdr:nvSpPr>
      <xdr:spPr>
        <a:xfrm>
          <a:off x="1638302" y="115337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43</xdr:row>
      <xdr:rowOff>84666</xdr:rowOff>
    </xdr:from>
    <xdr:to>
      <xdr:col>8</xdr:col>
      <xdr:colOff>285749</xdr:colOff>
      <xdr:row>44</xdr:row>
      <xdr:rowOff>179916</xdr:rowOff>
    </xdr:to>
    <xdr:sp macro="" textlink="">
      <xdr:nvSpPr>
        <xdr:cNvPr id="133" name="Isosceles Triangle 132">
          <a:extLst>
            <a:ext uri="{FF2B5EF4-FFF2-40B4-BE49-F238E27FC236}">
              <a16:creationId xmlns:a16="http://schemas.microsoft.com/office/drawing/2014/main" id="{00000000-0008-0000-0A00-000085000000}"/>
            </a:ext>
          </a:extLst>
        </xdr:cNvPr>
        <xdr:cNvSpPr/>
      </xdr:nvSpPr>
      <xdr:spPr>
        <a:xfrm>
          <a:off x="2209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43</xdr:row>
      <xdr:rowOff>84666</xdr:rowOff>
    </xdr:from>
    <xdr:to>
      <xdr:col>10</xdr:col>
      <xdr:colOff>285749</xdr:colOff>
      <xdr:row>44</xdr:row>
      <xdr:rowOff>179916</xdr:rowOff>
    </xdr:to>
    <xdr:sp macro="" textlink="">
      <xdr:nvSpPr>
        <xdr:cNvPr id="134" name="Isosceles Triangle 133">
          <a:extLst>
            <a:ext uri="{FF2B5EF4-FFF2-40B4-BE49-F238E27FC236}">
              <a16:creationId xmlns:a16="http://schemas.microsoft.com/office/drawing/2014/main" id="{00000000-0008-0000-0A00-000086000000}"/>
            </a:ext>
          </a:extLst>
        </xdr:cNvPr>
        <xdr:cNvSpPr/>
      </xdr:nvSpPr>
      <xdr:spPr>
        <a:xfrm>
          <a:off x="2781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43</xdr:row>
      <xdr:rowOff>84666</xdr:rowOff>
    </xdr:from>
    <xdr:to>
      <xdr:col>12</xdr:col>
      <xdr:colOff>285749</xdr:colOff>
      <xdr:row>44</xdr:row>
      <xdr:rowOff>179916</xdr:rowOff>
    </xdr:to>
    <xdr:sp macro="" textlink="">
      <xdr:nvSpPr>
        <xdr:cNvPr id="135" name="Isosceles Triangle 134">
          <a:extLst>
            <a:ext uri="{FF2B5EF4-FFF2-40B4-BE49-F238E27FC236}">
              <a16:creationId xmlns:a16="http://schemas.microsoft.com/office/drawing/2014/main" id="{00000000-0008-0000-0A00-000087000000}"/>
            </a:ext>
          </a:extLst>
        </xdr:cNvPr>
        <xdr:cNvSpPr/>
      </xdr:nvSpPr>
      <xdr:spPr>
        <a:xfrm>
          <a:off x="3352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43</xdr:row>
      <xdr:rowOff>84666</xdr:rowOff>
    </xdr:from>
    <xdr:to>
      <xdr:col>14</xdr:col>
      <xdr:colOff>285749</xdr:colOff>
      <xdr:row>44</xdr:row>
      <xdr:rowOff>179916</xdr:rowOff>
    </xdr:to>
    <xdr:sp macro="" textlink="">
      <xdr:nvSpPr>
        <xdr:cNvPr id="136" name="Isosceles Triangle 135">
          <a:extLst>
            <a:ext uri="{FF2B5EF4-FFF2-40B4-BE49-F238E27FC236}">
              <a16:creationId xmlns:a16="http://schemas.microsoft.com/office/drawing/2014/main" id="{00000000-0008-0000-0A00-000088000000}"/>
            </a:ext>
          </a:extLst>
        </xdr:cNvPr>
        <xdr:cNvSpPr/>
      </xdr:nvSpPr>
      <xdr:spPr>
        <a:xfrm>
          <a:off x="3924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43</xdr:row>
      <xdr:rowOff>84666</xdr:rowOff>
    </xdr:from>
    <xdr:to>
      <xdr:col>16</xdr:col>
      <xdr:colOff>285749</xdr:colOff>
      <xdr:row>45</xdr:row>
      <xdr:rowOff>3984</xdr:rowOff>
    </xdr:to>
    <xdr:sp macro="" textlink="">
      <xdr:nvSpPr>
        <xdr:cNvPr id="137" name="Isosceles Triangle 136">
          <a:extLst>
            <a:ext uri="{FF2B5EF4-FFF2-40B4-BE49-F238E27FC236}">
              <a16:creationId xmlns:a16="http://schemas.microsoft.com/office/drawing/2014/main" id="{00000000-0008-0000-0A00-000089000000}"/>
            </a:ext>
          </a:extLst>
        </xdr:cNvPr>
        <xdr:cNvSpPr/>
      </xdr:nvSpPr>
      <xdr:spPr>
        <a:xfrm>
          <a:off x="4572002"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43</xdr:row>
      <xdr:rowOff>84666</xdr:rowOff>
    </xdr:from>
    <xdr:to>
      <xdr:col>18</xdr:col>
      <xdr:colOff>285749</xdr:colOff>
      <xdr:row>44</xdr:row>
      <xdr:rowOff>179916</xdr:rowOff>
    </xdr:to>
    <xdr:sp macro="" textlink="">
      <xdr:nvSpPr>
        <xdr:cNvPr id="138" name="Isosceles Triangle 137">
          <a:extLst>
            <a:ext uri="{FF2B5EF4-FFF2-40B4-BE49-F238E27FC236}">
              <a16:creationId xmlns:a16="http://schemas.microsoft.com/office/drawing/2014/main" id="{00000000-0008-0000-0A00-00008A000000}"/>
            </a:ext>
          </a:extLst>
        </xdr:cNvPr>
        <xdr:cNvSpPr/>
      </xdr:nvSpPr>
      <xdr:spPr>
        <a:xfrm>
          <a:off x="5067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43</xdr:row>
      <xdr:rowOff>84666</xdr:rowOff>
    </xdr:from>
    <xdr:to>
      <xdr:col>20</xdr:col>
      <xdr:colOff>285749</xdr:colOff>
      <xdr:row>44</xdr:row>
      <xdr:rowOff>179916</xdr:rowOff>
    </xdr:to>
    <xdr:sp macro="" textlink="">
      <xdr:nvSpPr>
        <xdr:cNvPr id="139" name="Isosceles Triangle 138">
          <a:extLst>
            <a:ext uri="{FF2B5EF4-FFF2-40B4-BE49-F238E27FC236}">
              <a16:creationId xmlns:a16="http://schemas.microsoft.com/office/drawing/2014/main" id="{00000000-0008-0000-0A00-00008B000000}"/>
            </a:ext>
          </a:extLst>
        </xdr:cNvPr>
        <xdr:cNvSpPr/>
      </xdr:nvSpPr>
      <xdr:spPr>
        <a:xfrm>
          <a:off x="5638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43</xdr:row>
      <xdr:rowOff>84666</xdr:rowOff>
    </xdr:from>
    <xdr:to>
      <xdr:col>22</xdr:col>
      <xdr:colOff>285749</xdr:colOff>
      <xdr:row>44</xdr:row>
      <xdr:rowOff>179916</xdr:rowOff>
    </xdr:to>
    <xdr:sp macro="" textlink="">
      <xdr:nvSpPr>
        <xdr:cNvPr id="140" name="Isosceles Triangle 139">
          <a:extLst>
            <a:ext uri="{FF2B5EF4-FFF2-40B4-BE49-F238E27FC236}">
              <a16:creationId xmlns:a16="http://schemas.microsoft.com/office/drawing/2014/main" id="{00000000-0008-0000-0A00-00008C000000}"/>
            </a:ext>
          </a:extLst>
        </xdr:cNvPr>
        <xdr:cNvSpPr/>
      </xdr:nvSpPr>
      <xdr:spPr>
        <a:xfrm>
          <a:off x="6210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43</xdr:row>
      <xdr:rowOff>84666</xdr:rowOff>
    </xdr:from>
    <xdr:to>
      <xdr:col>24</xdr:col>
      <xdr:colOff>285749</xdr:colOff>
      <xdr:row>44</xdr:row>
      <xdr:rowOff>179916</xdr:rowOff>
    </xdr:to>
    <xdr:sp macro="" textlink="">
      <xdr:nvSpPr>
        <xdr:cNvPr id="141" name="Isosceles Triangle 140">
          <a:extLst>
            <a:ext uri="{FF2B5EF4-FFF2-40B4-BE49-F238E27FC236}">
              <a16:creationId xmlns:a16="http://schemas.microsoft.com/office/drawing/2014/main" id="{00000000-0008-0000-0A00-00008D000000}"/>
            </a:ext>
          </a:extLst>
        </xdr:cNvPr>
        <xdr:cNvSpPr/>
      </xdr:nvSpPr>
      <xdr:spPr>
        <a:xfrm>
          <a:off x="6781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43</xdr:row>
      <xdr:rowOff>84666</xdr:rowOff>
    </xdr:from>
    <xdr:to>
      <xdr:col>26</xdr:col>
      <xdr:colOff>285749</xdr:colOff>
      <xdr:row>44</xdr:row>
      <xdr:rowOff>179916</xdr:rowOff>
    </xdr:to>
    <xdr:sp macro="" textlink="">
      <xdr:nvSpPr>
        <xdr:cNvPr id="142" name="Isosceles Triangle 141">
          <a:extLst>
            <a:ext uri="{FF2B5EF4-FFF2-40B4-BE49-F238E27FC236}">
              <a16:creationId xmlns:a16="http://schemas.microsoft.com/office/drawing/2014/main" id="{00000000-0008-0000-0A00-00008E000000}"/>
            </a:ext>
          </a:extLst>
        </xdr:cNvPr>
        <xdr:cNvSpPr/>
      </xdr:nvSpPr>
      <xdr:spPr>
        <a:xfrm>
          <a:off x="7353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43</xdr:row>
      <xdr:rowOff>84666</xdr:rowOff>
    </xdr:from>
    <xdr:to>
      <xdr:col>28</xdr:col>
      <xdr:colOff>285749</xdr:colOff>
      <xdr:row>44</xdr:row>
      <xdr:rowOff>179916</xdr:rowOff>
    </xdr:to>
    <xdr:sp macro="" textlink="">
      <xdr:nvSpPr>
        <xdr:cNvPr id="143" name="Isosceles Triangle 142">
          <a:extLst>
            <a:ext uri="{FF2B5EF4-FFF2-40B4-BE49-F238E27FC236}">
              <a16:creationId xmlns:a16="http://schemas.microsoft.com/office/drawing/2014/main" id="{00000000-0008-0000-0A00-00008F000000}"/>
            </a:ext>
          </a:extLst>
        </xdr:cNvPr>
        <xdr:cNvSpPr/>
      </xdr:nvSpPr>
      <xdr:spPr>
        <a:xfrm>
          <a:off x="7924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43</xdr:row>
      <xdr:rowOff>84666</xdr:rowOff>
    </xdr:from>
    <xdr:to>
      <xdr:col>30</xdr:col>
      <xdr:colOff>285749</xdr:colOff>
      <xdr:row>44</xdr:row>
      <xdr:rowOff>179916</xdr:rowOff>
    </xdr:to>
    <xdr:sp macro="" textlink="">
      <xdr:nvSpPr>
        <xdr:cNvPr id="144" name="Isosceles Triangle 143">
          <a:extLst>
            <a:ext uri="{FF2B5EF4-FFF2-40B4-BE49-F238E27FC236}">
              <a16:creationId xmlns:a16="http://schemas.microsoft.com/office/drawing/2014/main" id="{00000000-0008-0000-0A00-000090000000}"/>
            </a:ext>
          </a:extLst>
        </xdr:cNvPr>
        <xdr:cNvSpPr/>
      </xdr:nvSpPr>
      <xdr:spPr>
        <a:xfrm>
          <a:off x="8496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43</xdr:row>
      <xdr:rowOff>84666</xdr:rowOff>
    </xdr:from>
    <xdr:to>
      <xdr:col>32</xdr:col>
      <xdr:colOff>285749</xdr:colOff>
      <xdr:row>44</xdr:row>
      <xdr:rowOff>179916</xdr:rowOff>
    </xdr:to>
    <xdr:sp macro="" textlink="">
      <xdr:nvSpPr>
        <xdr:cNvPr id="145" name="Isosceles Triangle 144">
          <a:extLst>
            <a:ext uri="{FF2B5EF4-FFF2-40B4-BE49-F238E27FC236}">
              <a16:creationId xmlns:a16="http://schemas.microsoft.com/office/drawing/2014/main" id="{00000000-0008-0000-0A00-000091000000}"/>
            </a:ext>
          </a:extLst>
        </xdr:cNvPr>
        <xdr:cNvSpPr/>
      </xdr:nvSpPr>
      <xdr:spPr>
        <a:xfrm>
          <a:off x="9067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43</xdr:row>
      <xdr:rowOff>84666</xdr:rowOff>
    </xdr:from>
    <xdr:to>
      <xdr:col>34</xdr:col>
      <xdr:colOff>285749</xdr:colOff>
      <xdr:row>45</xdr:row>
      <xdr:rowOff>3984</xdr:rowOff>
    </xdr:to>
    <xdr:sp macro="" textlink="">
      <xdr:nvSpPr>
        <xdr:cNvPr id="146" name="Isosceles Triangle 145">
          <a:extLst>
            <a:ext uri="{FF2B5EF4-FFF2-40B4-BE49-F238E27FC236}">
              <a16:creationId xmlns:a16="http://schemas.microsoft.com/office/drawing/2014/main" id="{00000000-0008-0000-0A00-000092000000}"/>
            </a:ext>
          </a:extLst>
        </xdr:cNvPr>
        <xdr:cNvSpPr/>
      </xdr:nvSpPr>
      <xdr:spPr>
        <a:xfrm>
          <a:off x="9816355"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43</xdr:row>
      <xdr:rowOff>84666</xdr:rowOff>
    </xdr:from>
    <xdr:to>
      <xdr:col>36</xdr:col>
      <xdr:colOff>285749</xdr:colOff>
      <xdr:row>44</xdr:row>
      <xdr:rowOff>179916</xdr:rowOff>
    </xdr:to>
    <xdr:sp macro="" textlink="">
      <xdr:nvSpPr>
        <xdr:cNvPr id="147" name="Isosceles Triangle 146">
          <a:extLst>
            <a:ext uri="{FF2B5EF4-FFF2-40B4-BE49-F238E27FC236}">
              <a16:creationId xmlns:a16="http://schemas.microsoft.com/office/drawing/2014/main" id="{00000000-0008-0000-0A00-000093000000}"/>
            </a:ext>
          </a:extLst>
        </xdr:cNvPr>
        <xdr:cNvSpPr/>
      </xdr:nvSpPr>
      <xdr:spPr>
        <a:xfrm>
          <a:off x="10210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43</xdr:row>
      <xdr:rowOff>84666</xdr:rowOff>
    </xdr:from>
    <xdr:to>
      <xdr:col>38</xdr:col>
      <xdr:colOff>285749</xdr:colOff>
      <xdr:row>45</xdr:row>
      <xdr:rowOff>2116</xdr:rowOff>
    </xdr:to>
    <xdr:sp macro="" textlink="">
      <xdr:nvSpPr>
        <xdr:cNvPr id="148" name="Isosceles Triangle 147">
          <a:extLst>
            <a:ext uri="{FF2B5EF4-FFF2-40B4-BE49-F238E27FC236}">
              <a16:creationId xmlns:a16="http://schemas.microsoft.com/office/drawing/2014/main" id="{00000000-0008-0000-0A00-000094000000}"/>
            </a:ext>
          </a:extLst>
        </xdr:cNvPr>
        <xdr:cNvSpPr/>
      </xdr:nvSpPr>
      <xdr:spPr>
        <a:xfrm>
          <a:off x="10784419" y="7662333"/>
          <a:ext cx="285747" cy="2349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43</xdr:row>
      <xdr:rowOff>84666</xdr:rowOff>
    </xdr:from>
    <xdr:to>
      <xdr:col>40</xdr:col>
      <xdr:colOff>285749</xdr:colOff>
      <xdr:row>45</xdr:row>
      <xdr:rowOff>2116</xdr:rowOff>
    </xdr:to>
    <xdr:sp macro="" textlink="">
      <xdr:nvSpPr>
        <xdr:cNvPr id="149" name="Isosceles Triangle 148">
          <a:extLst>
            <a:ext uri="{FF2B5EF4-FFF2-40B4-BE49-F238E27FC236}">
              <a16:creationId xmlns:a16="http://schemas.microsoft.com/office/drawing/2014/main" id="{00000000-0008-0000-0A00-000095000000}"/>
            </a:ext>
          </a:extLst>
        </xdr:cNvPr>
        <xdr:cNvSpPr/>
      </xdr:nvSpPr>
      <xdr:spPr>
        <a:xfrm>
          <a:off x="11355919" y="7662333"/>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43</xdr:row>
      <xdr:rowOff>84666</xdr:rowOff>
    </xdr:from>
    <xdr:to>
      <xdr:col>42</xdr:col>
      <xdr:colOff>285749</xdr:colOff>
      <xdr:row>44</xdr:row>
      <xdr:rowOff>179916</xdr:rowOff>
    </xdr:to>
    <xdr:sp macro="" textlink="">
      <xdr:nvSpPr>
        <xdr:cNvPr id="150" name="Isosceles Triangle 149">
          <a:extLst>
            <a:ext uri="{FF2B5EF4-FFF2-40B4-BE49-F238E27FC236}">
              <a16:creationId xmlns:a16="http://schemas.microsoft.com/office/drawing/2014/main" id="{00000000-0008-0000-0A00-000096000000}"/>
            </a:ext>
          </a:extLst>
        </xdr:cNvPr>
        <xdr:cNvSpPr/>
      </xdr:nvSpPr>
      <xdr:spPr>
        <a:xfrm>
          <a:off x="11925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43</xdr:row>
      <xdr:rowOff>84666</xdr:rowOff>
    </xdr:from>
    <xdr:to>
      <xdr:col>44</xdr:col>
      <xdr:colOff>285749</xdr:colOff>
      <xdr:row>44</xdr:row>
      <xdr:rowOff>179916</xdr:rowOff>
    </xdr:to>
    <xdr:sp macro="" textlink="">
      <xdr:nvSpPr>
        <xdr:cNvPr id="151" name="Isosceles Triangle 150">
          <a:extLst>
            <a:ext uri="{FF2B5EF4-FFF2-40B4-BE49-F238E27FC236}">
              <a16:creationId xmlns:a16="http://schemas.microsoft.com/office/drawing/2014/main" id="{00000000-0008-0000-0A00-000097000000}"/>
            </a:ext>
          </a:extLst>
        </xdr:cNvPr>
        <xdr:cNvSpPr/>
      </xdr:nvSpPr>
      <xdr:spPr>
        <a:xfrm>
          <a:off x="12496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174</xdr:row>
      <xdr:rowOff>0</xdr:rowOff>
    </xdr:from>
    <xdr:ext cx="266699" cy="394547"/>
    <xdr:pic>
      <xdr:nvPicPr>
        <xdr:cNvPr id="152" name="Graphic 151" descr="Road with solid fill">
          <a:extLst>
            <a:ext uri="{FF2B5EF4-FFF2-40B4-BE49-F238E27FC236}">
              <a16:creationId xmlns:a16="http://schemas.microsoft.com/office/drawing/2014/main" id="{00000000-0008-0000-0A00-00009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3068300"/>
          <a:ext cx="266699" cy="394547"/>
        </a:xfrm>
        <a:prstGeom prst="rect">
          <a:avLst/>
        </a:prstGeom>
      </xdr:spPr>
    </xdr:pic>
    <xdr:clientData/>
  </xdr:oneCellAnchor>
  <xdr:twoCellAnchor>
    <xdr:from>
      <xdr:col>4</xdr:col>
      <xdr:colOff>2</xdr:colOff>
      <xdr:row>174</xdr:row>
      <xdr:rowOff>84666</xdr:rowOff>
    </xdr:from>
    <xdr:to>
      <xdr:col>4</xdr:col>
      <xdr:colOff>285749</xdr:colOff>
      <xdr:row>175</xdr:row>
      <xdr:rowOff>179916</xdr:rowOff>
    </xdr:to>
    <xdr:sp macro="" textlink="">
      <xdr:nvSpPr>
        <xdr:cNvPr id="153" name="Isosceles Triangle 152">
          <a:extLst>
            <a:ext uri="{FF2B5EF4-FFF2-40B4-BE49-F238E27FC236}">
              <a16:creationId xmlns:a16="http://schemas.microsoft.com/office/drawing/2014/main" id="{00000000-0008-0000-0A00-000099000000}"/>
            </a:ext>
          </a:extLst>
        </xdr:cNvPr>
        <xdr:cNvSpPr/>
      </xdr:nvSpPr>
      <xdr:spPr>
        <a:xfrm>
          <a:off x="1066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174</xdr:row>
      <xdr:rowOff>84666</xdr:rowOff>
    </xdr:from>
    <xdr:to>
      <xdr:col>6</xdr:col>
      <xdr:colOff>285749</xdr:colOff>
      <xdr:row>175</xdr:row>
      <xdr:rowOff>179916</xdr:rowOff>
    </xdr:to>
    <xdr:sp macro="" textlink="">
      <xdr:nvSpPr>
        <xdr:cNvPr id="154" name="Isosceles Triangle 153">
          <a:extLst>
            <a:ext uri="{FF2B5EF4-FFF2-40B4-BE49-F238E27FC236}">
              <a16:creationId xmlns:a16="http://schemas.microsoft.com/office/drawing/2014/main" id="{00000000-0008-0000-0A00-00009A000000}"/>
            </a:ext>
          </a:extLst>
        </xdr:cNvPr>
        <xdr:cNvSpPr/>
      </xdr:nvSpPr>
      <xdr:spPr>
        <a:xfrm>
          <a:off x="1638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174</xdr:row>
      <xdr:rowOff>84666</xdr:rowOff>
    </xdr:from>
    <xdr:to>
      <xdr:col>8</xdr:col>
      <xdr:colOff>285749</xdr:colOff>
      <xdr:row>175</xdr:row>
      <xdr:rowOff>179916</xdr:rowOff>
    </xdr:to>
    <xdr:sp macro="" textlink="">
      <xdr:nvSpPr>
        <xdr:cNvPr id="155" name="Isosceles Triangle 154">
          <a:extLst>
            <a:ext uri="{FF2B5EF4-FFF2-40B4-BE49-F238E27FC236}">
              <a16:creationId xmlns:a16="http://schemas.microsoft.com/office/drawing/2014/main" id="{00000000-0008-0000-0A00-00009B000000}"/>
            </a:ext>
          </a:extLst>
        </xdr:cNvPr>
        <xdr:cNvSpPr/>
      </xdr:nvSpPr>
      <xdr:spPr>
        <a:xfrm>
          <a:off x="2209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174</xdr:row>
      <xdr:rowOff>84666</xdr:rowOff>
    </xdr:from>
    <xdr:to>
      <xdr:col>10</xdr:col>
      <xdr:colOff>285749</xdr:colOff>
      <xdr:row>175</xdr:row>
      <xdr:rowOff>179916</xdr:rowOff>
    </xdr:to>
    <xdr:sp macro="" textlink="">
      <xdr:nvSpPr>
        <xdr:cNvPr id="156" name="Isosceles Triangle 155">
          <a:extLst>
            <a:ext uri="{FF2B5EF4-FFF2-40B4-BE49-F238E27FC236}">
              <a16:creationId xmlns:a16="http://schemas.microsoft.com/office/drawing/2014/main" id="{00000000-0008-0000-0A00-00009C000000}"/>
            </a:ext>
          </a:extLst>
        </xdr:cNvPr>
        <xdr:cNvSpPr/>
      </xdr:nvSpPr>
      <xdr:spPr>
        <a:xfrm>
          <a:off x="2781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174</xdr:row>
      <xdr:rowOff>84666</xdr:rowOff>
    </xdr:from>
    <xdr:to>
      <xdr:col>12</xdr:col>
      <xdr:colOff>285749</xdr:colOff>
      <xdr:row>175</xdr:row>
      <xdr:rowOff>179916</xdr:rowOff>
    </xdr:to>
    <xdr:sp macro="" textlink="">
      <xdr:nvSpPr>
        <xdr:cNvPr id="157" name="Isosceles Triangle 156">
          <a:extLst>
            <a:ext uri="{FF2B5EF4-FFF2-40B4-BE49-F238E27FC236}">
              <a16:creationId xmlns:a16="http://schemas.microsoft.com/office/drawing/2014/main" id="{00000000-0008-0000-0A00-00009D000000}"/>
            </a:ext>
          </a:extLst>
        </xdr:cNvPr>
        <xdr:cNvSpPr/>
      </xdr:nvSpPr>
      <xdr:spPr>
        <a:xfrm>
          <a:off x="3352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174</xdr:row>
      <xdr:rowOff>84666</xdr:rowOff>
    </xdr:from>
    <xdr:to>
      <xdr:col>14</xdr:col>
      <xdr:colOff>285749</xdr:colOff>
      <xdr:row>175</xdr:row>
      <xdr:rowOff>179916</xdr:rowOff>
    </xdr:to>
    <xdr:sp macro="" textlink="">
      <xdr:nvSpPr>
        <xdr:cNvPr id="158" name="Isosceles Triangle 157">
          <a:extLst>
            <a:ext uri="{FF2B5EF4-FFF2-40B4-BE49-F238E27FC236}">
              <a16:creationId xmlns:a16="http://schemas.microsoft.com/office/drawing/2014/main" id="{00000000-0008-0000-0A00-00009E000000}"/>
            </a:ext>
          </a:extLst>
        </xdr:cNvPr>
        <xdr:cNvSpPr/>
      </xdr:nvSpPr>
      <xdr:spPr>
        <a:xfrm>
          <a:off x="3924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174</xdr:row>
      <xdr:rowOff>84666</xdr:rowOff>
    </xdr:from>
    <xdr:to>
      <xdr:col>16</xdr:col>
      <xdr:colOff>285749</xdr:colOff>
      <xdr:row>175</xdr:row>
      <xdr:rowOff>179916</xdr:rowOff>
    </xdr:to>
    <xdr:sp macro="" textlink="">
      <xdr:nvSpPr>
        <xdr:cNvPr id="159" name="Isosceles Triangle 158">
          <a:extLst>
            <a:ext uri="{FF2B5EF4-FFF2-40B4-BE49-F238E27FC236}">
              <a16:creationId xmlns:a16="http://schemas.microsoft.com/office/drawing/2014/main" id="{00000000-0008-0000-0A00-00009F000000}"/>
            </a:ext>
          </a:extLst>
        </xdr:cNvPr>
        <xdr:cNvSpPr/>
      </xdr:nvSpPr>
      <xdr:spPr>
        <a:xfrm>
          <a:off x="4495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174</xdr:row>
      <xdr:rowOff>84666</xdr:rowOff>
    </xdr:from>
    <xdr:to>
      <xdr:col>18</xdr:col>
      <xdr:colOff>285749</xdr:colOff>
      <xdr:row>175</xdr:row>
      <xdr:rowOff>179916</xdr:rowOff>
    </xdr:to>
    <xdr:sp macro="" textlink="">
      <xdr:nvSpPr>
        <xdr:cNvPr id="160" name="Isosceles Triangle 159">
          <a:extLst>
            <a:ext uri="{FF2B5EF4-FFF2-40B4-BE49-F238E27FC236}">
              <a16:creationId xmlns:a16="http://schemas.microsoft.com/office/drawing/2014/main" id="{00000000-0008-0000-0A00-0000A0000000}"/>
            </a:ext>
          </a:extLst>
        </xdr:cNvPr>
        <xdr:cNvSpPr/>
      </xdr:nvSpPr>
      <xdr:spPr>
        <a:xfrm>
          <a:off x="5067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174</xdr:row>
      <xdr:rowOff>84666</xdr:rowOff>
    </xdr:from>
    <xdr:to>
      <xdr:col>20</xdr:col>
      <xdr:colOff>285749</xdr:colOff>
      <xdr:row>175</xdr:row>
      <xdr:rowOff>179916</xdr:rowOff>
    </xdr:to>
    <xdr:sp macro="" textlink="">
      <xdr:nvSpPr>
        <xdr:cNvPr id="161" name="Isosceles Triangle 160">
          <a:extLst>
            <a:ext uri="{FF2B5EF4-FFF2-40B4-BE49-F238E27FC236}">
              <a16:creationId xmlns:a16="http://schemas.microsoft.com/office/drawing/2014/main" id="{00000000-0008-0000-0A00-0000A1000000}"/>
            </a:ext>
          </a:extLst>
        </xdr:cNvPr>
        <xdr:cNvSpPr/>
      </xdr:nvSpPr>
      <xdr:spPr>
        <a:xfrm>
          <a:off x="5638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174</xdr:row>
      <xdr:rowOff>84666</xdr:rowOff>
    </xdr:from>
    <xdr:to>
      <xdr:col>22</xdr:col>
      <xdr:colOff>285749</xdr:colOff>
      <xdr:row>175</xdr:row>
      <xdr:rowOff>179916</xdr:rowOff>
    </xdr:to>
    <xdr:sp macro="" textlink="">
      <xdr:nvSpPr>
        <xdr:cNvPr id="162" name="Isosceles Triangle 161">
          <a:extLst>
            <a:ext uri="{FF2B5EF4-FFF2-40B4-BE49-F238E27FC236}">
              <a16:creationId xmlns:a16="http://schemas.microsoft.com/office/drawing/2014/main" id="{00000000-0008-0000-0A00-0000A2000000}"/>
            </a:ext>
          </a:extLst>
        </xdr:cNvPr>
        <xdr:cNvSpPr/>
      </xdr:nvSpPr>
      <xdr:spPr>
        <a:xfrm>
          <a:off x="6210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174</xdr:row>
      <xdr:rowOff>84666</xdr:rowOff>
    </xdr:from>
    <xdr:to>
      <xdr:col>24</xdr:col>
      <xdr:colOff>285749</xdr:colOff>
      <xdr:row>175</xdr:row>
      <xdr:rowOff>179916</xdr:rowOff>
    </xdr:to>
    <xdr:sp macro="" textlink="">
      <xdr:nvSpPr>
        <xdr:cNvPr id="163" name="Isosceles Triangle 162">
          <a:extLst>
            <a:ext uri="{FF2B5EF4-FFF2-40B4-BE49-F238E27FC236}">
              <a16:creationId xmlns:a16="http://schemas.microsoft.com/office/drawing/2014/main" id="{00000000-0008-0000-0A00-0000A3000000}"/>
            </a:ext>
          </a:extLst>
        </xdr:cNvPr>
        <xdr:cNvSpPr/>
      </xdr:nvSpPr>
      <xdr:spPr>
        <a:xfrm>
          <a:off x="6781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174</xdr:row>
      <xdr:rowOff>84666</xdr:rowOff>
    </xdr:from>
    <xdr:to>
      <xdr:col>26</xdr:col>
      <xdr:colOff>285749</xdr:colOff>
      <xdr:row>175</xdr:row>
      <xdr:rowOff>179916</xdr:rowOff>
    </xdr:to>
    <xdr:sp macro="" textlink="">
      <xdr:nvSpPr>
        <xdr:cNvPr id="164" name="Isosceles Triangle 163">
          <a:extLst>
            <a:ext uri="{FF2B5EF4-FFF2-40B4-BE49-F238E27FC236}">
              <a16:creationId xmlns:a16="http://schemas.microsoft.com/office/drawing/2014/main" id="{00000000-0008-0000-0A00-0000A4000000}"/>
            </a:ext>
          </a:extLst>
        </xdr:cNvPr>
        <xdr:cNvSpPr/>
      </xdr:nvSpPr>
      <xdr:spPr>
        <a:xfrm>
          <a:off x="7353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174</xdr:row>
      <xdr:rowOff>84666</xdr:rowOff>
    </xdr:from>
    <xdr:to>
      <xdr:col>28</xdr:col>
      <xdr:colOff>285749</xdr:colOff>
      <xdr:row>175</xdr:row>
      <xdr:rowOff>179916</xdr:rowOff>
    </xdr:to>
    <xdr:sp macro="" textlink="">
      <xdr:nvSpPr>
        <xdr:cNvPr id="165" name="Isosceles Triangle 164">
          <a:extLst>
            <a:ext uri="{FF2B5EF4-FFF2-40B4-BE49-F238E27FC236}">
              <a16:creationId xmlns:a16="http://schemas.microsoft.com/office/drawing/2014/main" id="{00000000-0008-0000-0A00-0000A5000000}"/>
            </a:ext>
          </a:extLst>
        </xdr:cNvPr>
        <xdr:cNvSpPr/>
      </xdr:nvSpPr>
      <xdr:spPr>
        <a:xfrm>
          <a:off x="7924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174</xdr:row>
      <xdr:rowOff>84666</xdr:rowOff>
    </xdr:from>
    <xdr:to>
      <xdr:col>30</xdr:col>
      <xdr:colOff>285749</xdr:colOff>
      <xdr:row>175</xdr:row>
      <xdr:rowOff>179916</xdr:rowOff>
    </xdr:to>
    <xdr:sp macro="" textlink="">
      <xdr:nvSpPr>
        <xdr:cNvPr id="166" name="Isosceles Triangle 165">
          <a:extLst>
            <a:ext uri="{FF2B5EF4-FFF2-40B4-BE49-F238E27FC236}">
              <a16:creationId xmlns:a16="http://schemas.microsoft.com/office/drawing/2014/main" id="{00000000-0008-0000-0A00-0000A6000000}"/>
            </a:ext>
          </a:extLst>
        </xdr:cNvPr>
        <xdr:cNvSpPr/>
      </xdr:nvSpPr>
      <xdr:spPr>
        <a:xfrm>
          <a:off x="8496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174</xdr:row>
      <xdr:rowOff>84666</xdr:rowOff>
    </xdr:from>
    <xdr:to>
      <xdr:col>32</xdr:col>
      <xdr:colOff>285749</xdr:colOff>
      <xdr:row>175</xdr:row>
      <xdr:rowOff>179916</xdr:rowOff>
    </xdr:to>
    <xdr:sp macro="" textlink="">
      <xdr:nvSpPr>
        <xdr:cNvPr id="167" name="Isosceles Triangle 166">
          <a:extLst>
            <a:ext uri="{FF2B5EF4-FFF2-40B4-BE49-F238E27FC236}">
              <a16:creationId xmlns:a16="http://schemas.microsoft.com/office/drawing/2014/main" id="{00000000-0008-0000-0A00-0000A7000000}"/>
            </a:ext>
          </a:extLst>
        </xdr:cNvPr>
        <xdr:cNvSpPr/>
      </xdr:nvSpPr>
      <xdr:spPr>
        <a:xfrm>
          <a:off x="9067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174</xdr:row>
      <xdr:rowOff>84666</xdr:rowOff>
    </xdr:from>
    <xdr:to>
      <xdr:col>34</xdr:col>
      <xdr:colOff>285749</xdr:colOff>
      <xdr:row>175</xdr:row>
      <xdr:rowOff>179916</xdr:rowOff>
    </xdr:to>
    <xdr:sp macro="" textlink="">
      <xdr:nvSpPr>
        <xdr:cNvPr id="168" name="Isosceles Triangle 167">
          <a:extLst>
            <a:ext uri="{FF2B5EF4-FFF2-40B4-BE49-F238E27FC236}">
              <a16:creationId xmlns:a16="http://schemas.microsoft.com/office/drawing/2014/main" id="{00000000-0008-0000-0A00-0000A8000000}"/>
            </a:ext>
          </a:extLst>
        </xdr:cNvPr>
        <xdr:cNvSpPr/>
      </xdr:nvSpPr>
      <xdr:spPr>
        <a:xfrm>
          <a:off x="9639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174</xdr:row>
      <xdr:rowOff>84666</xdr:rowOff>
    </xdr:from>
    <xdr:to>
      <xdr:col>36</xdr:col>
      <xdr:colOff>285749</xdr:colOff>
      <xdr:row>175</xdr:row>
      <xdr:rowOff>179916</xdr:rowOff>
    </xdr:to>
    <xdr:sp macro="" textlink="">
      <xdr:nvSpPr>
        <xdr:cNvPr id="169" name="Isosceles Triangle 168">
          <a:extLst>
            <a:ext uri="{FF2B5EF4-FFF2-40B4-BE49-F238E27FC236}">
              <a16:creationId xmlns:a16="http://schemas.microsoft.com/office/drawing/2014/main" id="{00000000-0008-0000-0A00-0000A9000000}"/>
            </a:ext>
          </a:extLst>
        </xdr:cNvPr>
        <xdr:cNvSpPr/>
      </xdr:nvSpPr>
      <xdr:spPr>
        <a:xfrm>
          <a:off x="10210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174</xdr:row>
      <xdr:rowOff>84666</xdr:rowOff>
    </xdr:from>
    <xdr:to>
      <xdr:col>38</xdr:col>
      <xdr:colOff>285749</xdr:colOff>
      <xdr:row>175</xdr:row>
      <xdr:rowOff>179916</xdr:rowOff>
    </xdr:to>
    <xdr:sp macro="" textlink="">
      <xdr:nvSpPr>
        <xdr:cNvPr id="170" name="Isosceles Triangle 169">
          <a:extLst>
            <a:ext uri="{FF2B5EF4-FFF2-40B4-BE49-F238E27FC236}">
              <a16:creationId xmlns:a16="http://schemas.microsoft.com/office/drawing/2014/main" id="{00000000-0008-0000-0A00-0000AA000000}"/>
            </a:ext>
          </a:extLst>
        </xdr:cNvPr>
        <xdr:cNvSpPr/>
      </xdr:nvSpPr>
      <xdr:spPr>
        <a:xfrm>
          <a:off x="10782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174</xdr:row>
      <xdr:rowOff>84666</xdr:rowOff>
    </xdr:from>
    <xdr:to>
      <xdr:col>40</xdr:col>
      <xdr:colOff>285749</xdr:colOff>
      <xdr:row>175</xdr:row>
      <xdr:rowOff>179916</xdr:rowOff>
    </xdr:to>
    <xdr:sp macro="" textlink="">
      <xdr:nvSpPr>
        <xdr:cNvPr id="171" name="Isosceles Triangle 170">
          <a:extLst>
            <a:ext uri="{FF2B5EF4-FFF2-40B4-BE49-F238E27FC236}">
              <a16:creationId xmlns:a16="http://schemas.microsoft.com/office/drawing/2014/main" id="{00000000-0008-0000-0A00-0000AB000000}"/>
            </a:ext>
          </a:extLst>
        </xdr:cNvPr>
        <xdr:cNvSpPr/>
      </xdr:nvSpPr>
      <xdr:spPr>
        <a:xfrm>
          <a:off x="11353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174</xdr:row>
      <xdr:rowOff>84666</xdr:rowOff>
    </xdr:from>
    <xdr:to>
      <xdr:col>42</xdr:col>
      <xdr:colOff>285749</xdr:colOff>
      <xdr:row>175</xdr:row>
      <xdr:rowOff>179916</xdr:rowOff>
    </xdr:to>
    <xdr:sp macro="" textlink="">
      <xdr:nvSpPr>
        <xdr:cNvPr id="172" name="Isosceles Triangle 171">
          <a:extLst>
            <a:ext uri="{FF2B5EF4-FFF2-40B4-BE49-F238E27FC236}">
              <a16:creationId xmlns:a16="http://schemas.microsoft.com/office/drawing/2014/main" id="{00000000-0008-0000-0A00-0000AC000000}"/>
            </a:ext>
          </a:extLst>
        </xdr:cNvPr>
        <xdr:cNvSpPr/>
      </xdr:nvSpPr>
      <xdr:spPr>
        <a:xfrm>
          <a:off x="11925302" y="131529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174</xdr:row>
      <xdr:rowOff>84666</xdr:rowOff>
    </xdr:from>
    <xdr:to>
      <xdr:col>44</xdr:col>
      <xdr:colOff>285749</xdr:colOff>
      <xdr:row>175</xdr:row>
      <xdr:rowOff>179916</xdr:rowOff>
    </xdr:to>
    <xdr:sp macro="" textlink="">
      <xdr:nvSpPr>
        <xdr:cNvPr id="173" name="Isosceles Triangle 172">
          <a:extLst>
            <a:ext uri="{FF2B5EF4-FFF2-40B4-BE49-F238E27FC236}">
              <a16:creationId xmlns:a16="http://schemas.microsoft.com/office/drawing/2014/main" id="{00000000-0008-0000-0A00-0000AD000000}"/>
            </a:ext>
          </a:extLst>
        </xdr:cNvPr>
        <xdr:cNvSpPr/>
      </xdr:nvSpPr>
      <xdr:spPr>
        <a:xfrm>
          <a:off x="12496802" y="131529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oneCellAnchor>
    <xdr:from>
      <xdr:col>29</xdr:col>
      <xdr:colOff>0</xdr:colOff>
      <xdr:row>54</xdr:row>
      <xdr:rowOff>0</xdr:rowOff>
    </xdr:from>
    <xdr:ext cx="266699" cy="394547"/>
    <xdr:pic>
      <xdr:nvPicPr>
        <xdr:cNvPr id="174" name="Graphic 173" descr="Road with solid fill">
          <a:extLst>
            <a:ext uri="{FF2B5EF4-FFF2-40B4-BE49-F238E27FC236}">
              <a16:creationId xmlns:a16="http://schemas.microsoft.com/office/drawing/2014/main" id="{00000000-0008-0000-0A00-0000A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4859000"/>
          <a:ext cx="266699" cy="394547"/>
        </a:xfrm>
        <a:prstGeom prst="rect">
          <a:avLst/>
        </a:prstGeom>
      </xdr:spPr>
    </xdr:pic>
    <xdr:clientData/>
  </xdr:oneCellAnchor>
  <xdr:twoCellAnchor>
    <xdr:from>
      <xdr:col>4</xdr:col>
      <xdr:colOff>2</xdr:colOff>
      <xdr:row>54</xdr:row>
      <xdr:rowOff>84666</xdr:rowOff>
    </xdr:from>
    <xdr:to>
      <xdr:col>4</xdr:col>
      <xdr:colOff>285749</xdr:colOff>
      <xdr:row>55</xdr:row>
      <xdr:rowOff>179916</xdr:rowOff>
    </xdr:to>
    <xdr:sp macro="" textlink="">
      <xdr:nvSpPr>
        <xdr:cNvPr id="175" name="Isosceles Triangle 174">
          <a:extLst>
            <a:ext uri="{FF2B5EF4-FFF2-40B4-BE49-F238E27FC236}">
              <a16:creationId xmlns:a16="http://schemas.microsoft.com/office/drawing/2014/main" id="{00000000-0008-0000-0A00-0000AF000000}"/>
            </a:ext>
          </a:extLst>
        </xdr:cNvPr>
        <xdr:cNvSpPr/>
      </xdr:nvSpPr>
      <xdr:spPr>
        <a:xfrm>
          <a:off x="1066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54</xdr:row>
      <xdr:rowOff>84666</xdr:rowOff>
    </xdr:from>
    <xdr:to>
      <xdr:col>6</xdr:col>
      <xdr:colOff>285749</xdr:colOff>
      <xdr:row>55</xdr:row>
      <xdr:rowOff>179916</xdr:rowOff>
    </xdr:to>
    <xdr:sp macro="" textlink="">
      <xdr:nvSpPr>
        <xdr:cNvPr id="176" name="Isosceles Triangle 175">
          <a:extLst>
            <a:ext uri="{FF2B5EF4-FFF2-40B4-BE49-F238E27FC236}">
              <a16:creationId xmlns:a16="http://schemas.microsoft.com/office/drawing/2014/main" id="{00000000-0008-0000-0A00-0000B0000000}"/>
            </a:ext>
          </a:extLst>
        </xdr:cNvPr>
        <xdr:cNvSpPr/>
      </xdr:nvSpPr>
      <xdr:spPr>
        <a:xfrm>
          <a:off x="1638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54</xdr:row>
      <xdr:rowOff>84666</xdr:rowOff>
    </xdr:from>
    <xdr:to>
      <xdr:col>8</xdr:col>
      <xdr:colOff>285749</xdr:colOff>
      <xdr:row>55</xdr:row>
      <xdr:rowOff>179916</xdr:rowOff>
    </xdr:to>
    <xdr:sp macro="" textlink="">
      <xdr:nvSpPr>
        <xdr:cNvPr id="177" name="Isosceles Triangle 176">
          <a:extLst>
            <a:ext uri="{FF2B5EF4-FFF2-40B4-BE49-F238E27FC236}">
              <a16:creationId xmlns:a16="http://schemas.microsoft.com/office/drawing/2014/main" id="{00000000-0008-0000-0A00-0000B1000000}"/>
            </a:ext>
          </a:extLst>
        </xdr:cNvPr>
        <xdr:cNvSpPr/>
      </xdr:nvSpPr>
      <xdr:spPr>
        <a:xfrm>
          <a:off x="2209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54</xdr:row>
      <xdr:rowOff>84666</xdr:rowOff>
    </xdr:from>
    <xdr:to>
      <xdr:col>10</xdr:col>
      <xdr:colOff>285749</xdr:colOff>
      <xdr:row>55</xdr:row>
      <xdr:rowOff>179916</xdr:rowOff>
    </xdr:to>
    <xdr:sp macro="" textlink="">
      <xdr:nvSpPr>
        <xdr:cNvPr id="178" name="Isosceles Triangle 177">
          <a:extLst>
            <a:ext uri="{FF2B5EF4-FFF2-40B4-BE49-F238E27FC236}">
              <a16:creationId xmlns:a16="http://schemas.microsoft.com/office/drawing/2014/main" id="{00000000-0008-0000-0A00-0000B2000000}"/>
            </a:ext>
          </a:extLst>
        </xdr:cNvPr>
        <xdr:cNvSpPr/>
      </xdr:nvSpPr>
      <xdr:spPr>
        <a:xfrm>
          <a:off x="2781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54</xdr:row>
      <xdr:rowOff>84666</xdr:rowOff>
    </xdr:from>
    <xdr:to>
      <xdr:col>12</xdr:col>
      <xdr:colOff>285749</xdr:colOff>
      <xdr:row>55</xdr:row>
      <xdr:rowOff>179916</xdr:rowOff>
    </xdr:to>
    <xdr:sp macro="" textlink="">
      <xdr:nvSpPr>
        <xdr:cNvPr id="179" name="Isosceles Triangle 178">
          <a:extLst>
            <a:ext uri="{FF2B5EF4-FFF2-40B4-BE49-F238E27FC236}">
              <a16:creationId xmlns:a16="http://schemas.microsoft.com/office/drawing/2014/main" id="{00000000-0008-0000-0A00-0000B3000000}"/>
            </a:ext>
          </a:extLst>
        </xdr:cNvPr>
        <xdr:cNvSpPr/>
      </xdr:nvSpPr>
      <xdr:spPr>
        <a:xfrm>
          <a:off x="3352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54</xdr:row>
      <xdr:rowOff>84666</xdr:rowOff>
    </xdr:from>
    <xdr:to>
      <xdr:col>14</xdr:col>
      <xdr:colOff>285749</xdr:colOff>
      <xdr:row>55</xdr:row>
      <xdr:rowOff>179916</xdr:rowOff>
    </xdr:to>
    <xdr:sp macro="" textlink="">
      <xdr:nvSpPr>
        <xdr:cNvPr id="180" name="Isosceles Triangle 179">
          <a:extLst>
            <a:ext uri="{FF2B5EF4-FFF2-40B4-BE49-F238E27FC236}">
              <a16:creationId xmlns:a16="http://schemas.microsoft.com/office/drawing/2014/main" id="{00000000-0008-0000-0A00-0000B4000000}"/>
            </a:ext>
          </a:extLst>
        </xdr:cNvPr>
        <xdr:cNvSpPr/>
      </xdr:nvSpPr>
      <xdr:spPr>
        <a:xfrm>
          <a:off x="3924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54</xdr:row>
      <xdr:rowOff>84666</xdr:rowOff>
    </xdr:from>
    <xdr:to>
      <xdr:col>16</xdr:col>
      <xdr:colOff>285749</xdr:colOff>
      <xdr:row>55</xdr:row>
      <xdr:rowOff>179916</xdr:rowOff>
    </xdr:to>
    <xdr:sp macro="" textlink="">
      <xdr:nvSpPr>
        <xdr:cNvPr id="181" name="Isosceles Triangle 180">
          <a:extLst>
            <a:ext uri="{FF2B5EF4-FFF2-40B4-BE49-F238E27FC236}">
              <a16:creationId xmlns:a16="http://schemas.microsoft.com/office/drawing/2014/main" id="{00000000-0008-0000-0A00-0000B5000000}"/>
            </a:ext>
          </a:extLst>
        </xdr:cNvPr>
        <xdr:cNvSpPr/>
      </xdr:nvSpPr>
      <xdr:spPr>
        <a:xfrm>
          <a:off x="4495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54</xdr:row>
      <xdr:rowOff>84666</xdr:rowOff>
    </xdr:from>
    <xdr:to>
      <xdr:col>18</xdr:col>
      <xdr:colOff>285749</xdr:colOff>
      <xdr:row>55</xdr:row>
      <xdr:rowOff>179916</xdr:rowOff>
    </xdr:to>
    <xdr:sp macro="" textlink="">
      <xdr:nvSpPr>
        <xdr:cNvPr id="182" name="Isosceles Triangle 181">
          <a:extLst>
            <a:ext uri="{FF2B5EF4-FFF2-40B4-BE49-F238E27FC236}">
              <a16:creationId xmlns:a16="http://schemas.microsoft.com/office/drawing/2014/main" id="{00000000-0008-0000-0A00-0000B6000000}"/>
            </a:ext>
          </a:extLst>
        </xdr:cNvPr>
        <xdr:cNvSpPr/>
      </xdr:nvSpPr>
      <xdr:spPr>
        <a:xfrm>
          <a:off x="5067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54</xdr:row>
      <xdr:rowOff>84666</xdr:rowOff>
    </xdr:from>
    <xdr:to>
      <xdr:col>20</xdr:col>
      <xdr:colOff>285749</xdr:colOff>
      <xdr:row>55</xdr:row>
      <xdr:rowOff>179916</xdr:rowOff>
    </xdr:to>
    <xdr:sp macro="" textlink="">
      <xdr:nvSpPr>
        <xdr:cNvPr id="183" name="Isosceles Triangle 182">
          <a:extLst>
            <a:ext uri="{FF2B5EF4-FFF2-40B4-BE49-F238E27FC236}">
              <a16:creationId xmlns:a16="http://schemas.microsoft.com/office/drawing/2014/main" id="{00000000-0008-0000-0A00-0000B7000000}"/>
            </a:ext>
          </a:extLst>
        </xdr:cNvPr>
        <xdr:cNvSpPr/>
      </xdr:nvSpPr>
      <xdr:spPr>
        <a:xfrm>
          <a:off x="5638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54</xdr:row>
      <xdr:rowOff>84666</xdr:rowOff>
    </xdr:from>
    <xdr:to>
      <xdr:col>22</xdr:col>
      <xdr:colOff>285749</xdr:colOff>
      <xdr:row>55</xdr:row>
      <xdr:rowOff>179916</xdr:rowOff>
    </xdr:to>
    <xdr:sp macro="" textlink="">
      <xdr:nvSpPr>
        <xdr:cNvPr id="184" name="Isosceles Triangle 183">
          <a:extLst>
            <a:ext uri="{FF2B5EF4-FFF2-40B4-BE49-F238E27FC236}">
              <a16:creationId xmlns:a16="http://schemas.microsoft.com/office/drawing/2014/main" id="{00000000-0008-0000-0A00-0000B8000000}"/>
            </a:ext>
          </a:extLst>
        </xdr:cNvPr>
        <xdr:cNvSpPr/>
      </xdr:nvSpPr>
      <xdr:spPr>
        <a:xfrm>
          <a:off x="6210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54</xdr:row>
      <xdr:rowOff>84666</xdr:rowOff>
    </xdr:from>
    <xdr:to>
      <xdr:col>24</xdr:col>
      <xdr:colOff>285749</xdr:colOff>
      <xdr:row>55</xdr:row>
      <xdr:rowOff>179916</xdr:rowOff>
    </xdr:to>
    <xdr:sp macro="" textlink="">
      <xdr:nvSpPr>
        <xdr:cNvPr id="185" name="Isosceles Triangle 184">
          <a:extLst>
            <a:ext uri="{FF2B5EF4-FFF2-40B4-BE49-F238E27FC236}">
              <a16:creationId xmlns:a16="http://schemas.microsoft.com/office/drawing/2014/main" id="{00000000-0008-0000-0A00-0000B9000000}"/>
            </a:ext>
          </a:extLst>
        </xdr:cNvPr>
        <xdr:cNvSpPr/>
      </xdr:nvSpPr>
      <xdr:spPr>
        <a:xfrm>
          <a:off x="6781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54</xdr:row>
      <xdr:rowOff>84666</xdr:rowOff>
    </xdr:from>
    <xdr:to>
      <xdr:col>26</xdr:col>
      <xdr:colOff>285749</xdr:colOff>
      <xdr:row>55</xdr:row>
      <xdr:rowOff>179916</xdr:rowOff>
    </xdr:to>
    <xdr:sp macro="" textlink="">
      <xdr:nvSpPr>
        <xdr:cNvPr id="186" name="Isosceles Triangle 185">
          <a:extLst>
            <a:ext uri="{FF2B5EF4-FFF2-40B4-BE49-F238E27FC236}">
              <a16:creationId xmlns:a16="http://schemas.microsoft.com/office/drawing/2014/main" id="{00000000-0008-0000-0A00-0000BA000000}"/>
            </a:ext>
          </a:extLst>
        </xdr:cNvPr>
        <xdr:cNvSpPr/>
      </xdr:nvSpPr>
      <xdr:spPr>
        <a:xfrm>
          <a:off x="7353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54</xdr:row>
      <xdr:rowOff>84666</xdr:rowOff>
    </xdr:from>
    <xdr:to>
      <xdr:col>28</xdr:col>
      <xdr:colOff>285749</xdr:colOff>
      <xdr:row>55</xdr:row>
      <xdr:rowOff>179916</xdr:rowOff>
    </xdr:to>
    <xdr:sp macro="" textlink="">
      <xdr:nvSpPr>
        <xdr:cNvPr id="187" name="Isosceles Triangle 186">
          <a:extLst>
            <a:ext uri="{FF2B5EF4-FFF2-40B4-BE49-F238E27FC236}">
              <a16:creationId xmlns:a16="http://schemas.microsoft.com/office/drawing/2014/main" id="{00000000-0008-0000-0A00-0000BB000000}"/>
            </a:ext>
          </a:extLst>
        </xdr:cNvPr>
        <xdr:cNvSpPr/>
      </xdr:nvSpPr>
      <xdr:spPr>
        <a:xfrm>
          <a:off x="7924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54</xdr:row>
      <xdr:rowOff>84666</xdr:rowOff>
    </xdr:from>
    <xdr:to>
      <xdr:col>30</xdr:col>
      <xdr:colOff>285749</xdr:colOff>
      <xdr:row>55</xdr:row>
      <xdr:rowOff>179916</xdr:rowOff>
    </xdr:to>
    <xdr:sp macro="" textlink="">
      <xdr:nvSpPr>
        <xdr:cNvPr id="188" name="Isosceles Triangle 187">
          <a:extLst>
            <a:ext uri="{FF2B5EF4-FFF2-40B4-BE49-F238E27FC236}">
              <a16:creationId xmlns:a16="http://schemas.microsoft.com/office/drawing/2014/main" id="{00000000-0008-0000-0A00-0000BC000000}"/>
            </a:ext>
          </a:extLst>
        </xdr:cNvPr>
        <xdr:cNvSpPr/>
      </xdr:nvSpPr>
      <xdr:spPr>
        <a:xfrm>
          <a:off x="8496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54</xdr:row>
      <xdr:rowOff>84666</xdr:rowOff>
    </xdr:from>
    <xdr:to>
      <xdr:col>32</xdr:col>
      <xdr:colOff>285749</xdr:colOff>
      <xdr:row>55</xdr:row>
      <xdr:rowOff>179916</xdr:rowOff>
    </xdr:to>
    <xdr:sp macro="" textlink="">
      <xdr:nvSpPr>
        <xdr:cNvPr id="189" name="Isosceles Triangle 188">
          <a:extLst>
            <a:ext uri="{FF2B5EF4-FFF2-40B4-BE49-F238E27FC236}">
              <a16:creationId xmlns:a16="http://schemas.microsoft.com/office/drawing/2014/main" id="{00000000-0008-0000-0A00-0000BD000000}"/>
            </a:ext>
          </a:extLst>
        </xdr:cNvPr>
        <xdr:cNvSpPr/>
      </xdr:nvSpPr>
      <xdr:spPr>
        <a:xfrm>
          <a:off x="9067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54</xdr:row>
      <xdr:rowOff>84666</xdr:rowOff>
    </xdr:from>
    <xdr:to>
      <xdr:col>34</xdr:col>
      <xdr:colOff>285749</xdr:colOff>
      <xdr:row>55</xdr:row>
      <xdr:rowOff>179916</xdr:rowOff>
    </xdr:to>
    <xdr:sp macro="" textlink="">
      <xdr:nvSpPr>
        <xdr:cNvPr id="190" name="Isosceles Triangle 189">
          <a:extLst>
            <a:ext uri="{FF2B5EF4-FFF2-40B4-BE49-F238E27FC236}">
              <a16:creationId xmlns:a16="http://schemas.microsoft.com/office/drawing/2014/main" id="{00000000-0008-0000-0A00-0000BE000000}"/>
            </a:ext>
          </a:extLst>
        </xdr:cNvPr>
        <xdr:cNvSpPr/>
      </xdr:nvSpPr>
      <xdr:spPr>
        <a:xfrm>
          <a:off x="9639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54</xdr:row>
      <xdr:rowOff>84666</xdr:rowOff>
    </xdr:from>
    <xdr:to>
      <xdr:col>36</xdr:col>
      <xdr:colOff>285749</xdr:colOff>
      <xdr:row>55</xdr:row>
      <xdr:rowOff>179916</xdr:rowOff>
    </xdr:to>
    <xdr:sp macro="" textlink="">
      <xdr:nvSpPr>
        <xdr:cNvPr id="191" name="Isosceles Triangle 190">
          <a:extLst>
            <a:ext uri="{FF2B5EF4-FFF2-40B4-BE49-F238E27FC236}">
              <a16:creationId xmlns:a16="http://schemas.microsoft.com/office/drawing/2014/main" id="{00000000-0008-0000-0A00-0000BF000000}"/>
            </a:ext>
          </a:extLst>
        </xdr:cNvPr>
        <xdr:cNvSpPr/>
      </xdr:nvSpPr>
      <xdr:spPr>
        <a:xfrm>
          <a:off x="10210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54</xdr:row>
      <xdr:rowOff>84666</xdr:rowOff>
    </xdr:from>
    <xdr:to>
      <xdr:col>38</xdr:col>
      <xdr:colOff>285749</xdr:colOff>
      <xdr:row>55</xdr:row>
      <xdr:rowOff>179916</xdr:rowOff>
    </xdr:to>
    <xdr:sp macro="" textlink="">
      <xdr:nvSpPr>
        <xdr:cNvPr id="192" name="Isosceles Triangle 191">
          <a:extLst>
            <a:ext uri="{FF2B5EF4-FFF2-40B4-BE49-F238E27FC236}">
              <a16:creationId xmlns:a16="http://schemas.microsoft.com/office/drawing/2014/main" id="{00000000-0008-0000-0A00-0000C0000000}"/>
            </a:ext>
          </a:extLst>
        </xdr:cNvPr>
        <xdr:cNvSpPr/>
      </xdr:nvSpPr>
      <xdr:spPr>
        <a:xfrm>
          <a:off x="10782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54</xdr:row>
      <xdr:rowOff>84666</xdr:rowOff>
    </xdr:from>
    <xdr:to>
      <xdr:col>40</xdr:col>
      <xdr:colOff>285749</xdr:colOff>
      <xdr:row>55</xdr:row>
      <xdr:rowOff>179916</xdr:rowOff>
    </xdr:to>
    <xdr:sp macro="" textlink="">
      <xdr:nvSpPr>
        <xdr:cNvPr id="193" name="Isosceles Triangle 192">
          <a:extLst>
            <a:ext uri="{FF2B5EF4-FFF2-40B4-BE49-F238E27FC236}">
              <a16:creationId xmlns:a16="http://schemas.microsoft.com/office/drawing/2014/main" id="{00000000-0008-0000-0A00-0000C1000000}"/>
            </a:ext>
          </a:extLst>
        </xdr:cNvPr>
        <xdr:cNvSpPr/>
      </xdr:nvSpPr>
      <xdr:spPr>
        <a:xfrm>
          <a:off x="11353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54</xdr:row>
      <xdr:rowOff>84666</xdr:rowOff>
    </xdr:from>
    <xdr:to>
      <xdr:col>42</xdr:col>
      <xdr:colOff>285749</xdr:colOff>
      <xdr:row>55</xdr:row>
      <xdr:rowOff>179916</xdr:rowOff>
    </xdr:to>
    <xdr:sp macro="" textlink="">
      <xdr:nvSpPr>
        <xdr:cNvPr id="194" name="Isosceles Triangle 193">
          <a:extLst>
            <a:ext uri="{FF2B5EF4-FFF2-40B4-BE49-F238E27FC236}">
              <a16:creationId xmlns:a16="http://schemas.microsoft.com/office/drawing/2014/main" id="{00000000-0008-0000-0A00-0000C2000000}"/>
            </a:ext>
          </a:extLst>
        </xdr:cNvPr>
        <xdr:cNvSpPr/>
      </xdr:nvSpPr>
      <xdr:spPr>
        <a:xfrm>
          <a:off x="11925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54</xdr:row>
      <xdr:rowOff>84666</xdr:rowOff>
    </xdr:from>
    <xdr:to>
      <xdr:col>44</xdr:col>
      <xdr:colOff>285749</xdr:colOff>
      <xdr:row>55</xdr:row>
      <xdr:rowOff>179916</xdr:rowOff>
    </xdr:to>
    <xdr:sp macro="" textlink="">
      <xdr:nvSpPr>
        <xdr:cNvPr id="195" name="Isosceles Triangle 194">
          <a:extLst>
            <a:ext uri="{FF2B5EF4-FFF2-40B4-BE49-F238E27FC236}">
              <a16:creationId xmlns:a16="http://schemas.microsoft.com/office/drawing/2014/main" id="{00000000-0008-0000-0A00-0000C3000000}"/>
            </a:ext>
          </a:extLst>
        </xdr:cNvPr>
        <xdr:cNvSpPr/>
      </xdr:nvSpPr>
      <xdr:spPr>
        <a:xfrm>
          <a:off x="12496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185</xdr:row>
      <xdr:rowOff>0</xdr:rowOff>
    </xdr:from>
    <xdr:ext cx="266699" cy="394547"/>
    <xdr:pic>
      <xdr:nvPicPr>
        <xdr:cNvPr id="196" name="Graphic 195" descr="Road with solid fill">
          <a:extLst>
            <a:ext uri="{FF2B5EF4-FFF2-40B4-BE49-F238E27FC236}">
              <a16:creationId xmlns:a16="http://schemas.microsoft.com/office/drawing/2014/main" id="{00000000-0008-0000-0A00-0000C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6478250"/>
          <a:ext cx="266699" cy="394547"/>
        </a:xfrm>
        <a:prstGeom prst="rect">
          <a:avLst/>
        </a:prstGeom>
      </xdr:spPr>
    </xdr:pic>
    <xdr:clientData/>
  </xdr:oneCellAnchor>
  <xdr:twoCellAnchor>
    <xdr:from>
      <xdr:col>4</xdr:col>
      <xdr:colOff>10585</xdr:colOff>
      <xdr:row>185</xdr:row>
      <xdr:rowOff>84666</xdr:rowOff>
    </xdr:from>
    <xdr:to>
      <xdr:col>5</xdr:col>
      <xdr:colOff>10582</xdr:colOff>
      <xdr:row>187</xdr:row>
      <xdr:rowOff>2116</xdr:rowOff>
    </xdr:to>
    <xdr:sp macro="" textlink="">
      <xdr:nvSpPr>
        <xdr:cNvPr id="197" name="Isosceles Triangle 196">
          <a:extLst>
            <a:ext uri="{FF2B5EF4-FFF2-40B4-BE49-F238E27FC236}">
              <a16:creationId xmlns:a16="http://schemas.microsoft.com/office/drawing/2014/main" id="{00000000-0008-0000-0A00-0000C5000000}"/>
            </a:ext>
          </a:extLst>
        </xdr:cNvPr>
        <xdr:cNvSpPr/>
      </xdr:nvSpPr>
      <xdr:spPr>
        <a:xfrm>
          <a:off x="1079502" y="30405916"/>
          <a:ext cx="285747" cy="234950"/>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185</xdr:row>
      <xdr:rowOff>84666</xdr:rowOff>
    </xdr:from>
    <xdr:to>
      <xdr:col>6</xdr:col>
      <xdr:colOff>285749</xdr:colOff>
      <xdr:row>186</xdr:row>
      <xdr:rowOff>179916</xdr:rowOff>
    </xdr:to>
    <xdr:sp macro="" textlink="">
      <xdr:nvSpPr>
        <xdr:cNvPr id="198" name="Isosceles Triangle 197">
          <a:extLst>
            <a:ext uri="{FF2B5EF4-FFF2-40B4-BE49-F238E27FC236}">
              <a16:creationId xmlns:a16="http://schemas.microsoft.com/office/drawing/2014/main" id="{00000000-0008-0000-0A00-0000C6000000}"/>
            </a:ext>
          </a:extLst>
        </xdr:cNvPr>
        <xdr:cNvSpPr/>
      </xdr:nvSpPr>
      <xdr:spPr>
        <a:xfrm>
          <a:off x="1638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185</xdr:row>
      <xdr:rowOff>84666</xdr:rowOff>
    </xdr:from>
    <xdr:to>
      <xdr:col>8</xdr:col>
      <xdr:colOff>285749</xdr:colOff>
      <xdr:row>186</xdr:row>
      <xdr:rowOff>179916</xdr:rowOff>
    </xdr:to>
    <xdr:sp macro="" textlink="">
      <xdr:nvSpPr>
        <xdr:cNvPr id="199" name="Isosceles Triangle 198">
          <a:extLst>
            <a:ext uri="{FF2B5EF4-FFF2-40B4-BE49-F238E27FC236}">
              <a16:creationId xmlns:a16="http://schemas.microsoft.com/office/drawing/2014/main" id="{00000000-0008-0000-0A00-0000C7000000}"/>
            </a:ext>
          </a:extLst>
        </xdr:cNvPr>
        <xdr:cNvSpPr/>
      </xdr:nvSpPr>
      <xdr:spPr>
        <a:xfrm>
          <a:off x="2209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185</xdr:row>
      <xdr:rowOff>84666</xdr:rowOff>
    </xdr:from>
    <xdr:to>
      <xdr:col>10</xdr:col>
      <xdr:colOff>285749</xdr:colOff>
      <xdr:row>186</xdr:row>
      <xdr:rowOff>179916</xdr:rowOff>
    </xdr:to>
    <xdr:sp macro="" textlink="">
      <xdr:nvSpPr>
        <xdr:cNvPr id="200" name="Isosceles Triangle 199">
          <a:extLst>
            <a:ext uri="{FF2B5EF4-FFF2-40B4-BE49-F238E27FC236}">
              <a16:creationId xmlns:a16="http://schemas.microsoft.com/office/drawing/2014/main" id="{00000000-0008-0000-0A00-0000C8000000}"/>
            </a:ext>
          </a:extLst>
        </xdr:cNvPr>
        <xdr:cNvSpPr/>
      </xdr:nvSpPr>
      <xdr:spPr>
        <a:xfrm>
          <a:off x="2781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185</xdr:row>
      <xdr:rowOff>84666</xdr:rowOff>
    </xdr:from>
    <xdr:to>
      <xdr:col>12</xdr:col>
      <xdr:colOff>285749</xdr:colOff>
      <xdr:row>186</xdr:row>
      <xdr:rowOff>179916</xdr:rowOff>
    </xdr:to>
    <xdr:sp macro="" textlink="">
      <xdr:nvSpPr>
        <xdr:cNvPr id="201" name="Isosceles Triangle 200">
          <a:extLst>
            <a:ext uri="{FF2B5EF4-FFF2-40B4-BE49-F238E27FC236}">
              <a16:creationId xmlns:a16="http://schemas.microsoft.com/office/drawing/2014/main" id="{00000000-0008-0000-0A00-0000C9000000}"/>
            </a:ext>
          </a:extLst>
        </xdr:cNvPr>
        <xdr:cNvSpPr/>
      </xdr:nvSpPr>
      <xdr:spPr>
        <a:xfrm>
          <a:off x="3352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185</xdr:row>
      <xdr:rowOff>84666</xdr:rowOff>
    </xdr:from>
    <xdr:to>
      <xdr:col>14</xdr:col>
      <xdr:colOff>285749</xdr:colOff>
      <xdr:row>186</xdr:row>
      <xdr:rowOff>179916</xdr:rowOff>
    </xdr:to>
    <xdr:sp macro="" textlink="">
      <xdr:nvSpPr>
        <xdr:cNvPr id="202" name="Isosceles Triangle 201">
          <a:extLst>
            <a:ext uri="{FF2B5EF4-FFF2-40B4-BE49-F238E27FC236}">
              <a16:creationId xmlns:a16="http://schemas.microsoft.com/office/drawing/2014/main" id="{00000000-0008-0000-0A00-0000CA000000}"/>
            </a:ext>
          </a:extLst>
        </xdr:cNvPr>
        <xdr:cNvSpPr/>
      </xdr:nvSpPr>
      <xdr:spPr>
        <a:xfrm>
          <a:off x="3924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185</xdr:row>
      <xdr:rowOff>84666</xdr:rowOff>
    </xdr:from>
    <xdr:to>
      <xdr:col>16</xdr:col>
      <xdr:colOff>285749</xdr:colOff>
      <xdr:row>186</xdr:row>
      <xdr:rowOff>179916</xdr:rowOff>
    </xdr:to>
    <xdr:sp macro="" textlink="">
      <xdr:nvSpPr>
        <xdr:cNvPr id="203" name="Isosceles Triangle 202">
          <a:extLst>
            <a:ext uri="{FF2B5EF4-FFF2-40B4-BE49-F238E27FC236}">
              <a16:creationId xmlns:a16="http://schemas.microsoft.com/office/drawing/2014/main" id="{00000000-0008-0000-0A00-0000CB000000}"/>
            </a:ext>
          </a:extLst>
        </xdr:cNvPr>
        <xdr:cNvSpPr/>
      </xdr:nvSpPr>
      <xdr:spPr>
        <a:xfrm>
          <a:off x="4495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185</xdr:row>
      <xdr:rowOff>84666</xdr:rowOff>
    </xdr:from>
    <xdr:to>
      <xdr:col>18</xdr:col>
      <xdr:colOff>285749</xdr:colOff>
      <xdr:row>186</xdr:row>
      <xdr:rowOff>179916</xdr:rowOff>
    </xdr:to>
    <xdr:sp macro="" textlink="">
      <xdr:nvSpPr>
        <xdr:cNvPr id="204" name="Isosceles Triangle 203">
          <a:extLst>
            <a:ext uri="{FF2B5EF4-FFF2-40B4-BE49-F238E27FC236}">
              <a16:creationId xmlns:a16="http://schemas.microsoft.com/office/drawing/2014/main" id="{00000000-0008-0000-0A00-0000CC000000}"/>
            </a:ext>
          </a:extLst>
        </xdr:cNvPr>
        <xdr:cNvSpPr/>
      </xdr:nvSpPr>
      <xdr:spPr>
        <a:xfrm>
          <a:off x="5067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185</xdr:row>
      <xdr:rowOff>84666</xdr:rowOff>
    </xdr:from>
    <xdr:to>
      <xdr:col>20</xdr:col>
      <xdr:colOff>285749</xdr:colOff>
      <xdr:row>186</xdr:row>
      <xdr:rowOff>179916</xdr:rowOff>
    </xdr:to>
    <xdr:sp macro="" textlink="">
      <xdr:nvSpPr>
        <xdr:cNvPr id="205" name="Isosceles Triangle 204">
          <a:extLst>
            <a:ext uri="{FF2B5EF4-FFF2-40B4-BE49-F238E27FC236}">
              <a16:creationId xmlns:a16="http://schemas.microsoft.com/office/drawing/2014/main" id="{00000000-0008-0000-0A00-0000CD000000}"/>
            </a:ext>
          </a:extLst>
        </xdr:cNvPr>
        <xdr:cNvSpPr/>
      </xdr:nvSpPr>
      <xdr:spPr>
        <a:xfrm>
          <a:off x="5638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185</xdr:row>
      <xdr:rowOff>84666</xdr:rowOff>
    </xdr:from>
    <xdr:to>
      <xdr:col>22</xdr:col>
      <xdr:colOff>285749</xdr:colOff>
      <xdr:row>186</xdr:row>
      <xdr:rowOff>179916</xdr:rowOff>
    </xdr:to>
    <xdr:sp macro="" textlink="">
      <xdr:nvSpPr>
        <xdr:cNvPr id="206" name="Isosceles Triangle 205">
          <a:extLst>
            <a:ext uri="{FF2B5EF4-FFF2-40B4-BE49-F238E27FC236}">
              <a16:creationId xmlns:a16="http://schemas.microsoft.com/office/drawing/2014/main" id="{00000000-0008-0000-0A00-0000CE000000}"/>
            </a:ext>
          </a:extLst>
        </xdr:cNvPr>
        <xdr:cNvSpPr/>
      </xdr:nvSpPr>
      <xdr:spPr>
        <a:xfrm>
          <a:off x="6210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185</xdr:row>
      <xdr:rowOff>84666</xdr:rowOff>
    </xdr:from>
    <xdr:to>
      <xdr:col>24</xdr:col>
      <xdr:colOff>285749</xdr:colOff>
      <xdr:row>186</xdr:row>
      <xdr:rowOff>179916</xdr:rowOff>
    </xdr:to>
    <xdr:sp macro="" textlink="">
      <xdr:nvSpPr>
        <xdr:cNvPr id="207" name="Isosceles Triangle 206">
          <a:extLst>
            <a:ext uri="{FF2B5EF4-FFF2-40B4-BE49-F238E27FC236}">
              <a16:creationId xmlns:a16="http://schemas.microsoft.com/office/drawing/2014/main" id="{00000000-0008-0000-0A00-0000CF000000}"/>
            </a:ext>
          </a:extLst>
        </xdr:cNvPr>
        <xdr:cNvSpPr/>
      </xdr:nvSpPr>
      <xdr:spPr>
        <a:xfrm>
          <a:off x="6781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185</xdr:row>
      <xdr:rowOff>84666</xdr:rowOff>
    </xdr:from>
    <xdr:to>
      <xdr:col>26</xdr:col>
      <xdr:colOff>285749</xdr:colOff>
      <xdr:row>186</xdr:row>
      <xdr:rowOff>179916</xdr:rowOff>
    </xdr:to>
    <xdr:sp macro="" textlink="">
      <xdr:nvSpPr>
        <xdr:cNvPr id="208" name="Isosceles Triangle 207">
          <a:extLst>
            <a:ext uri="{FF2B5EF4-FFF2-40B4-BE49-F238E27FC236}">
              <a16:creationId xmlns:a16="http://schemas.microsoft.com/office/drawing/2014/main" id="{00000000-0008-0000-0A00-0000D0000000}"/>
            </a:ext>
          </a:extLst>
        </xdr:cNvPr>
        <xdr:cNvSpPr/>
      </xdr:nvSpPr>
      <xdr:spPr>
        <a:xfrm>
          <a:off x="7353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185</xdr:row>
      <xdr:rowOff>84666</xdr:rowOff>
    </xdr:from>
    <xdr:to>
      <xdr:col>28</xdr:col>
      <xdr:colOff>285749</xdr:colOff>
      <xdr:row>186</xdr:row>
      <xdr:rowOff>179916</xdr:rowOff>
    </xdr:to>
    <xdr:sp macro="" textlink="">
      <xdr:nvSpPr>
        <xdr:cNvPr id="209" name="Isosceles Triangle 208">
          <a:extLst>
            <a:ext uri="{FF2B5EF4-FFF2-40B4-BE49-F238E27FC236}">
              <a16:creationId xmlns:a16="http://schemas.microsoft.com/office/drawing/2014/main" id="{00000000-0008-0000-0A00-0000D1000000}"/>
            </a:ext>
          </a:extLst>
        </xdr:cNvPr>
        <xdr:cNvSpPr/>
      </xdr:nvSpPr>
      <xdr:spPr>
        <a:xfrm>
          <a:off x="7924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185</xdr:row>
      <xdr:rowOff>84666</xdr:rowOff>
    </xdr:from>
    <xdr:to>
      <xdr:col>30</xdr:col>
      <xdr:colOff>285749</xdr:colOff>
      <xdr:row>186</xdr:row>
      <xdr:rowOff>179916</xdr:rowOff>
    </xdr:to>
    <xdr:sp macro="" textlink="">
      <xdr:nvSpPr>
        <xdr:cNvPr id="210" name="Isosceles Triangle 209">
          <a:extLst>
            <a:ext uri="{FF2B5EF4-FFF2-40B4-BE49-F238E27FC236}">
              <a16:creationId xmlns:a16="http://schemas.microsoft.com/office/drawing/2014/main" id="{00000000-0008-0000-0A00-0000D2000000}"/>
            </a:ext>
          </a:extLst>
        </xdr:cNvPr>
        <xdr:cNvSpPr/>
      </xdr:nvSpPr>
      <xdr:spPr>
        <a:xfrm>
          <a:off x="8496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185</xdr:row>
      <xdr:rowOff>84666</xdr:rowOff>
    </xdr:from>
    <xdr:to>
      <xdr:col>32</xdr:col>
      <xdr:colOff>285749</xdr:colOff>
      <xdr:row>186</xdr:row>
      <xdr:rowOff>179916</xdr:rowOff>
    </xdr:to>
    <xdr:sp macro="" textlink="">
      <xdr:nvSpPr>
        <xdr:cNvPr id="211" name="Isosceles Triangle 210">
          <a:extLst>
            <a:ext uri="{FF2B5EF4-FFF2-40B4-BE49-F238E27FC236}">
              <a16:creationId xmlns:a16="http://schemas.microsoft.com/office/drawing/2014/main" id="{00000000-0008-0000-0A00-0000D3000000}"/>
            </a:ext>
          </a:extLst>
        </xdr:cNvPr>
        <xdr:cNvSpPr/>
      </xdr:nvSpPr>
      <xdr:spPr>
        <a:xfrm>
          <a:off x="9067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185</xdr:row>
      <xdr:rowOff>84666</xdr:rowOff>
    </xdr:from>
    <xdr:to>
      <xdr:col>34</xdr:col>
      <xdr:colOff>285749</xdr:colOff>
      <xdr:row>186</xdr:row>
      <xdr:rowOff>179916</xdr:rowOff>
    </xdr:to>
    <xdr:sp macro="" textlink="">
      <xdr:nvSpPr>
        <xdr:cNvPr id="212" name="Isosceles Triangle 211">
          <a:extLst>
            <a:ext uri="{FF2B5EF4-FFF2-40B4-BE49-F238E27FC236}">
              <a16:creationId xmlns:a16="http://schemas.microsoft.com/office/drawing/2014/main" id="{00000000-0008-0000-0A00-0000D4000000}"/>
            </a:ext>
          </a:extLst>
        </xdr:cNvPr>
        <xdr:cNvSpPr/>
      </xdr:nvSpPr>
      <xdr:spPr>
        <a:xfrm>
          <a:off x="9639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185</xdr:row>
      <xdr:rowOff>84666</xdr:rowOff>
    </xdr:from>
    <xdr:to>
      <xdr:col>36</xdr:col>
      <xdr:colOff>285749</xdr:colOff>
      <xdr:row>186</xdr:row>
      <xdr:rowOff>179916</xdr:rowOff>
    </xdr:to>
    <xdr:sp macro="" textlink="">
      <xdr:nvSpPr>
        <xdr:cNvPr id="213" name="Isosceles Triangle 212">
          <a:extLst>
            <a:ext uri="{FF2B5EF4-FFF2-40B4-BE49-F238E27FC236}">
              <a16:creationId xmlns:a16="http://schemas.microsoft.com/office/drawing/2014/main" id="{00000000-0008-0000-0A00-0000D5000000}"/>
            </a:ext>
          </a:extLst>
        </xdr:cNvPr>
        <xdr:cNvSpPr/>
      </xdr:nvSpPr>
      <xdr:spPr>
        <a:xfrm>
          <a:off x="10210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185</xdr:row>
      <xdr:rowOff>84666</xdr:rowOff>
    </xdr:from>
    <xdr:to>
      <xdr:col>38</xdr:col>
      <xdr:colOff>285749</xdr:colOff>
      <xdr:row>186</xdr:row>
      <xdr:rowOff>179916</xdr:rowOff>
    </xdr:to>
    <xdr:sp macro="" textlink="">
      <xdr:nvSpPr>
        <xdr:cNvPr id="214" name="Isosceles Triangle 213">
          <a:extLst>
            <a:ext uri="{FF2B5EF4-FFF2-40B4-BE49-F238E27FC236}">
              <a16:creationId xmlns:a16="http://schemas.microsoft.com/office/drawing/2014/main" id="{00000000-0008-0000-0A00-0000D6000000}"/>
            </a:ext>
          </a:extLst>
        </xdr:cNvPr>
        <xdr:cNvSpPr/>
      </xdr:nvSpPr>
      <xdr:spPr>
        <a:xfrm>
          <a:off x="10782302" y="165629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185</xdr:row>
      <xdr:rowOff>84666</xdr:rowOff>
    </xdr:from>
    <xdr:to>
      <xdr:col>40</xdr:col>
      <xdr:colOff>285749</xdr:colOff>
      <xdr:row>186</xdr:row>
      <xdr:rowOff>179916</xdr:rowOff>
    </xdr:to>
    <xdr:sp macro="" textlink="">
      <xdr:nvSpPr>
        <xdr:cNvPr id="215" name="Isosceles Triangle 214">
          <a:extLst>
            <a:ext uri="{FF2B5EF4-FFF2-40B4-BE49-F238E27FC236}">
              <a16:creationId xmlns:a16="http://schemas.microsoft.com/office/drawing/2014/main" id="{00000000-0008-0000-0A00-0000D7000000}"/>
            </a:ext>
          </a:extLst>
        </xdr:cNvPr>
        <xdr:cNvSpPr/>
      </xdr:nvSpPr>
      <xdr:spPr>
        <a:xfrm>
          <a:off x="11353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185</xdr:row>
      <xdr:rowOff>84666</xdr:rowOff>
    </xdr:from>
    <xdr:to>
      <xdr:col>42</xdr:col>
      <xdr:colOff>285749</xdr:colOff>
      <xdr:row>186</xdr:row>
      <xdr:rowOff>179916</xdr:rowOff>
    </xdr:to>
    <xdr:sp macro="" textlink="">
      <xdr:nvSpPr>
        <xdr:cNvPr id="216" name="Isosceles Triangle 215">
          <a:extLst>
            <a:ext uri="{FF2B5EF4-FFF2-40B4-BE49-F238E27FC236}">
              <a16:creationId xmlns:a16="http://schemas.microsoft.com/office/drawing/2014/main" id="{00000000-0008-0000-0A00-0000D8000000}"/>
            </a:ext>
          </a:extLst>
        </xdr:cNvPr>
        <xdr:cNvSpPr/>
      </xdr:nvSpPr>
      <xdr:spPr>
        <a:xfrm>
          <a:off x="11925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185</xdr:row>
      <xdr:rowOff>84666</xdr:rowOff>
    </xdr:from>
    <xdr:to>
      <xdr:col>44</xdr:col>
      <xdr:colOff>285749</xdr:colOff>
      <xdr:row>186</xdr:row>
      <xdr:rowOff>179916</xdr:rowOff>
    </xdr:to>
    <xdr:sp macro="" textlink="">
      <xdr:nvSpPr>
        <xdr:cNvPr id="217" name="Isosceles Triangle 216">
          <a:extLst>
            <a:ext uri="{FF2B5EF4-FFF2-40B4-BE49-F238E27FC236}">
              <a16:creationId xmlns:a16="http://schemas.microsoft.com/office/drawing/2014/main" id="{00000000-0008-0000-0A00-0000D9000000}"/>
            </a:ext>
          </a:extLst>
        </xdr:cNvPr>
        <xdr:cNvSpPr/>
      </xdr:nvSpPr>
      <xdr:spPr>
        <a:xfrm>
          <a:off x="12496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65</xdr:row>
      <xdr:rowOff>0</xdr:rowOff>
    </xdr:from>
    <xdr:ext cx="266699" cy="394547"/>
    <xdr:pic>
      <xdr:nvPicPr>
        <xdr:cNvPr id="218" name="Graphic 217" descr="Road with solid fill">
          <a:extLst>
            <a:ext uri="{FF2B5EF4-FFF2-40B4-BE49-F238E27FC236}">
              <a16:creationId xmlns:a16="http://schemas.microsoft.com/office/drawing/2014/main" id="{00000000-0008-0000-0A00-0000D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8268950"/>
          <a:ext cx="266699" cy="394547"/>
        </a:xfrm>
        <a:prstGeom prst="rect">
          <a:avLst/>
        </a:prstGeom>
      </xdr:spPr>
    </xdr:pic>
    <xdr:clientData/>
  </xdr:oneCellAnchor>
  <xdr:twoCellAnchor>
    <xdr:from>
      <xdr:col>4</xdr:col>
      <xdr:colOff>2</xdr:colOff>
      <xdr:row>65</xdr:row>
      <xdr:rowOff>84666</xdr:rowOff>
    </xdr:from>
    <xdr:to>
      <xdr:col>4</xdr:col>
      <xdr:colOff>285749</xdr:colOff>
      <xdr:row>66</xdr:row>
      <xdr:rowOff>179916</xdr:rowOff>
    </xdr:to>
    <xdr:sp macro="" textlink="">
      <xdr:nvSpPr>
        <xdr:cNvPr id="219" name="Isosceles Triangle 218">
          <a:extLst>
            <a:ext uri="{FF2B5EF4-FFF2-40B4-BE49-F238E27FC236}">
              <a16:creationId xmlns:a16="http://schemas.microsoft.com/office/drawing/2014/main" id="{00000000-0008-0000-0A00-0000DB000000}"/>
            </a:ext>
          </a:extLst>
        </xdr:cNvPr>
        <xdr:cNvSpPr/>
      </xdr:nvSpPr>
      <xdr:spPr>
        <a:xfrm>
          <a:off x="106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65</xdr:row>
      <xdr:rowOff>84666</xdr:rowOff>
    </xdr:from>
    <xdr:to>
      <xdr:col>6</xdr:col>
      <xdr:colOff>285749</xdr:colOff>
      <xdr:row>66</xdr:row>
      <xdr:rowOff>179916</xdr:rowOff>
    </xdr:to>
    <xdr:sp macro="" textlink="">
      <xdr:nvSpPr>
        <xdr:cNvPr id="220" name="Isosceles Triangle 219">
          <a:extLst>
            <a:ext uri="{FF2B5EF4-FFF2-40B4-BE49-F238E27FC236}">
              <a16:creationId xmlns:a16="http://schemas.microsoft.com/office/drawing/2014/main" id="{00000000-0008-0000-0A00-0000DC000000}"/>
            </a:ext>
          </a:extLst>
        </xdr:cNvPr>
        <xdr:cNvSpPr/>
      </xdr:nvSpPr>
      <xdr:spPr>
        <a:xfrm>
          <a:off x="1638302" y="18353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65</xdr:row>
      <xdr:rowOff>84666</xdr:rowOff>
    </xdr:from>
    <xdr:to>
      <xdr:col>8</xdr:col>
      <xdr:colOff>285749</xdr:colOff>
      <xdr:row>66</xdr:row>
      <xdr:rowOff>179916</xdr:rowOff>
    </xdr:to>
    <xdr:sp macro="" textlink="">
      <xdr:nvSpPr>
        <xdr:cNvPr id="221" name="Isosceles Triangle 220">
          <a:extLst>
            <a:ext uri="{FF2B5EF4-FFF2-40B4-BE49-F238E27FC236}">
              <a16:creationId xmlns:a16="http://schemas.microsoft.com/office/drawing/2014/main" id="{00000000-0008-0000-0A00-0000DD000000}"/>
            </a:ext>
          </a:extLst>
        </xdr:cNvPr>
        <xdr:cNvSpPr/>
      </xdr:nvSpPr>
      <xdr:spPr>
        <a:xfrm>
          <a:off x="2209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65</xdr:row>
      <xdr:rowOff>84666</xdr:rowOff>
    </xdr:from>
    <xdr:to>
      <xdr:col>10</xdr:col>
      <xdr:colOff>285749</xdr:colOff>
      <xdr:row>66</xdr:row>
      <xdr:rowOff>179916</xdr:rowOff>
    </xdr:to>
    <xdr:sp macro="" textlink="">
      <xdr:nvSpPr>
        <xdr:cNvPr id="222" name="Isosceles Triangle 221">
          <a:extLst>
            <a:ext uri="{FF2B5EF4-FFF2-40B4-BE49-F238E27FC236}">
              <a16:creationId xmlns:a16="http://schemas.microsoft.com/office/drawing/2014/main" id="{00000000-0008-0000-0A00-0000DE000000}"/>
            </a:ext>
          </a:extLst>
        </xdr:cNvPr>
        <xdr:cNvSpPr/>
      </xdr:nvSpPr>
      <xdr:spPr>
        <a:xfrm>
          <a:off x="2781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65</xdr:row>
      <xdr:rowOff>84666</xdr:rowOff>
    </xdr:from>
    <xdr:to>
      <xdr:col>12</xdr:col>
      <xdr:colOff>285749</xdr:colOff>
      <xdr:row>66</xdr:row>
      <xdr:rowOff>179916</xdr:rowOff>
    </xdr:to>
    <xdr:sp macro="" textlink="">
      <xdr:nvSpPr>
        <xdr:cNvPr id="223" name="Isosceles Triangle 222">
          <a:extLst>
            <a:ext uri="{FF2B5EF4-FFF2-40B4-BE49-F238E27FC236}">
              <a16:creationId xmlns:a16="http://schemas.microsoft.com/office/drawing/2014/main" id="{00000000-0008-0000-0A00-0000DF000000}"/>
            </a:ext>
          </a:extLst>
        </xdr:cNvPr>
        <xdr:cNvSpPr/>
      </xdr:nvSpPr>
      <xdr:spPr>
        <a:xfrm>
          <a:off x="3352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65</xdr:row>
      <xdr:rowOff>84666</xdr:rowOff>
    </xdr:from>
    <xdr:to>
      <xdr:col>14</xdr:col>
      <xdr:colOff>285749</xdr:colOff>
      <xdr:row>66</xdr:row>
      <xdr:rowOff>179916</xdr:rowOff>
    </xdr:to>
    <xdr:sp macro="" textlink="">
      <xdr:nvSpPr>
        <xdr:cNvPr id="224" name="Isosceles Triangle 223">
          <a:extLst>
            <a:ext uri="{FF2B5EF4-FFF2-40B4-BE49-F238E27FC236}">
              <a16:creationId xmlns:a16="http://schemas.microsoft.com/office/drawing/2014/main" id="{00000000-0008-0000-0A00-0000E0000000}"/>
            </a:ext>
          </a:extLst>
        </xdr:cNvPr>
        <xdr:cNvSpPr/>
      </xdr:nvSpPr>
      <xdr:spPr>
        <a:xfrm>
          <a:off x="3924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65</xdr:row>
      <xdr:rowOff>84666</xdr:rowOff>
    </xdr:from>
    <xdr:to>
      <xdr:col>16</xdr:col>
      <xdr:colOff>285749</xdr:colOff>
      <xdr:row>66</xdr:row>
      <xdr:rowOff>179916</xdr:rowOff>
    </xdr:to>
    <xdr:sp macro="" textlink="">
      <xdr:nvSpPr>
        <xdr:cNvPr id="225" name="Isosceles Triangle 224">
          <a:extLst>
            <a:ext uri="{FF2B5EF4-FFF2-40B4-BE49-F238E27FC236}">
              <a16:creationId xmlns:a16="http://schemas.microsoft.com/office/drawing/2014/main" id="{00000000-0008-0000-0A00-0000E1000000}"/>
            </a:ext>
          </a:extLst>
        </xdr:cNvPr>
        <xdr:cNvSpPr/>
      </xdr:nvSpPr>
      <xdr:spPr>
        <a:xfrm>
          <a:off x="4495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65</xdr:row>
      <xdr:rowOff>84666</xdr:rowOff>
    </xdr:from>
    <xdr:to>
      <xdr:col>18</xdr:col>
      <xdr:colOff>285749</xdr:colOff>
      <xdr:row>66</xdr:row>
      <xdr:rowOff>179916</xdr:rowOff>
    </xdr:to>
    <xdr:sp macro="" textlink="">
      <xdr:nvSpPr>
        <xdr:cNvPr id="226" name="Isosceles Triangle 225">
          <a:extLst>
            <a:ext uri="{FF2B5EF4-FFF2-40B4-BE49-F238E27FC236}">
              <a16:creationId xmlns:a16="http://schemas.microsoft.com/office/drawing/2014/main" id="{00000000-0008-0000-0A00-0000E2000000}"/>
            </a:ext>
          </a:extLst>
        </xdr:cNvPr>
        <xdr:cNvSpPr/>
      </xdr:nvSpPr>
      <xdr:spPr>
        <a:xfrm>
          <a:off x="5067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65</xdr:row>
      <xdr:rowOff>84666</xdr:rowOff>
    </xdr:from>
    <xdr:to>
      <xdr:col>20</xdr:col>
      <xdr:colOff>285749</xdr:colOff>
      <xdr:row>66</xdr:row>
      <xdr:rowOff>179916</xdr:rowOff>
    </xdr:to>
    <xdr:sp macro="" textlink="">
      <xdr:nvSpPr>
        <xdr:cNvPr id="227" name="Isosceles Triangle 226">
          <a:extLst>
            <a:ext uri="{FF2B5EF4-FFF2-40B4-BE49-F238E27FC236}">
              <a16:creationId xmlns:a16="http://schemas.microsoft.com/office/drawing/2014/main" id="{00000000-0008-0000-0A00-0000E3000000}"/>
            </a:ext>
          </a:extLst>
        </xdr:cNvPr>
        <xdr:cNvSpPr/>
      </xdr:nvSpPr>
      <xdr:spPr>
        <a:xfrm>
          <a:off x="5638802" y="18353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65</xdr:row>
      <xdr:rowOff>84666</xdr:rowOff>
    </xdr:from>
    <xdr:to>
      <xdr:col>22</xdr:col>
      <xdr:colOff>285749</xdr:colOff>
      <xdr:row>66</xdr:row>
      <xdr:rowOff>179916</xdr:rowOff>
    </xdr:to>
    <xdr:sp macro="" textlink="">
      <xdr:nvSpPr>
        <xdr:cNvPr id="228" name="Isosceles Triangle 227">
          <a:extLst>
            <a:ext uri="{FF2B5EF4-FFF2-40B4-BE49-F238E27FC236}">
              <a16:creationId xmlns:a16="http://schemas.microsoft.com/office/drawing/2014/main" id="{00000000-0008-0000-0A00-0000E4000000}"/>
            </a:ext>
          </a:extLst>
        </xdr:cNvPr>
        <xdr:cNvSpPr/>
      </xdr:nvSpPr>
      <xdr:spPr>
        <a:xfrm>
          <a:off x="6210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65</xdr:row>
      <xdr:rowOff>84666</xdr:rowOff>
    </xdr:from>
    <xdr:to>
      <xdr:col>24</xdr:col>
      <xdr:colOff>285749</xdr:colOff>
      <xdr:row>66</xdr:row>
      <xdr:rowOff>179916</xdr:rowOff>
    </xdr:to>
    <xdr:sp macro="" textlink="">
      <xdr:nvSpPr>
        <xdr:cNvPr id="229" name="Isosceles Triangle 228">
          <a:extLst>
            <a:ext uri="{FF2B5EF4-FFF2-40B4-BE49-F238E27FC236}">
              <a16:creationId xmlns:a16="http://schemas.microsoft.com/office/drawing/2014/main" id="{00000000-0008-0000-0A00-0000E5000000}"/>
            </a:ext>
          </a:extLst>
        </xdr:cNvPr>
        <xdr:cNvSpPr/>
      </xdr:nvSpPr>
      <xdr:spPr>
        <a:xfrm>
          <a:off x="6781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65</xdr:row>
      <xdr:rowOff>84666</xdr:rowOff>
    </xdr:from>
    <xdr:to>
      <xdr:col>26</xdr:col>
      <xdr:colOff>285749</xdr:colOff>
      <xdr:row>66</xdr:row>
      <xdr:rowOff>179916</xdr:rowOff>
    </xdr:to>
    <xdr:sp macro="" textlink="">
      <xdr:nvSpPr>
        <xdr:cNvPr id="230" name="Isosceles Triangle 229">
          <a:extLst>
            <a:ext uri="{FF2B5EF4-FFF2-40B4-BE49-F238E27FC236}">
              <a16:creationId xmlns:a16="http://schemas.microsoft.com/office/drawing/2014/main" id="{00000000-0008-0000-0A00-0000E6000000}"/>
            </a:ext>
          </a:extLst>
        </xdr:cNvPr>
        <xdr:cNvSpPr/>
      </xdr:nvSpPr>
      <xdr:spPr>
        <a:xfrm>
          <a:off x="7353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65</xdr:row>
      <xdr:rowOff>84666</xdr:rowOff>
    </xdr:from>
    <xdr:to>
      <xdr:col>28</xdr:col>
      <xdr:colOff>285749</xdr:colOff>
      <xdr:row>66</xdr:row>
      <xdr:rowOff>179916</xdr:rowOff>
    </xdr:to>
    <xdr:sp macro="" textlink="">
      <xdr:nvSpPr>
        <xdr:cNvPr id="231" name="Isosceles Triangle 230">
          <a:extLst>
            <a:ext uri="{FF2B5EF4-FFF2-40B4-BE49-F238E27FC236}">
              <a16:creationId xmlns:a16="http://schemas.microsoft.com/office/drawing/2014/main" id="{00000000-0008-0000-0A00-0000E7000000}"/>
            </a:ext>
          </a:extLst>
        </xdr:cNvPr>
        <xdr:cNvSpPr/>
      </xdr:nvSpPr>
      <xdr:spPr>
        <a:xfrm>
          <a:off x="7924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65</xdr:row>
      <xdr:rowOff>84666</xdr:rowOff>
    </xdr:from>
    <xdr:to>
      <xdr:col>30</xdr:col>
      <xdr:colOff>285749</xdr:colOff>
      <xdr:row>66</xdr:row>
      <xdr:rowOff>179916</xdr:rowOff>
    </xdr:to>
    <xdr:sp macro="" textlink="">
      <xdr:nvSpPr>
        <xdr:cNvPr id="232" name="Isosceles Triangle 231">
          <a:extLst>
            <a:ext uri="{FF2B5EF4-FFF2-40B4-BE49-F238E27FC236}">
              <a16:creationId xmlns:a16="http://schemas.microsoft.com/office/drawing/2014/main" id="{00000000-0008-0000-0A00-0000E8000000}"/>
            </a:ext>
          </a:extLst>
        </xdr:cNvPr>
        <xdr:cNvSpPr/>
      </xdr:nvSpPr>
      <xdr:spPr>
        <a:xfrm>
          <a:off x="8496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65</xdr:row>
      <xdr:rowOff>84666</xdr:rowOff>
    </xdr:from>
    <xdr:to>
      <xdr:col>32</xdr:col>
      <xdr:colOff>285749</xdr:colOff>
      <xdr:row>66</xdr:row>
      <xdr:rowOff>179916</xdr:rowOff>
    </xdr:to>
    <xdr:sp macro="" textlink="">
      <xdr:nvSpPr>
        <xdr:cNvPr id="233" name="Isosceles Triangle 232">
          <a:extLst>
            <a:ext uri="{FF2B5EF4-FFF2-40B4-BE49-F238E27FC236}">
              <a16:creationId xmlns:a16="http://schemas.microsoft.com/office/drawing/2014/main" id="{00000000-0008-0000-0A00-0000E9000000}"/>
            </a:ext>
          </a:extLst>
        </xdr:cNvPr>
        <xdr:cNvSpPr/>
      </xdr:nvSpPr>
      <xdr:spPr>
        <a:xfrm>
          <a:off x="9067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65</xdr:row>
      <xdr:rowOff>84666</xdr:rowOff>
    </xdr:from>
    <xdr:to>
      <xdr:col>34</xdr:col>
      <xdr:colOff>285749</xdr:colOff>
      <xdr:row>66</xdr:row>
      <xdr:rowOff>179916</xdr:rowOff>
    </xdr:to>
    <xdr:sp macro="" textlink="">
      <xdr:nvSpPr>
        <xdr:cNvPr id="234" name="Isosceles Triangle 233">
          <a:extLst>
            <a:ext uri="{FF2B5EF4-FFF2-40B4-BE49-F238E27FC236}">
              <a16:creationId xmlns:a16="http://schemas.microsoft.com/office/drawing/2014/main" id="{00000000-0008-0000-0A00-0000EA000000}"/>
            </a:ext>
          </a:extLst>
        </xdr:cNvPr>
        <xdr:cNvSpPr/>
      </xdr:nvSpPr>
      <xdr:spPr>
        <a:xfrm>
          <a:off x="9639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65</xdr:row>
      <xdr:rowOff>84666</xdr:rowOff>
    </xdr:from>
    <xdr:to>
      <xdr:col>36</xdr:col>
      <xdr:colOff>285749</xdr:colOff>
      <xdr:row>66</xdr:row>
      <xdr:rowOff>179916</xdr:rowOff>
    </xdr:to>
    <xdr:sp macro="" textlink="">
      <xdr:nvSpPr>
        <xdr:cNvPr id="235" name="Isosceles Triangle 234">
          <a:extLst>
            <a:ext uri="{FF2B5EF4-FFF2-40B4-BE49-F238E27FC236}">
              <a16:creationId xmlns:a16="http://schemas.microsoft.com/office/drawing/2014/main" id="{00000000-0008-0000-0A00-0000EB000000}"/>
            </a:ext>
          </a:extLst>
        </xdr:cNvPr>
        <xdr:cNvSpPr/>
      </xdr:nvSpPr>
      <xdr:spPr>
        <a:xfrm>
          <a:off x="10210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65</xdr:row>
      <xdr:rowOff>84666</xdr:rowOff>
    </xdr:from>
    <xdr:to>
      <xdr:col>38</xdr:col>
      <xdr:colOff>285749</xdr:colOff>
      <xdr:row>66</xdr:row>
      <xdr:rowOff>179916</xdr:rowOff>
    </xdr:to>
    <xdr:sp macro="" textlink="">
      <xdr:nvSpPr>
        <xdr:cNvPr id="236" name="Isosceles Triangle 235">
          <a:extLst>
            <a:ext uri="{FF2B5EF4-FFF2-40B4-BE49-F238E27FC236}">
              <a16:creationId xmlns:a16="http://schemas.microsoft.com/office/drawing/2014/main" id="{00000000-0008-0000-0A00-0000EC000000}"/>
            </a:ext>
          </a:extLst>
        </xdr:cNvPr>
        <xdr:cNvSpPr/>
      </xdr:nvSpPr>
      <xdr:spPr>
        <a:xfrm>
          <a:off x="10782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65</xdr:row>
      <xdr:rowOff>84666</xdr:rowOff>
    </xdr:from>
    <xdr:to>
      <xdr:col>40</xdr:col>
      <xdr:colOff>285749</xdr:colOff>
      <xdr:row>66</xdr:row>
      <xdr:rowOff>179916</xdr:rowOff>
    </xdr:to>
    <xdr:sp macro="" textlink="">
      <xdr:nvSpPr>
        <xdr:cNvPr id="237" name="Isosceles Triangle 236">
          <a:extLst>
            <a:ext uri="{FF2B5EF4-FFF2-40B4-BE49-F238E27FC236}">
              <a16:creationId xmlns:a16="http://schemas.microsoft.com/office/drawing/2014/main" id="{00000000-0008-0000-0A00-0000ED000000}"/>
            </a:ext>
          </a:extLst>
        </xdr:cNvPr>
        <xdr:cNvSpPr/>
      </xdr:nvSpPr>
      <xdr:spPr>
        <a:xfrm>
          <a:off x="11353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65</xdr:row>
      <xdr:rowOff>84666</xdr:rowOff>
    </xdr:from>
    <xdr:to>
      <xdr:col>42</xdr:col>
      <xdr:colOff>285749</xdr:colOff>
      <xdr:row>66</xdr:row>
      <xdr:rowOff>179916</xdr:rowOff>
    </xdr:to>
    <xdr:sp macro="" textlink="">
      <xdr:nvSpPr>
        <xdr:cNvPr id="238" name="Isosceles Triangle 237">
          <a:extLst>
            <a:ext uri="{FF2B5EF4-FFF2-40B4-BE49-F238E27FC236}">
              <a16:creationId xmlns:a16="http://schemas.microsoft.com/office/drawing/2014/main" id="{00000000-0008-0000-0A00-0000EE000000}"/>
            </a:ext>
          </a:extLst>
        </xdr:cNvPr>
        <xdr:cNvSpPr/>
      </xdr:nvSpPr>
      <xdr:spPr>
        <a:xfrm>
          <a:off x="11925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65</xdr:row>
      <xdr:rowOff>84666</xdr:rowOff>
    </xdr:from>
    <xdr:to>
      <xdr:col>44</xdr:col>
      <xdr:colOff>285749</xdr:colOff>
      <xdr:row>66</xdr:row>
      <xdr:rowOff>179916</xdr:rowOff>
    </xdr:to>
    <xdr:sp macro="" textlink="">
      <xdr:nvSpPr>
        <xdr:cNvPr id="239" name="Isosceles Triangle 238">
          <a:extLst>
            <a:ext uri="{FF2B5EF4-FFF2-40B4-BE49-F238E27FC236}">
              <a16:creationId xmlns:a16="http://schemas.microsoft.com/office/drawing/2014/main" id="{00000000-0008-0000-0A00-0000EF000000}"/>
            </a:ext>
          </a:extLst>
        </xdr:cNvPr>
        <xdr:cNvSpPr/>
      </xdr:nvSpPr>
      <xdr:spPr>
        <a:xfrm>
          <a:off x="1249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196</xdr:row>
      <xdr:rowOff>0</xdr:rowOff>
    </xdr:from>
    <xdr:ext cx="266699" cy="394547"/>
    <xdr:pic>
      <xdr:nvPicPr>
        <xdr:cNvPr id="240" name="Graphic 239" descr="Road with solid fill">
          <a:extLst>
            <a:ext uri="{FF2B5EF4-FFF2-40B4-BE49-F238E27FC236}">
              <a16:creationId xmlns:a16="http://schemas.microsoft.com/office/drawing/2014/main" id="{00000000-0008-0000-0A00-0000F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9888200"/>
          <a:ext cx="266699" cy="394547"/>
        </a:xfrm>
        <a:prstGeom prst="rect">
          <a:avLst/>
        </a:prstGeom>
      </xdr:spPr>
    </xdr:pic>
    <xdr:clientData/>
  </xdr:oneCellAnchor>
  <xdr:twoCellAnchor>
    <xdr:from>
      <xdr:col>4</xdr:col>
      <xdr:colOff>2</xdr:colOff>
      <xdr:row>196</xdr:row>
      <xdr:rowOff>84666</xdr:rowOff>
    </xdr:from>
    <xdr:to>
      <xdr:col>4</xdr:col>
      <xdr:colOff>285749</xdr:colOff>
      <xdr:row>197</xdr:row>
      <xdr:rowOff>179916</xdr:rowOff>
    </xdr:to>
    <xdr:sp macro="" textlink="">
      <xdr:nvSpPr>
        <xdr:cNvPr id="241" name="Isosceles Triangle 240">
          <a:extLst>
            <a:ext uri="{FF2B5EF4-FFF2-40B4-BE49-F238E27FC236}">
              <a16:creationId xmlns:a16="http://schemas.microsoft.com/office/drawing/2014/main" id="{00000000-0008-0000-0A00-0000F1000000}"/>
            </a:ext>
          </a:extLst>
        </xdr:cNvPr>
        <xdr:cNvSpPr/>
      </xdr:nvSpPr>
      <xdr:spPr>
        <a:xfrm>
          <a:off x="1066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196</xdr:row>
      <xdr:rowOff>84666</xdr:rowOff>
    </xdr:from>
    <xdr:to>
      <xdr:col>6</xdr:col>
      <xdr:colOff>285749</xdr:colOff>
      <xdr:row>197</xdr:row>
      <xdr:rowOff>179916</xdr:rowOff>
    </xdr:to>
    <xdr:sp macro="" textlink="">
      <xdr:nvSpPr>
        <xdr:cNvPr id="242" name="Isosceles Triangle 241">
          <a:extLst>
            <a:ext uri="{FF2B5EF4-FFF2-40B4-BE49-F238E27FC236}">
              <a16:creationId xmlns:a16="http://schemas.microsoft.com/office/drawing/2014/main" id="{00000000-0008-0000-0A00-0000F2000000}"/>
            </a:ext>
          </a:extLst>
        </xdr:cNvPr>
        <xdr:cNvSpPr/>
      </xdr:nvSpPr>
      <xdr:spPr>
        <a:xfrm>
          <a:off x="1638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196</xdr:row>
      <xdr:rowOff>84666</xdr:rowOff>
    </xdr:from>
    <xdr:to>
      <xdr:col>8</xdr:col>
      <xdr:colOff>285749</xdr:colOff>
      <xdr:row>197</xdr:row>
      <xdr:rowOff>179916</xdr:rowOff>
    </xdr:to>
    <xdr:sp macro="" textlink="">
      <xdr:nvSpPr>
        <xdr:cNvPr id="243" name="Isosceles Triangle 242">
          <a:extLst>
            <a:ext uri="{FF2B5EF4-FFF2-40B4-BE49-F238E27FC236}">
              <a16:creationId xmlns:a16="http://schemas.microsoft.com/office/drawing/2014/main" id="{00000000-0008-0000-0A00-0000F3000000}"/>
            </a:ext>
          </a:extLst>
        </xdr:cNvPr>
        <xdr:cNvSpPr/>
      </xdr:nvSpPr>
      <xdr:spPr>
        <a:xfrm>
          <a:off x="2209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196</xdr:row>
      <xdr:rowOff>84666</xdr:rowOff>
    </xdr:from>
    <xdr:to>
      <xdr:col>10</xdr:col>
      <xdr:colOff>285749</xdr:colOff>
      <xdr:row>197</xdr:row>
      <xdr:rowOff>179916</xdr:rowOff>
    </xdr:to>
    <xdr:sp macro="" textlink="">
      <xdr:nvSpPr>
        <xdr:cNvPr id="244" name="Isosceles Triangle 243">
          <a:extLst>
            <a:ext uri="{FF2B5EF4-FFF2-40B4-BE49-F238E27FC236}">
              <a16:creationId xmlns:a16="http://schemas.microsoft.com/office/drawing/2014/main" id="{00000000-0008-0000-0A00-0000F4000000}"/>
            </a:ext>
          </a:extLst>
        </xdr:cNvPr>
        <xdr:cNvSpPr/>
      </xdr:nvSpPr>
      <xdr:spPr>
        <a:xfrm>
          <a:off x="2781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196</xdr:row>
      <xdr:rowOff>84666</xdr:rowOff>
    </xdr:from>
    <xdr:to>
      <xdr:col>12</xdr:col>
      <xdr:colOff>285749</xdr:colOff>
      <xdr:row>197</xdr:row>
      <xdr:rowOff>179916</xdr:rowOff>
    </xdr:to>
    <xdr:sp macro="" textlink="">
      <xdr:nvSpPr>
        <xdr:cNvPr id="245" name="Isosceles Triangle 244">
          <a:extLst>
            <a:ext uri="{FF2B5EF4-FFF2-40B4-BE49-F238E27FC236}">
              <a16:creationId xmlns:a16="http://schemas.microsoft.com/office/drawing/2014/main" id="{00000000-0008-0000-0A00-0000F5000000}"/>
            </a:ext>
          </a:extLst>
        </xdr:cNvPr>
        <xdr:cNvSpPr/>
      </xdr:nvSpPr>
      <xdr:spPr>
        <a:xfrm>
          <a:off x="3352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196</xdr:row>
      <xdr:rowOff>84666</xdr:rowOff>
    </xdr:from>
    <xdr:to>
      <xdr:col>14</xdr:col>
      <xdr:colOff>285749</xdr:colOff>
      <xdr:row>197</xdr:row>
      <xdr:rowOff>179916</xdr:rowOff>
    </xdr:to>
    <xdr:sp macro="" textlink="">
      <xdr:nvSpPr>
        <xdr:cNvPr id="246" name="Isosceles Triangle 245">
          <a:extLst>
            <a:ext uri="{FF2B5EF4-FFF2-40B4-BE49-F238E27FC236}">
              <a16:creationId xmlns:a16="http://schemas.microsoft.com/office/drawing/2014/main" id="{00000000-0008-0000-0A00-0000F6000000}"/>
            </a:ext>
          </a:extLst>
        </xdr:cNvPr>
        <xdr:cNvSpPr/>
      </xdr:nvSpPr>
      <xdr:spPr>
        <a:xfrm>
          <a:off x="3924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196</xdr:row>
      <xdr:rowOff>84666</xdr:rowOff>
    </xdr:from>
    <xdr:to>
      <xdr:col>16</xdr:col>
      <xdr:colOff>285749</xdr:colOff>
      <xdr:row>197</xdr:row>
      <xdr:rowOff>179916</xdr:rowOff>
    </xdr:to>
    <xdr:sp macro="" textlink="">
      <xdr:nvSpPr>
        <xdr:cNvPr id="247" name="Isosceles Triangle 246">
          <a:extLst>
            <a:ext uri="{FF2B5EF4-FFF2-40B4-BE49-F238E27FC236}">
              <a16:creationId xmlns:a16="http://schemas.microsoft.com/office/drawing/2014/main" id="{00000000-0008-0000-0A00-0000F7000000}"/>
            </a:ext>
          </a:extLst>
        </xdr:cNvPr>
        <xdr:cNvSpPr/>
      </xdr:nvSpPr>
      <xdr:spPr>
        <a:xfrm>
          <a:off x="4495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196</xdr:row>
      <xdr:rowOff>84666</xdr:rowOff>
    </xdr:from>
    <xdr:to>
      <xdr:col>18</xdr:col>
      <xdr:colOff>285749</xdr:colOff>
      <xdr:row>197</xdr:row>
      <xdr:rowOff>179916</xdr:rowOff>
    </xdr:to>
    <xdr:sp macro="" textlink="">
      <xdr:nvSpPr>
        <xdr:cNvPr id="248" name="Isosceles Triangle 247">
          <a:extLst>
            <a:ext uri="{FF2B5EF4-FFF2-40B4-BE49-F238E27FC236}">
              <a16:creationId xmlns:a16="http://schemas.microsoft.com/office/drawing/2014/main" id="{00000000-0008-0000-0A00-0000F8000000}"/>
            </a:ext>
          </a:extLst>
        </xdr:cNvPr>
        <xdr:cNvSpPr/>
      </xdr:nvSpPr>
      <xdr:spPr>
        <a:xfrm>
          <a:off x="5067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196</xdr:row>
      <xdr:rowOff>84666</xdr:rowOff>
    </xdr:from>
    <xdr:to>
      <xdr:col>20</xdr:col>
      <xdr:colOff>285749</xdr:colOff>
      <xdr:row>197</xdr:row>
      <xdr:rowOff>179916</xdr:rowOff>
    </xdr:to>
    <xdr:sp macro="" textlink="">
      <xdr:nvSpPr>
        <xdr:cNvPr id="249" name="Isosceles Triangle 248">
          <a:extLst>
            <a:ext uri="{FF2B5EF4-FFF2-40B4-BE49-F238E27FC236}">
              <a16:creationId xmlns:a16="http://schemas.microsoft.com/office/drawing/2014/main" id="{00000000-0008-0000-0A00-0000F9000000}"/>
            </a:ext>
          </a:extLst>
        </xdr:cNvPr>
        <xdr:cNvSpPr/>
      </xdr:nvSpPr>
      <xdr:spPr>
        <a:xfrm>
          <a:off x="5638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196</xdr:row>
      <xdr:rowOff>84666</xdr:rowOff>
    </xdr:from>
    <xdr:to>
      <xdr:col>22</xdr:col>
      <xdr:colOff>285749</xdr:colOff>
      <xdr:row>197</xdr:row>
      <xdr:rowOff>179916</xdr:rowOff>
    </xdr:to>
    <xdr:sp macro="" textlink="">
      <xdr:nvSpPr>
        <xdr:cNvPr id="250" name="Isosceles Triangle 249">
          <a:extLst>
            <a:ext uri="{FF2B5EF4-FFF2-40B4-BE49-F238E27FC236}">
              <a16:creationId xmlns:a16="http://schemas.microsoft.com/office/drawing/2014/main" id="{00000000-0008-0000-0A00-0000FA000000}"/>
            </a:ext>
          </a:extLst>
        </xdr:cNvPr>
        <xdr:cNvSpPr/>
      </xdr:nvSpPr>
      <xdr:spPr>
        <a:xfrm>
          <a:off x="6210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196</xdr:row>
      <xdr:rowOff>84666</xdr:rowOff>
    </xdr:from>
    <xdr:to>
      <xdr:col>24</xdr:col>
      <xdr:colOff>285749</xdr:colOff>
      <xdr:row>197</xdr:row>
      <xdr:rowOff>179916</xdr:rowOff>
    </xdr:to>
    <xdr:sp macro="" textlink="">
      <xdr:nvSpPr>
        <xdr:cNvPr id="251" name="Isosceles Triangle 250">
          <a:extLst>
            <a:ext uri="{FF2B5EF4-FFF2-40B4-BE49-F238E27FC236}">
              <a16:creationId xmlns:a16="http://schemas.microsoft.com/office/drawing/2014/main" id="{00000000-0008-0000-0A00-0000FB000000}"/>
            </a:ext>
          </a:extLst>
        </xdr:cNvPr>
        <xdr:cNvSpPr/>
      </xdr:nvSpPr>
      <xdr:spPr>
        <a:xfrm>
          <a:off x="6781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196</xdr:row>
      <xdr:rowOff>84666</xdr:rowOff>
    </xdr:from>
    <xdr:to>
      <xdr:col>26</xdr:col>
      <xdr:colOff>285749</xdr:colOff>
      <xdr:row>197</xdr:row>
      <xdr:rowOff>179916</xdr:rowOff>
    </xdr:to>
    <xdr:sp macro="" textlink="">
      <xdr:nvSpPr>
        <xdr:cNvPr id="252" name="Isosceles Triangle 251">
          <a:extLst>
            <a:ext uri="{FF2B5EF4-FFF2-40B4-BE49-F238E27FC236}">
              <a16:creationId xmlns:a16="http://schemas.microsoft.com/office/drawing/2014/main" id="{00000000-0008-0000-0A00-0000FC000000}"/>
            </a:ext>
          </a:extLst>
        </xdr:cNvPr>
        <xdr:cNvSpPr/>
      </xdr:nvSpPr>
      <xdr:spPr>
        <a:xfrm>
          <a:off x="7353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196</xdr:row>
      <xdr:rowOff>84666</xdr:rowOff>
    </xdr:from>
    <xdr:to>
      <xdr:col>28</xdr:col>
      <xdr:colOff>285749</xdr:colOff>
      <xdr:row>197</xdr:row>
      <xdr:rowOff>179916</xdr:rowOff>
    </xdr:to>
    <xdr:sp macro="" textlink="">
      <xdr:nvSpPr>
        <xdr:cNvPr id="253" name="Isosceles Triangle 252">
          <a:extLst>
            <a:ext uri="{FF2B5EF4-FFF2-40B4-BE49-F238E27FC236}">
              <a16:creationId xmlns:a16="http://schemas.microsoft.com/office/drawing/2014/main" id="{00000000-0008-0000-0A00-0000FD000000}"/>
            </a:ext>
          </a:extLst>
        </xdr:cNvPr>
        <xdr:cNvSpPr/>
      </xdr:nvSpPr>
      <xdr:spPr>
        <a:xfrm>
          <a:off x="7924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196</xdr:row>
      <xdr:rowOff>84666</xdr:rowOff>
    </xdr:from>
    <xdr:to>
      <xdr:col>30</xdr:col>
      <xdr:colOff>285749</xdr:colOff>
      <xdr:row>197</xdr:row>
      <xdr:rowOff>179916</xdr:rowOff>
    </xdr:to>
    <xdr:sp macro="" textlink="">
      <xdr:nvSpPr>
        <xdr:cNvPr id="254" name="Isosceles Triangle 253">
          <a:extLst>
            <a:ext uri="{FF2B5EF4-FFF2-40B4-BE49-F238E27FC236}">
              <a16:creationId xmlns:a16="http://schemas.microsoft.com/office/drawing/2014/main" id="{00000000-0008-0000-0A00-0000FE000000}"/>
            </a:ext>
          </a:extLst>
        </xdr:cNvPr>
        <xdr:cNvSpPr/>
      </xdr:nvSpPr>
      <xdr:spPr>
        <a:xfrm>
          <a:off x="8496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196</xdr:row>
      <xdr:rowOff>84666</xdr:rowOff>
    </xdr:from>
    <xdr:to>
      <xdr:col>32</xdr:col>
      <xdr:colOff>285749</xdr:colOff>
      <xdr:row>197</xdr:row>
      <xdr:rowOff>179916</xdr:rowOff>
    </xdr:to>
    <xdr:sp macro="" textlink="">
      <xdr:nvSpPr>
        <xdr:cNvPr id="255" name="Isosceles Triangle 254">
          <a:extLst>
            <a:ext uri="{FF2B5EF4-FFF2-40B4-BE49-F238E27FC236}">
              <a16:creationId xmlns:a16="http://schemas.microsoft.com/office/drawing/2014/main" id="{00000000-0008-0000-0A00-0000FF000000}"/>
            </a:ext>
          </a:extLst>
        </xdr:cNvPr>
        <xdr:cNvSpPr/>
      </xdr:nvSpPr>
      <xdr:spPr>
        <a:xfrm>
          <a:off x="9067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196</xdr:row>
      <xdr:rowOff>84666</xdr:rowOff>
    </xdr:from>
    <xdr:to>
      <xdr:col>34</xdr:col>
      <xdr:colOff>285749</xdr:colOff>
      <xdr:row>197</xdr:row>
      <xdr:rowOff>179916</xdr:rowOff>
    </xdr:to>
    <xdr:sp macro="" textlink="">
      <xdr:nvSpPr>
        <xdr:cNvPr id="256" name="Isosceles Triangle 255">
          <a:extLst>
            <a:ext uri="{FF2B5EF4-FFF2-40B4-BE49-F238E27FC236}">
              <a16:creationId xmlns:a16="http://schemas.microsoft.com/office/drawing/2014/main" id="{00000000-0008-0000-0A00-000000010000}"/>
            </a:ext>
          </a:extLst>
        </xdr:cNvPr>
        <xdr:cNvSpPr/>
      </xdr:nvSpPr>
      <xdr:spPr>
        <a:xfrm>
          <a:off x="9639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196</xdr:row>
      <xdr:rowOff>84666</xdr:rowOff>
    </xdr:from>
    <xdr:to>
      <xdr:col>36</xdr:col>
      <xdr:colOff>285749</xdr:colOff>
      <xdr:row>197</xdr:row>
      <xdr:rowOff>179916</xdr:rowOff>
    </xdr:to>
    <xdr:sp macro="" textlink="">
      <xdr:nvSpPr>
        <xdr:cNvPr id="257" name="Isosceles Triangle 256">
          <a:extLst>
            <a:ext uri="{FF2B5EF4-FFF2-40B4-BE49-F238E27FC236}">
              <a16:creationId xmlns:a16="http://schemas.microsoft.com/office/drawing/2014/main" id="{00000000-0008-0000-0A00-000001010000}"/>
            </a:ext>
          </a:extLst>
        </xdr:cNvPr>
        <xdr:cNvSpPr/>
      </xdr:nvSpPr>
      <xdr:spPr>
        <a:xfrm>
          <a:off x="10210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196</xdr:row>
      <xdr:rowOff>84666</xdr:rowOff>
    </xdr:from>
    <xdr:to>
      <xdr:col>38</xdr:col>
      <xdr:colOff>285749</xdr:colOff>
      <xdr:row>197</xdr:row>
      <xdr:rowOff>179916</xdr:rowOff>
    </xdr:to>
    <xdr:sp macro="" textlink="">
      <xdr:nvSpPr>
        <xdr:cNvPr id="258" name="Isosceles Triangle 257">
          <a:extLst>
            <a:ext uri="{FF2B5EF4-FFF2-40B4-BE49-F238E27FC236}">
              <a16:creationId xmlns:a16="http://schemas.microsoft.com/office/drawing/2014/main" id="{00000000-0008-0000-0A00-000002010000}"/>
            </a:ext>
          </a:extLst>
        </xdr:cNvPr>
        <xdr:cNvSpPr/>
      </xdr:nvSpPr>
      <xdr:spPr>
        <a:xfrm>
          <a:off x="10782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196</xdr:row>
      <xdr:rowOff>84666</xdr:rowOff>
    </xdr:from>
    <xdr:to>
      <xdr:col>40</xdr:col>
      <xdr:colOff>285749</xdr:colOff>
      <xdr:row>197</xdr:row>
      <xdr:rowOff>179916</xdr:rowOff>
    </xdr:to>
    <xdr:sp macro="" textlink="">
      <xdr:nvSpPr>
        <xdr:cNvPr id="259" name="Isosceles Triangle 258">
          <a:extLst>
            <a:ext uri="{FF2B5EF4-FFF2-40B4-BE49-F238E27FC236}">
              <a16:creationId xmlns:a16="http://schemas.microsoft.com/office/drawing/2014/main" id="{00000000-0008-0000-0A00-000003010000}"/>
            </a:ext>
          </a:extLst>
        </xdr:cNvPr>
        <xdr:cNvSpPr/>
      </xdr:nvSpPr>
      <xdr:spPr>
        <a:xfrm>
          <a:off x="11353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196</xdr:row>
      <xdr:rowOff>84666</xdr:rowOff>
    </xdr:from>
    <xdr:to>
      <xdr:col>42</xdr:col>
      <xdr:colOff>285749</xdr:colOff>
      <xdr:row>197</xdr:row>
      <xdr:rowOff>179916</xdr:rowOff>
    </xdr:to>
    <xdr:sp macro="" textlink="">
      <xdr:nvSpPr>
        <xdr:cNvPr id="260" name="Isosceles Triangle 259">
          <a:extLst>
            <a:ext uri="{FF2B5EF4-FFF2-40B4-BE49-F238E27FC236}">
              <a16:creationId xmlns:a16="http://schemas.microsoft.com/office/drawing/2014/main" id="{00000000-0008-0000-0A00-000004010000}"/>
            </a:ext>
          </a:extLst>
        </xdr:cNvPr>
        <xdr:cNvSpPr/>
      </xdr:nvSpPr>
      <xdr:spPr>
        <a:xfrm>
          <a:off x="11925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196</xdr:row>
      <xdr:rowOff>84666</xdr:rowOff>
    </xdr:from>
    <xdr:to>
      <xdr:col>44</xdr:col>
      <xdr:colOff>285749</xdr:colOff>
      <xdr:row>197</xdr:row>
      <xdr:rowOff>179916</xdr:rowOff>
    </xdr:to>
    <xdr:sp macro="" textlink="">
      <xdr:nvSpPr>
        <xdr:cNvPr id="261" name="Isosceles Triangle 260">
          <a:extLst>
            <a:ext uri="{FF2B5EF4-FFF2-40B4-BE49-F238E27FC236}">
              <a16:creationId xmlns:a16="http://schemas.microsoft.com/office/drawing/2014/main" id="{00000000-0008-0000-0A00-000005010000}"/>
            </a:ext>
          </a:extLst>
        </xdr:cNvPr>
        <xdr:cNvSpPr/>
      </xdr:nvSpPr>
      <xdr:spPr>
        <a:xfrm>
          <a:off x="12496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76</xdr:row>
      <xdr:rowOff>0</xdr:rowOff>
    </xdr:from>
    <xdr:ext cx="266699" cy="394547"/>
    <xdr:pic>
      <xdr:nvPicPr>
        <xdr:cNvPr id="262" name="Graphic 261" descr="Road with solid fill">
          <a:extLst>
            <a:ext uri="{FF2B5EF4-FFF2-40B4-BE49-F238E27FC236}">
              <a16:creationId xmlns:a16="http://schemas.microsoft.com/office/drawing/2014/main" id="{00000000-0008-0000-0A00-00000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1678900"/>
          <a:ext cx="266699" cy="394547"/>
        </a:xfrm>
        <a:prstGeom prst="rect">
          <a:avLst/>
        </a:prstGeom>
      </xdr:spPr>
    </xdr:pic>
    <xdr:clientData/>
  </xdr:oneCellAnchor>
  <xdr:twoCellAnchor>
    <xdr:from>
      <xdr:col>4</xdr:col>
      <xdr:colOff>2</xdr:colOff>
      <xdr:row>76</xdr:row>
      <xdr:rowOff>84666</xdr:rowOff>
    </xdr:from>
    <xdr:to>
      <xdr:col>4</xdr:col>
      <xdr:colOff>285749</xdr:colOff>
      <xdr:row>77</xdr:row>
      <xdr:rowOff>179916</xdr:rowOff>
    </xdr:to>
    <xdr:sp macro="" textlink="">
      <xdr:nvSpPr>
        <xdr:cNvPr id="263" name="Isosceles Triangle 262">
          <a:extLst>
            <a:ext uri="{FF2B5EF4-FFF2-40B4-BE49-F238E27FC236}">
              <a16:creationId xmlns:a16="http://schemas.microsoft.com/office/drawing/2014/main" id="{00000000-0008-0000-0A00-000007010000}"/>
            </a:ext>
          </a:extLst>
        </xdr:cNvPr>
        <xdr:cNvSpPr/>
      </xdr:nvSpPr>
      <xdr:spPr>
        <a:xfrm>
          <a:off x="1066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76</xdr:row>
      <xdr:rowOff>84666</xdr:rowOff>
    </xdr:from>
    <xdr:to>
      <xdr:col>6</xdr:col>
      <xdr:colOff>285749</xdr:colOff>
      <xdr:row>77</xdr:row>
      <xdr:rowOff>179916</xdr:rowOff>
    </xdr:to>
    <xdr:sp macro="" textlink="">
      <xdr:nvSpPr>
        <xdr:cNvPr id="264" name="Isosceles Triangle 263">
          <a:extLst>
            <a:ext uri="{FF2B5EF4-FFF2-40B4-BE49-F238E27FC236}">
              <a16:creationId xmlns:a16="http://schemas.microsoft.com/office/drawing/2014/main" id="{00000000-0008-0000-0A00-000008010000}"/>
            </a:ext>
          </a:extLst>
        </xdr:cNvPr>
        <xdr:cNvSpPr/>
      </xdr:nvSpPr>
      <xdr:spPr>
        <a:xfrm>
          <a:off x="1638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76</xdr:row>
      <xdr:rowOff>84666</xdr:rowOff>
    </xdr:from>
    <xdr:to>
      <xdr:col>8</xdr:col>
      <xdr:colOff>285749</xdr:colOff>
      <xdr:row>77</xdr:row>
      <xdr:rowOff>179916</xdr:rowOff>
    </xdr:to>
    <xdr:sp macro="" textlink="">
      <xdr:nvSpPr>
        <xdr:cNvPr id="265" name="Isosceles Triangle 264">
          <a:extLst>
            <a:ext uri="{FF2B5EF4-FFF2-40B4-BE49-F238E27FC236}">
              <a16:creationId xmlns:a16="http://schemas.microsoft.com/office/drawing/2014/main" id="{00000000-0008-0000-0A00-000009010000}"/>
            </a:ext>
          </a:extLst>
        </xdr:cNvPr>
        <xdr:cNvSpPr/>
      </xdr:nvSpPr>
      <xdr:spPr>
        <a:xfrm>
          <a:off x="2209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76</xdr:row>
      <xdr:rowOff>84666</xdr:rowOff>
    </xdr:from>
    <xdr:to>
      <xdr:col>10</xdr:col>
      <xdr:colOff>285749</xdr:colOff>
      <xdr:row>77</xdr:row>
      <xdr:rowOff>179916</xdr:rowOff>
    </xdr:to>
    <xdr:sp macro="" textlink="">
      <xdr:nvSpPr>
        <xdr:cNvPr id="266" name="Isosceles Triangle 265">
          <a:extLst>
            <a:ext uri="{FF2B5EF4-FFF2-40B4-BE49-F238E27FC236}">
              <a16:creationId xmlns:a16="http://schemas.microsoft.com/office/drawing/2014/main" id="{00000000-0008-0000-0A00-00000A010000}"/>
            </a:ext>
          </a:extLst>
        </xdr:cNvPr>
        <xdr:cNvSpPr/>
      </xdr:nvSpPr>
      <xdr:spPr>
        <a:xfrm>
          <a:off x="2781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76</xdr:row>
      <xdr:rowOff>84666</xdr:rowOff>
    </xdr:from>
    <xdr:to>
      <xdr:col>12</xdr:col>
      <xdr:colOff>285749</xdr:colOff>
      <xdr:row>77</xdr:row>
      <xdr:rowOff>179916</xdr:rowOff>
    </xdr:to>
    <xdr:sp macro="" textlink="">
      <xdr:nvSpPr>
        <xdr:cNvPr id="267" name="Isosceles Triangle 266">
          <a:extLst>
            <a:ext uri="{FF2B5EF4-FFF2-40B4-BE49-F238E27FC236}">
              <a16:creationId xmlns:a16="http://schemas.microsoft.com/office/drawing/2014/main" id="{00000000-0008-0000-0A00-00000B010000}"/>
            </a:ext>
          </a:extLst>
        </xdr:cNvPr>
        <xdr:cNvSpPr/>
      </xdr:nvSpPr>
      <xdr:spPr>
        <a:xfrm>
          <a:off x="3352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76</xdr:row>
      <xdr:rowOff>84666</xdr:rowOff>
    </xdr:from>
    <xdr:to>
      <xdr:col>14</xdr:col>
      <xdr:colOff>285749</xdr:colOff>
      <xdr:row>77</xdr:row>
      <xdr:rowOff>179916</xdr:rowOff>
    </xdr:to>
    <xdr:sp macro="" textlink="">
      <xdr:nvSpPr>
        <xdr:cNvPr id="268" name="Isosceles Triangle 267">
          <a:extLst>
            <a:ext uri="{FF2B5EF4-FFF2-40B4-BE49-F238E27FC236}">
              <a16:creationId xmlns:a16="http://schemas.microsoft.com/office/drawing/2014/main" id="{00000000-0008-0000-0A00-00000C010000}"/>
            </a:ext>
          </a:extLst>
        </xdr:cNvPr>
        <xdr:cNvSpPr/>
      </xdr:nvSpPr>
      <xdr:spPr>
        <a:xfrm>
          <a:off x="3924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76</xdr:row>
      <xdr:rowOff>84666</xdr:rowOff>
    </xdr:from>
    <xdr:to>
      <xdr:col>16</xdr:col>
      <xdr:colOff>285749</xdr:colOff>
      <xdr:row>77</xdr:row>
      <xdr:rowOff>179916</xdr:rowOff>
    </xdr:to>
    <xdr:sp macro="" textlink="">
      <xdr:nvSpPr>
        <xdr:cNvPr id="269" name="Isosceles Triangle 268">
          <a:extLst>
            <a:ext uri="{FF2B5EF4-FFF2-40B4-BE49-F238E27FC236}">
              <a16:creationId xmlns:a16="http://schemas.microsoft.com/office/drawing/2014/main" id="{00000000-0008-0000-0A00-00000D010000}"/>
            </a:ext>
          </a:extLst>
        </xdr:cNvPr>
        <xdr:cNvSpPr/>
      </xdr:nvSpPr>
      <xdr:spPr>
        <a:xfrm>
          <a:off x="4495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76</xdr:row>
      <xdr:rowOff>84666</xdr:rowOff>
    </xdr:from>
    <xdr:to>
      <xdr:col>18</xdr:col>
      <xdr:colOff>285749</xdr:colOff>
      <xdr:row>77</xdr:row>
      <xdr:rowOff>179916</xdr:rowOff>
    </xdr:to>
    <xdr:sp macro="" textlink="">
      <xdr:nvSpPr>
        <xdr:cNvPr id="270" name="Isosceles Triangle 269">
          <a:extLst>
            <a:ext uri="{FF2B5EF4-FFF2-40B4-BE49-F238E27FC236}">
              <a16:creationId xmlns:a16="http://schemas.microsoft.com/office/drawing/2014/main" id="{00000000-0008-0000-0A00-00000E010000}"/>
            </a:ext>
          </a:extLst>
        </xdr:cNvPr>
        <xdr:cNvSpPr/>
      </xdr:nvSpPr>
      <xdr:spPr>
        <a:xfrm>
          <a:off x="5067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76</xdr:row>
      <xdr:rowOff>84666</xdr:rowOff>
    </xdr:from>
    <xdr:to>
      <xdr:col>20</xdr:col>
      <xdr:colOff>285749</xdr:colOff>
      <xdr:row>77</xdr:row>
      <xdr:rowOff>179916</xdr:rowOff>
    </xdr:to>
    <xdr:sp macro="" textlink="">
      <xdr:nvSpPr>
        <xdr:cNvPr id="271" name="Isosceles Triangle 270">
          <a:extLst>
            <a:ext uri="{FF2B5EF4-FFF2-40B4-BE49-F238E27FC236}">
              <a16:creationId xmlns:a16="http://schemas.microsoft.com/office/drawing/2014/main" id="{00000000-0008-0000-0A00-00000F010000}"/>
            </a:ext>
          </a:extLst>
        </xdr:cNvPr>
        <xdr:cNvSpPr/>
      </xdr:nvSpPr>
      <xdr:spPr>
        <a:xfrm>
          <a:off x="5638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76</xdr:row>
      <xdr:rowOff>84666</xdr:rowOff>
    </xdr:from>
    <xdr:to>
      <xdr:col>22</xdr:col>
      <xdr:colOff>285749</xdr:colOff>
      <xdr:row>77</xdr:row>
      <xdr:rowOff>179916</xdr:rowOff>
    </xdr:to>
    <xdr:sp macro="" textlink="">
      <xdr:nvSpPr>
        <xdr:cNvPr id="272" name="Isosceles Triangle 271">
          <a:extLst>
            <a:ext uri="{FF2B5EF4-FFF2-40B4-BE49-F238E27FC236}">
              <a16:creationId xmlns:a16="http://schemas.microsoft.com/office/drawing/2014/main" id="{00000000-0008-0000-0A00-000010010000}"/>
            </a:ext>
          </a:extLst>
        </xdr:cNvPr>
        <xdr:cNvSpPr/>
      </xdr:nvSpPr>
      <xdr:spPr>
        <a:xfrm>
          <a:off x="6210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76</xdr:row>
      <xdr:rowOff>84666</xdr:rowOff>
    </xdr:from>
    <xdr:to>
      <xdr:col>24</xdr:col>
      <xdr:colOff>285749</xdr:colOff>
      <xdr:row>77</xdr:row>
      <xdr:rowOff>179916</xdr:rowOff>
    </xdr:to>
    <xdr:sp macro="" textlink="">
      <xdr:nvSpPr>
        <xdr:cNvPr id="273" name="Isosceles Triangle 272">
          <a:extLst>
            <a:ext uri="{FF2B5EF4-FFF2-40B4-BE49-F238E27FC236}">
              <a16:creationId xmlns:a16="http://schemas.microsoft.com/office/drawing/2014/main" id="{00000000-0008-0000-0A00-000011010000}"/>
            </a:ext>
          </a:extLst>
        </xdr:cNvPr>
        <xdr:cNvSpPr/>
      </xdr:nvSpPr>
      <xdr:spPr>
        <a:xfrm>
          <a:off x="6781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76</xdr:row>
      <xdr:rowOff>84666</xdr:rowOff>
    </xdr:from>
    <xdr:to>
      <xdr:col>26</xdr:col>
      <xdr:colOff>285749</xdr:colOff>
      <xdr:row>77</xdr:row>
      <xdr:rowOff>179916</xdr:rowOff>
    </xdr:to>
    <xdr:sp macro="" textlink="">
      <xdr:nvSpPr>
        <xdr:cNvPr id="274" name="Isosceles Triangle 273">
          <a:extLst>
            <a:ext uri="{FF2B5EF4-FFF2-40B4-BE49-F238E27FC236}">
              <a16:creationId xmlns:a16="http://schemas.microsoft.com/office/drawing/2014/main" id="{00000000-0008-0000-0A00-000012010000}"/>
            </a:ext>
          </a:extLst>
        </xdr:cNvPr>
        <xdr:cNvSpPr/>
      </xdr:nvSpPr>
      <xdr:spPr>
        <a:xfrm>
          <a:off x="7353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76</xdr:row>
      <xdr:rowOff>84666</xdr:rowOff>
    </xdr:from>
    <xdr:to>
      <xdr:col>28</xdr:col>
      <xdr:colOff>285749</xdr:colOff>
      <xdr:row>77</xdr:row>
      <xdr:rowOff>179916</xdr:rowOff>
    </xdr:to>
    <xdr:sp macro="" textlink="">
      <xdr:nvSpPr>
        <xdr:cNvPr id="275" name="Isosceles Triangle 274">
          <a:extLst>
            <a:ext uri="{FF2B5EF4-FFF2-40B4-BE49-F238E27FC236}">
              <a16:creationId xmlns:a16="http://schemas.microsoft.com/office/drawing/2014/main" id="{00000000-0008-0000-0A00-000013010000}"/>
            </a:ext>
          </a:extLst>
        </xdr:cNvPr>
        <xdr:cNvSpPr/>
      </xdr:nvSpPr>
      <xdr:spPr>
        <a:xfrm>
          <a:off x="7924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76</xdr:row>
      <xdr:rowOff>84666</xdr:rowOff>
    </xdr:from>
    <xdr:to>
      <xdr:col>30</xdr:col>
      <xdr:colOff>285749</xdr:colOff>
      <xdr:row>77</xdr:row>
      <xdr:rowOff>179916</xdr:rowOff>
    </xdr:to>
    <xdr:sp macro="" textlink="">
      <xdr:nvSpPr>
        <xdr:cNvPr id="276" name="Isosceles Triangle 275">
          <a:extLst>
            <a:ext uri="{FF2B5EF4-FFF2-40B4-BE49-F238E27FC236}">
              <a16:creationId xmlns:a16="http://schemas.microsoft.com/office/drawing/2014/main" id="{00000000-0008-0000-0A00-000014010000}"/>
            </a:ext>
          </a:extLst>
        </xdr:cNvPr>
        <xdr:cNvSpPr/>
      </xdr:nvSpPr>
      <xdr:spPr>
        <a:xfrm>
          <a:off x="8496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76</xdr:row>
      <xdr:rowOff>84666</xdr:rowOff>
    </xdr:from>
    <xdr:to>
      <xdr:col>32</xdr:col>
      <xdr:colOff>285749</xdr:colOff>
      <xdr:row>77</xdr:row>
      <xdr:rowOff>179916</xdr:rowOff>
    </xdr:to>
    <xdr:sp macro="" textlink="">
      <xdr:nvSpPr>
        <xdr:cNvPr id="277" name="Isosceles Triangle 276">
          <a:extLst>
            <a:ext uri="{FF2B5EF4-FFF2-40B4-BE49-F238E27FC236}">
              <a16:creationId xmlns:a16="http://schemas.microsoft.com/office/drawing/2014/main" id="{00000000-0008-0000-0A00-000015010000}"/>
            </a:ext>
          </a:extLst>
        </xdr:cNvPr>
        <xdr:cNvSpPr/>
      </xdr:nvSpPr>
      <xdr:spPr>
        <a:xfrm>
          <a:off x="9067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76</xdr:row>
      <xdr:rowOff>84666</xdr:rowOff>
    </xdr:from>
    <xdr:to>
      <xdr:col>34</xdr:col>
      <xdr:colOff>285749</xdr:colOff>
      <xdr:row>77</xdr:row>
      <xdr:rowOff>179916</xdr:rowOff>
    </xdr:to>
    <xdr:sp macro="" textlink="">
      <xdr:nvSpPr>
        <xdr:cNvPr id="278" name="Isosceles Triangle 277">
          <a:extLst>
            <a:ext uri="{FF2B5EF4-FFF2-40B4-BE49-F238E27FC236}">
              <a16:creationId xmlns:a16="http://schemas.microsoft.com/office/drawing/2014/main" id="{00000000-0008-0000-0A00-000016010000}"/>
            </a:ext>
          </a:extLst>
        </xdr:cNvPr>
        <xdr:cNvSpPr/>
      </xdr:nvSpPr>
      <xdr:spPr>
        <a:xfrm>
          <a:off x="9639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76</xdr:row>
      <xdr:rowOff>84666</xdr:rowOff>
    </xdr:from>
    <xdr:to>
      <xdr:col>36</xdr:col>
      <xdr:colOff>285749</xdr:colOff>
      <xdr:row>77</xdr:row>
      <xdr:rowOff>179916</xdr:rowOff>
    </xdr:to>
    <xdr:sp macro="" textlink="">
      <xdr:nvSpPr>
        <xdr:cNvPr id="279" name="Isosceles Triangle 278">
          <a:extLst>
            <a:ext uri="{FF2B5EF4-FFF2-40B4-BE49-F238E27FC236}">
              <a16:creationId xmlns:a16="http://schemas.microsoft.com/office/drawing/2014/main" id="{00000000-0008-0000-0A00-000017010000}"/>
            </a:ext>
          </a:extLst>
        </xdr:cNvPr>
        <xdr:cNvSpPr/>
      </xdr:nvSpPr>
      <xdr:spPr>
        <a:xfrm>
          <a:off x="10210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76</xdr:row>
      <xdr:rowOff>84666</xdr:rowOff>
    </xdr:from>
    <xdr:to>
      <xdr:col>38</xdr:col>
      <xdr:colOff>285749</xdr:colOff>
      <xdr:row>77</xdr:row>
      <xdr:rowOff>179916</xdr:rowOff>
    </xdr:to>
    <xdr:sp macro="" textlink="">
      <xdr:nvSpPr>
        <xdr:cNvPr id="280" name="Isosceles Triangle 279">
          <a:extLst>
            <a:ext uri="{FF2B5EF4-FFF2-40B4-BE49-F238E27FC236}">
              <a16:creationId xmlns:a16="http://schemas.microsoft.com/office/drawing/2014/main" id="{00000000-0008-0000-0A00-000018010000}"/>
            </a:ext>
          </a:extLst>
        </xdr:cNvPr>
        <xdr:cNvSpPr/>
      </xdr:nvSpPr>
      <xdr:spPr>
        <a:xfrm>
          <a:off x="10782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76</xdr:row>
      <xdr:rowOff>84666</xdr:rowOff>
    </xdr:from>
    <xdr:to>
      <xdr:col>40</xdr:col>
      <xdr:colOff>285749</xdr:colOff>
      <xdr:row>77</xdr:row>
      <xdr:rowOff>179916</xdr:rowOff>
    </xdr:to>
    <xdr:sp macro="" textlink="">
      <xdr:nvSpPr>
        <xdr:cNvPr id="281" name="Isosceles Triangle 280">
          <a:extLst>
            <a:ext uri="{FF2B5EF4-FFF2-40B4-BE49-F238E27FC236}">
              <a16:creationId xmlns:a16="http://schemas.microsoft.com/office/drawing/2014/main" id="{00000000-0008-0000-0A00-000019010000}"/>
            </a:ext>
          </a:extLst>
        </xdr:cNvPr>
        <xdr:cNvSpPr/>
      </xdr:nvSpPr>
      <xdr:spPr>
        <a:xfrm>
          <a:off x="11353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76</xdr:row>
      <xdr:rowOff>84666</xdr:rowOff>
    </xdr:from>
    <xdr:to>
      <xdr:col>42</xdr:col>
      <xdr:colOff>285749</xdr:colOff>
      <xdr:row>77</xdr:row>
      <xdr:rowOff>179916</xdr:rowOff>
    </xdr:to>
    <xdr:sp macro="" textlink="">
      <xdr:nvSpPr>
        <xdr:cNvPr id="282" name="Isosceles Triangle 281">
          <a:extLst>
            <a:ext uri="{FF2B5EF4-FFF2-40B4-BE49-F238E27FC236}">
              <a16:creationId xmlns:a16="http://schemas.microsoft.com/office/drawing/2014/main" id="{00000000-0008-0000-0A00-00001A010000}"/>
            </a:ext>
          </a:extLst>
        </xdr:cNvPr>
        <xdr:cNvSpPr/>
      </xdr:nvSpPr>
      <xdr:spPr>
        <a:xfrm>
          <a:off x="11925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76</xdr:row>
      <xdr:rowOff>84666</xdr:rowOff>
    </xdr:from>
    <xdr:to>
      <xdr:col>44</xdr:col>
      <xdr:colOff>285749</xdr:colOff>
      <xdr:row>77</xdr:row>
      <xdr:rowOff>179916</xdr:rowOff>
    </xdr:to>
    <xdr:sp macro="" textlink="">
      <xdr:nvSpPr>
        <xdr:cNvPr id="283" name="Isosceles Triangle 282">
          <a:extLst>
            <a:ext uri="{FF2B5EF4-FFF2-40B4-BE49-F238E27FC236}">
              <a16:creationId xmlns:a16="http://schemas.microsoft.com/office/drawing/2014/main" id="{00000000-0008-0000-0A00-00001B010000}"/>
            </a:ext>
          </a:extLst>
        </xdr:cNvPr>
        <xdr:cNvSpPr/>
      </xdr:nvSpPr>
      <xdr:spPr>
        <a:xfrm>
          <a:off x="12496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207</xdr:row>
      <xdr:rowOff>0</xdr:rowOff>
    </xdr:from>
    <xdr:ext cx="266699" cy="394547"/>
    <xdr:pic>
      <xdr:nvPicPr>
        <xdr:cNvPr id="284" name="Graphic 283" descr="Road with solid fill">
          <a:extLst>
            <a:ext uri="{FF2B5EF4-FFF2-40B4-BE49-F238E27FC236}">
              <a16:creationId xmlns:a16="http://schemas.microsoft.com/office/drawing/2014/main" id="{00000000-0008-0000-0A00-00001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3298150"/>
          <a:ext cx="266699" cy="394547"/>
        </a:xfrm>
        <a:prstGeom prst="rect">
          <a:avLst/>
        </a:prstGeom>
      </xdr:spPr>
    </xdr:pic>
    <xdr:clientData/>
  </xdr:oneCellAnchor>
  <xdr:twoCellAnchor>
    <xdr:from>
      <xdr:col>4</xdr:col>
      <xdr:colOff>2</xdr:colOff>
      <xdr:row>207</xdr:row>
      <xdr:rowOff>84666</xdr:rowOff>
    </xdr:from>
    <xdr:to>
      <xdr:col>4</xdr:col>
      <xdr:colOff>285749</xdr:colOff>
      <xdr:row>208</xdr:row>
      <xdr:rowOff>179916</xdr:rowOff>
    </xdr:to>
    <xdr:sp macro="" textlink="">
      <xdr:nvSpPr>
        <xdr:cNvPr id="285" name="Isosceles Triangle 284">
          <a:extLst>
            <a:ext uri="{FF2B5EF4-FFF2-40B4-BE49-F238E27FC236}">
              <a16:creationId xmlns:a16="http://schemas.microsoft.com/office/drawing/2014/main" id="{00000000-0008-0000-0A00-00001D010000}"/>
            </a:ext>
          </a:extLst>
        </xdr:cNvPr>
        <xdr:cNvSpPr/>
      </xdr:nvSpPr>
      <xdr:spPr>
        <a:xfrm>
          <a:off x="106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207</xdr:row>
      <xdr:rowOff>84666</xdr:rowOff>
    </xdr:from>
    <xdr:to>
      <xdr:col>6</xdr:col>
      <xdr:colOff>285749</xdr:colOff>
      <xdr:row>208</xdr:row>
      <xdr:rowOff>179916</xdr:rowOff>
    </xdr:to>
    <xdr:sp macro="" textlink="">
      <xdr:nvSpPr>
        <xdr:cNvPr id="286" name="Isosceles Triangle 285">
          <a:extLst>
            <a:ext uri="{FF2B5EF4-FFF2-40B4-BE49-F238E27FC236}">
              <a16:creationId xmlns:a16="http://schemas.microsoft.com/office/drawing/2014/main" id="{00000000-0008-0000-0A00-00001E010000}"/>
            </a:ext>
          </a:extLst>
        </xdr:cNvPr>
        <xdr:cNvSpPr/>
      </xdr:nvSpPr>
      <xdr:spPr>
        <a:xfrm>
          <a:off x="1638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207</xdr:row>
      <xdr:rowOff>84666</xdr:rowOff>
    </xdr:from>
    <xdr:to>
      <xdr:col>8</xdr:col>
      <xdr:colOff>285749</xdr:colOff>
      <xdr:row>208</xdr:row>
      <xdr:rowOff>179916</xdr:rowOff>
    </xdr:to>
    <xdr:sp macro="" textlink="">
      <xdr:nvSpPr>
        <xdr:cNvPr id="287" name="Isosceles Triangle 286">
          <a:extLst>
            <a:ext uri="{FF2B5EF4-FFF2-40B4-BE49-F238E27FC236}">
              <a16:creationId xmlns:a16="http://schemas.microsoft.com/office/drawing/2014/main" id="{00000000-0008-0000-0A00-00001F010000}"/>
            </a:ext>
          </a:extLst>
        </xdr:cNvPr>
        <xdr:cNvSpPr/>
      </xdr:nvSpPr>
      <xdr:spPr>
        <a:xfrm>
          <a:off x="2209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207</xdr:row>
      <xdr:rowOff>84666</xdr:rowOff>
    </xdr:from>
    <xdr:to>
      <xdr:col>10</xdr:col>
      <xdr:colOff>285749</xdr:colOff>
      <xdr:row>208</xdr:row>
      <xdr:rowOff>179916</xdr:rowOff>
    </xdr:to>
    <xdr:sp macro="" textlink="">
      <xdr:nvSpPr>
        <xdr:cNvPr id="288" name="Isosceles Triangle 287">
          <a:extLst>
            <a:ext uri="{FF2B5EF4-FFF2-40B4-BE49-F238E27FC236}">
              <a16:creationId xmlns:a16="http://schemas.microsoft.com/office/drawing/2014/main" id="{00000000-0008-0000-0A00-000020010000}"/>
            </a:ext>
          </a:extLst>
        </xdr:cNvPr>
        <xdr:cNvSpPr/>
      </xdr:nvSpPr>
      <xdr:spPr>
        <a:xfrm>
          <a:off x="2781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207</xdr:row>
      <xdr:rowOff>84666</xdr:rowOff>
    </xdr:from>
    <xdr:to>
      <xdr:col>12</xdr:col>
      <xdr:colOff>285749</xdr:colOff>
      <xdr:row>208</xdr:row>
      <xdr:rowOff>179916</xdr:rowOff>
    </xdr:to>
    <xdr:sp macro="" textlink="">
      <xdr:nvSpPr>
        <xdr:cNvPr id="289" name="Isosceles Triangle 288">
          <a:extLst>
            <a:ext uri="{FF2B5EF4-FFF2-40B4-BE49-F238E27FC236}">
              <a16:creationId xmlns:a16="http://schemas.microsoft.com/office/drawing/2014/main" id="{00000000-0008-0000-0A00-000021010000}"/>
            </a:ext>
          </a:extLst>
        </xdr:cNvPr>
        <xdr:cNvSpPr/>
      </xdr:nvSpPr>
      <xdr:spPr>
        <a:xfrm>
          <a:off x="3352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207</xdr:row>
      <xdr:rowOff>84666</xdr:rowOff>
    </xdr:from>
    <xdr:to>
      <xdr:col>14</xdr:col>
      <xdr:colOff>285749</xdr:colOff>
      <xdr:row>208</xdr:row>
      <xdr:rowOff>179916</xdr:rowOff>
    </xdr:to>
    <xdr:sp macro="" textlink="">
      <xdr:nvSpPr>
        <xdr:cNvPr id="290" name="Isosceles Triangle 289">
          <a:extLst>
            <a:ext uri="{FF2B5EF4-FFF2-40B4-BE49-F238E27FC236}">
              <a16:creationId xmlns:a16="http://schemas.microsoft.com/office/drawing/2014/main" id="{00000000-0008-0000-0A00-000022010000}"/>
            </a:ext>
          </a:extLst>
        </xdr:cNvPr>
        <xdr:cNvSpPr/>
      </xdr:nvSpPr>
      <xdr:spPr>
        <a:xfrm>
          <a:off x="3924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207</xdr:row>
      <xdr:rowOff>84666</xdr:rowOff>
    </xdr:from>
    <xdr:to>
      <xdr:col>16</xdr:col>
      <xdr:colOff>285749</xdr:colOff>
      <xdr:row>208</xdr:row>
      <xdr:rowOff>179916</xdr:rowOff>
    </xdr:to>
    <xdr:sp macro="" textlink="">
      <xdr:nvSpPr>
        <xdr:cNvPr id="291" name="Isosceles Triangle 290">
          <a:extLst>
            <a:ext uri="{FF2B5EF4-FFF2-40B4-BE49-F238E27FC236}">
              <a16:creationId xmlns:a16="http://schemas.microsoft.com/office/drawing/2014/main" id="{00000000-0008-0000-0A00-000023010000}"/>
            </a:ext>
          </a:extLst>
        </xdr:cNvPr>
        <xdr:cNvSpPr/>
      </xdr:nvSpPr>
      <xdr:spPr>
        <a:xfrm>
          <a:off x="4495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207</xdr:row>
      <xdr:rowOff>84666</xdr:rowOff>
    </xdr:from>
    <xdr:to>
      <xdr:col>18</xdr:col>
      <xdr:colOff>285749</xdr:colOff>
      <xdr:row>208</xdr:row>
      <xdr:rowOff>179916</xdr:rowOff>
    </xdr:to>
    <xdr:sp macro="" textlink="">
      <xdr:nvSpPr>
        <xdr:cNvPr id="292" name="Isosceles Triangle 291">
          <a:extLst>
            <a:ext uri="{FF2B5EF4-FFF2-40B4-BE49-F238E27FC236}">
              <a16:creationId xmlns:a16="http://schemas.microsoft.com/office/drawing/2014/main" id="{00000000-0008-0000-0A00-000024010000}"/>
            </a:ext>
          </a:extLst>
        </xdr:cNvPr>
        <xdr:cNvSpPr/>
      </xdr:nvSpPr>
      <xdr:spPr>
        <a:xfrm>
          <a:off x="5067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207</xdr:row>
      <xdr:rowOff>84666</xdr:rowOff>
    </xdr:from>
    <xdr:to>
      <xdr:col>20</xdr:col>
      <xdr:colOff>285749</xdr:colOff>
      <xdr:row>208</xdr:row>
      <xdr:rowOff>179916</xdr:rowOff>
    </xdr:to>
    <xdr:sp macro="" textlink="">
      <xdr:nvSpPr>
        <xdr:cNvPr id="293" name="Isosceles Triangle 292">
          <a:extLst>
            <a:ext uri="{FF2B5EF4-FFF2-40B4-BE49-F238E27FC236}">
              <a16:creationId xmlns:a16="http://schemas.microsoft.com/office/drawing/2014/main" id="{00000000-0008-0000-0A00-000025010000}"/>
            </a:ext>
          </a:extLst>
        </xdr:cNvPr>
        <xdr:cNvSpPr/>
      </xdr:nvSpPr>
      <xdr:spPr>
        <a:xfrm>
          <a:off x="5638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207</xdr:row>
      <xdr:rowOff>84666</xdr:rowOff>
    </xdr:from>
    <xdr:to>
      <xdr:col>22</xdr:col>
      <xdr:colOff>285749</xdr:colOff>
      <xdr:row>208</xdr:row>
      <xdr:rowOff>179916</xdr:rowOff>
    </xdr:to>
    <xdr:sp macro="" textlink="">
      <xdr:nvSpPr>
        <xdr:cNvPr id="294" name="Isosceles Triangle 293">
          <a:extLst>
            <a:ext uri="{FF2B5EF4-FFF2-40B4-BE49-F238E27FC236}">
              <a16:creationId xmlns:a16="http://schemas.microsoft.com/office/drawing/2014/main" id="{00000000-0008-0000-0A00-000026010000}"/>
            </a:ext>
          </a:extLst>
        </xdr:cNvPr>
        <xdr:cNvSpPr/>
      </xdr:nvSpPr>
      <xdr:spPr>
        <a:xfrm>
          <a:off x="6210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chemeClr val="bg1"/>
            </a:solidFill>
          </a:endParaRPr>
        </a:p>
      </xdr:txBody>
    </xdr:sp>
    <xdr:clientData/>
  </xdr:twoCellAnchor>
  <xdr:twoCellAnchor>
    <xdr:from>
      <xdr:col>24</xdr:col>
      <xdr:colOff>2</xdr:colOff>
      <xdr:row>207</xdr:row>
      <xdr:rowOff>84666</xdr:rowOff>
    </xdr:from>
    <xdr:to>
      <xdr:col>24</xdr:col>
      <xdr:colOff>285749</xdr:colOff>
      <xdr:row>208</xdr:row>
      <xdr:rowOff>179916</xdr:rowOff>
    </xdr:to>
    <xdr:sp macro="" textlink="">
      <xdr:nvSpPr>
        <xdr:cNvPr id="295" name="Isosceles Triangle 294">
          <a:extLst>
            <a:ext uri="{FF2B5EF4-FFF2-40B4-BE49-F238E27FC236}">
              <a16:creationId xmlns:a16="http://schemas.microsoft.com/office/drawing/2014/main" id="{00000000-0008-0000-0A00-000027010000}"/>
            </a:ext>
          </a:extLst>
        </xdr:cNvPr>
        <xdr:cNvSpPr/>
      </xdr:nvSpPr>
      <xdr:spPr>
        <a:xfrm>
          <a:off x="6781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207</xdr:row>
      <xdr:rowOff>84666</xdr:rowOff>
    </xdr:from>
    <xdr:to>
      <xdr:col>26</xdr:col>
      <xdr:colOff>285749</xdr:colOff>
      <xdr:row>208</xdr:row>
      <xdr:rowOff>179916</xdr:rowOff>
    </xdr:to>
    <xdr:sp macro="" textlink="">
      <xdr:nvSpPr>
        <xdr:cNvPr id="296" name="Isosceles Triangle 295">
          <a:extLst>
            <a:ext uri="{FF2B5EF4-FFF2-40B4-BE49-F238E27FC236}">
              <a16:creationId xmlns:a16="http://schemas.microsoft.com/office/drawing/2014/main" id="{00000000-0008-0000-0A00-000028010000}"/>
            </a:ext>
          </a:extLst>
        </xdr:cNvPr>
        <xdr:cNvSpPr/>
      </xdr:nvSpPr>
      <xdr:spPr>
        <a:xfrm>
          <a:off x="7353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207</xdr:row>
      <xdr:rowOff>84666</xdr:rowOff>
    </xdr:from>
    <xdr:to>
      <xdr:col>28</xdr:col>
      <xdr:colOff>285749</xdr:colOff>
      <xdr:row>208</xdr:row>
      <xdr:rowOff>179916</xdr:rowOff>
    </xdr:to>
    <xdr:sp macro="" textlink="">
      <xdr:nvSpPr>
        <xdr:cNvPr id="297" name="Isosceles Triangle 296">
          <a:extLst>
            <a:ext uri="{FF2B5EF4-FFF2-40B4-BE49-F238E27FC236}">
              <a16:creationId xmlns:a16="http://schemas.microsoft.com/office/drawing/2014/main" id="{00000000-0008-0000-0A00-000029010000}"/>
            </a:ext>
          </a:extLst>
        </xdr:cNvPr>
        <xdr:cNvSpPr/>
      </xdr:nvSpPr>
      <xdr:spPr>
        <a:xfrm>
          <a:off x="7924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207</xdr:row>
      <xdr:rowOff>84666</xdr:rowOff>
    </xdr:from>
    <xdr:to>
      <xdr:col>30</xdr:col>
      <xdr:colOff>285749</xdr:colOff>
      <xdr:row>208</xdr:row>
      <xdr:rowOff>179916</xdr:rowOff>
    </xdr:to>
    <xdr:sp macro="" textlink="">
      <xdr:nvSpPr>
        <xdr:cNvPr id="298" name="Isosceles Triangle 297">
          <a:extLst>
            <a:ext uri="{FF2B5EF4-FFF2-40B4-BE49-F238E27FC236}">
              <a16:creationId xmlns:a16="http://schemas.microsoft.com/office/drawing/2014/main" id="{00000000-0008-0000-0A00-00002A010000}"/>
            </a:ext>
          </a:extLst>
        </xdr:cNvPr>
        <xdr:cNvSpPr/>
      </xdr:nvSpPr>
      <xdr:spPr>
        <a:xfrm>
          <a:off x="8496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207</xdr:row>
      <xdr:rowOff>84666</xdr:rowOff>
    </xdr:from>
    <xdr:to>
      <xdr:col>32</xdr:col>
      <xdr:colOff>285749</xdr:colOff>
      <xdr:row>208</xdr:row>
      <xdr:rowOff>179916</xdr:rowOff>
    </xdr:to>
    <xdr:sp macro="" textlink="">
      <xdr:nvSpPr>
        <xdr:cNvPr id="299" name="Isosceles Triangle 298">
          <a:extLst>
            <a:ext uri="{FF2B5EF4-FFF2-40B4-BE49-F238E27FC236}">
              <a16:creationId xmlns:a16="http://schemas.microsoft.com/office/drawing/2014/main" id="{00000000-0008-0000-0A00-00002B010000}"/>
            </a:ext>
          </a:extLst>
        </xdr:cNvPr>
        <xdr:cNvSpPr/>
      </xdr:nvSpPr>
      <xdr:spPr>
        <a:xfrm>
          <a:off x="9067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207</xdr:row>
      <xdr:rowOff>84666</xdr:rowOff>
    </xdr:from>
    <xdr:to>
      <xdr:col>34</xdr:col>
      <xdr:colOff>285749</xdr:colOff>
      <xdr:row>208</xdr:row>
      <xdr:rowOff>179916</xdr:rowOff>
    </xdr:to>
    <xdr:sp macro="" textlink="">
      <xdr:nvSpPr>
        <xdr:cNvPr id="300" name="Isosceles Triangle 299">
          <a:extLst>
            <a:ext uri="{FF2B5EF4-FFF2-40B4-BE49-F238E27FC236}">
              <a16:creationId xmlns:a16="http://schemas.microsoft.com/office/drawing/2014/main" id="{00000000-0008-0000-0A00-00002C010000}"/>
            </a:ext>
          </a:extLst>
        </xdr:cNvPr>
        <xdr:cNvSpPr/>
      </xdr:nvSpPr>
      <xdr:spPr>
        <a:xfrm>
          <a:off x="9639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207</xdr:row>
      <xdr:rowOff>84666</xdr:rowOff>
    </xdr:from>
    <xdr:to>
      <xdr:col>36</xdr:col>
      <xdr:colOff>285749</xdr:colOff>
      <xdr:row>208</xdr:row>
      <xdr:rowOff>179916</xdr:rowOff>
    </xdr:to>
    <xdr:sp macro="" textlink="">
      <xdr:nvSpPr>
        <xdr:cNvPr id="301" name="Isosceles Triangle 300">
          <a:extLst>
            <a:ext uri="{FF2B5EF4-FFF2-40B4-BE49-F238E27FC236}">
              <a16:creationId xmlns:a16="http://schemas.microsoft.com/office/drawing/2014/main" id="{00000000-0008-0000-0A00-00002D010000}"/>
            </a:ext>
          </a:extLst>
        </xdr:cNvPr>
        <xdr:cNvSpPr/>
      </xdr:nvSpPr>
      <xdr:spPr>
        <a:xfrm>
          <a:off x="10210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207</xdr:row>
      <xdr:rowOff>84666</xdr:rowOff>
    </xdr:from>
    <xdr:to>
      <xdr:col>38</xdr:col>
      <xdr:colOff>285749</xdr:colOff>
      <xdr:row>208</xdr:row>
      <xdr:rowOff>179916</xdr:rowOff>
    </xdr:to>
    <xdr:sp macro="" textlink="">
      <xdr:nvSpPr>
        <xdr:cNvPr id="302" name="Isosceles Triangle 301">
          <a:extLst>
            <a:ext uri="{FF2B5EF4-FFF2-40B4-BE49-F238E27FC236}">
              <a16:creationId xmlns:a16="http://schemas.microsoft.com/office/drawing/2014/main" id="{00000000-0008-0000-0A00-00002E010000}"/>
            </a:ext>
          </a:extLst>
        </xdr:cNvPr>
        <xdr:cNvSpPr/>
      </xdr:nvSpPr>
      <xdr:spPr>
        <a:xfrm>
          <a:off x="10782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207</xdr:row>
      <xdr:rowOff>84666</xdr:rowOff>
    </xdr:from>
    <xdr:to>
      <xdr:col>40</xdr:col>
      <xdr:colOff>285749</xdr:colOff>
      <xdr:row>208</xdr:row>
      <xdr:rowOff>179916</xdr:rowOff>
    </xdr:to>
    <xdr:sp macro="" textlink="">
      <xdr:nvSpPr>
        <xdr:cNvPr id="303" name="Isosceles Triangle 302">
          <a:extLst>
            <a:ext uri="{FF2B5EF4-FFF2-40B4-BE49-F238E27FC236}">
              <a16:creationId xmlns:a16="http://schemas.microsoft.com/office/drawing/2014/main" id="{00000000-0008-0000-0A00-00002F010000}"/>
            </a:ext>
          </a:extLst>
        </xdr:cNvPr>
        <xdr:cNvSpPr/>
      </xdr:nvSpPr>
      <xdr:spPr>
        <a:xfrm>
          <a:off x="11353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207</xdr:row>
      <xdr:rowOff>84666</xdr:rowOff>
    </xdr:from>
    <xdr:to>
      <xdr:col>42</xdr:col>
      <xdr:colOff>285749</xdr:colOff>
      <xdr:row>208</xdr:row>
      <xdr:rowOff>179916</xdr:rowOff>
    </xdr:to>
    <xdr:sp macro="" textlink="">
      <xdr:nvSpPr>
        <xdr:cNvPr id="304" name="Isosceles Triangle 303">
          <a:extLst>
            <a:ext uri="{FF2B5EF4-FFF2-40B4-BE49-F238E27FC236}">
              <a16:creationId xmlns:a16="http://schemas.microsoft.com/office/drawing/2014/main" id="{00000000-0008-0000-0A00-000030010000}"/>
            </a:ext>
          </a:extLst>
        </xdr:cNvPr>
        <xdr:cNvSpPr/>
      </xdr:nvSpPr>
      <xdr:spPr>
        <a:xfrm>
          <a:off x="11925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207</xdr:row>
      <xdr:rowOff>84666</xdr:rowOff>
    </xdr:from>
    <xdr:to>
      <xdr:col>44</xdr:col>
      <xdr:colOff>285749</xdr:colOff>
      <xdr:row>208</xdr:row>
      <xdr:rowOff>179916</xdr:rowOff>
    </xdr:to>
    <xdr:sp macro="" textlink="">
      <xdr:nvSpPr>
        <xdr:cNvPr id="305" name="Isosceles Triangle 304">
          <a:extLst>
            <a:ext uri="{FF2B5EF4-FFF2-40B4-BE49-F238E27FC236}">
              <a16:creationId xmlns:a16="http://schemas.microsoft.com/office/drawing/2014/main" id="{00000000-0008-0000-0A00-000031010000}"/>
            </a:ext>
          </a:extLst>
        </xdr:cNvPr>
        <xdr:cNvSpPr/>
      </xdr:nvSpPr>
      <xdr:spPr>
        <a:xfrm>
          <a:off x="1249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87</xdr:row>
      <xdr:rowOff>0</xdr:rowOff>
    </xdr:from>
    <xdr:ext cx="266699" cy="394547"/>
    <xdr:pic>
      <xdr:nvPicPr>
        <xdr:cNvPr id="306" name="Graphic 305" descr="Road with solid fill">
          <a:extLst>
            <a:ext uri="{FF2B5EF4-FFF2-40B4-BE49-F238E27FC236}">
              <a16:creationId xmlns:a16="http://schemas.microsoft.com/office/drawing/2014/main" id="{00000000-0008-0000-0A00-00003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5088850"/>
          <a:ext cx="266699" cy="394547"/>
        </a:xfrm>
        <a:prstGeom prst="rect">
          <a:avLst/>
        </a:prstGeom>
      </xdr:spPr>
    </xdr:pic>
    <xdr:clientData/>
  </xdr:oneCellAnchor>
  <xdr:twoCellAnchor>
    <xdr:from>
      <xdr:col>4</xdr:col>
      <xdr:colOff>2</xdr:colOff>
      <xdr:row>87</xdr:row>
      <xdr:rowOff>84666</xdr:rowOff>
    </xdr:from>
    <xdr:to>
      <xdr:col>4</xdr:col>
      <xdr:colOff>285749</xdr:colOff>
      <xdr:row>88</xdr:row>
      <xdr:rowOff>179916</xdr:rowOff>
    </xdr:to>
    <xdr:sp macro="" textlink="">
      <xdr:nvSpPr>
        <xdr:cNvPr id="307" name="Isosceles Triangle 306">
          <a:extLst>
            <a:ext uri="{FF2B5EF4-FFF2-40B4-BE49-F238E27FC236}">
              <a16:creationId xmlns:a16="http://schemas.microsoft.com/office/drawing/2014/main" id="{00000000-0008-0000-0A00-000033010000}"/>
            </a:ext>
          </a:extLst>
        </xdr:cNvPr>
        <xdr:cNvSpPr/>
      </xdr:nvSpPr>
      <xdr:spPr>
        <a:xfrm>
          <a:off x="106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87</xdr:row>
      <xdr:rowOff>84666</xdr:rowOff>
    </xdr:from>
    <xdr:to>
      <xdr:col>6</xdr:col>
      <xdr:colOff>285749</xdr:colOff>
      <xdr:row>88</xdr:row>
      <xdr:rowOff>179916</xdr:rowOff>
    </xdr:to>
    <xdr:sp macro="" textlink="">
      <xdr:nvSpPr>
        <xdr:cNvPr id="308" name="Isosceles Triangle 307">
          <a:extLst>
            <a:ext uri="{FF2B5EF4-FFF2-40B4-BE49-F238E27FC236}">
              <a16:creationId xmlns:a16="http://schemas.microsoft.com/office/drawing/2014/main" id="{00000000-0008-0000-0A00-000034010000}"/>
            </a:ext>
          </a:extLst>
        </xdr:cNvPr>
        <xdr:cNvSpPr/>
      </xdr:nvSpPr>
      <xdr:spPr>
        <a:xfrm>
          <a:off x="1638302" y="251735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87</xdr:row>
      <xdr:rowOff>84666</xdr:rowOff>
    </xdr:from>
    <xdr:to>
      <xdr:col>8</xdr:col>
      <xdr:colOff>285749</xdr:colOff>
      <xdr:row>89</xdr:row>
      <xdr:rowOff>2116</xdr:rowOff>
    </xdr:to>
    <xdr:sp macro="" textlink="">
      <xdr:nvSpPr>
        <xdr:cNvPr id="309" name="Isosceles Triangle 308">
          <a:extLst>
            <a:ext uri="{FF2B5EF4-FFF2-40B4-BE49-F238E27FC236}">
              <a16:creationId xmlns:a16="http://schemas.microsoft.com/office/drawing/2014/main" id="{00000000-0008-0000-0A00-000035010000}"/>
            </a:ext>
          </a:extLst>
        </xdr:cNvPr>
        <xdr:cNvSpPr/>
      </xdr:nvSpPr>
      <xdr:spPr>
        <a:xfrm>
          <a:off x="2222502" y="14699588"/>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87</xdr:row>
      <xdr:rowOff>84666</xdr:rowOff>
    </xdr:from>
    <xdr:to>
      <xdr:col>10</xdr:col>
      <xdr:colOff>285749</xdr:colOff>
      <xdr:row>88</xdr:row>
      <xdr:rowOff>179916</xdr:rowOff>
    </xdr:to>
    <xdr:sp macro="" textlink="">
      <xdr:nvSpPr>
        <xdr:cNvPr id="310" name="Isosceles Triangle 309">
          <a:extLst>
            <a:ext uri="{FF2B5EF4-FFF2-40B4-BE49-F238E27FC236}">
              <a16:creationId xmlns:a16="http://schemas.microsoft.com/office/drawing/2014/main" id="{00000000-0008-0000-0A00-000036010000}"/>
            </a:ext>
          </a:extLst>
        </xdr:cNvPr>
        <xdr:cNvSpPr/>
      </xdr:nvSpPr>
      <xdr:spPr>
        <a:xfrm>
          <a:off x="2781302" y="251735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87</xdr:row>
      <xdr:rowOff>84666</xdr:rowOff>
    </xdr:from>
    <xdr:to>
      <xdr:col>12</xdr:col>
      <xdr:colOff>285749</xdr:colOff>
      <xdr:row>88</xdr:row>
      <xdr:rowOff>179916</xdr:rowOff>
    </xdr:to>
    <xdr:sp macro="" textlink="">
      <xdr:nvSpPr>
        <xdr:cNvPr id="311" name="Isosceles Triangle 310">
          <a:extLst>
            <a:ext uri="{FF2B5EF4-FFF2-40B4-BE49-F238E27FC236}">
              <a16:creationId xmlns:a16="http://schemas.microsoft.com/office/drawing/2014/main" id="{00000000-0008-0000-0A00-000037010000}"/>
            </a:ext>
          </a:extLst>
        </xdr:cNvPr>
        <xdr:cNvSpPr/>
      </xdr:nvSpPr>
      <xdr:spPr>
        <a:xfrm>
          <a:off x="3352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87</xdr:row>
      <xdr:rowOff>84666</xdr:rowOff>
    </xdr:from>
    <xdr:to>
      <xdr:col>14</xdr:col>
      <xdr:colOff>285749</xdr:colOff>
      <xdr:row>88</xdr:row>
      <xdr:rowOff>179916</xdr:rowOff>
    </xdr:to>
    <xdr:sp macro="" textlink="">
      <xdr:nvSpPr>
        <xdr:cNvPr id="312" name="Isosceles Triangle 311">
          <a:extLst>
            <a:ext uri="{FF2B5EF4-FFF2-40B4-BE49-F238E27FC236}">
              <a16:creationId xmlns:a16="http://schemas.microsoft.com/office/drawing/2014/main" id="{00000000-0008-0000-0A00-000038010000}"/>
            </a:ext>
          </a:extLst>
        </xdr:cNvPr>
        <xdr:cNvSpPr/>
      </xdr:nvSpPr>
      <xdr:spPr>
        <a:xfrm>
          <a:off x="3924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87</xdr:row>
      <xdr:rowOff>84666</xdr:rowOff>
    </xdr:from>
    <xdr:to>
      <xdr:col>16</xdr:col>
      <xdr:colOff>285749</xdr:colOff>
      <xdr:row>88</xdr:row>
      <xdr:rowOff>179916</xdr:rowOff>
    </xdr:to>
    <xdr:sp macro="" textlink="">
      <xdr:nvSpPr>
        <xdr:cNvPr id="313" name="Isosceles Triangle 312">
          <a:extLst>
            <a:ext uri="{FF2B5EF4-FFF2-40B4-BE49-F238E27FC236}">
              <a16:creationId xmlns:a16="http://schemas.microsoft.com/office/drawing/2014/main" id="{00000000-0008-0000-0A00-000039010000}"/>
            </a:ext>
          </a:extLst>
        </xdr:cNvPr>
        <xdr:cNvSpPr/>
      </xdr:nvSpPr>
      <xdr:spPr>
        <a:xfrm>
          <a:off x="4495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87</xdr:row>
      <xdr:rowOff>84666</xdr:rowOff>
    </xdr:from>
    <xdr:to>
      <xdr:col>18</xdr:col>
      <xdr:colOff>285749</xdr:colOff>
      <xdr:row>88</xdr:row>
      <xdr:rowOff>179916</xdr:rowOff>
    </xdr:to>
    <xdr:sp macro="" textlink="">
      <xdr:nvSpPr>
        <xdr:cNvPr id="314" name="Isosceles Triangle 313">
          <a:extLst>
            <a:ext uri="{FF2B5EF4-FFF2-40B4-BE49-F238E27FC236}">
              <a16:creationId xmlns:a16="http://schemas.microsoft.com/office/drawing/2014/main" id="{00000000-0008-0000-0A00-00003A010000}"/>
            </a:ext>
          </a:extLst>
        </xdr:cNvPr>
        <xdr:cNvSpPr/>
      </xdr:nvSpPr>
      <xdr:spPr>
        <a:xfrm>
          <a:off x="5067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87</xdr:row>
      <xdr:rowOff>84666</xdr:rowOff>
    </xdr:from>
    <xdr:to>
      <xdr:col>20</xdr:col>
      <xdr:colOff>285749</xdr:colOff>
      <xdr:row>88</xdr:row>
      <xdr:rowOff>179916</xdr:rowOff>
    </xdr:to>
    <xdr:sp macro="" textlink="">
      <xdr:nvSpPr>
        <xdr:cNvPr id="315" name="Isosceles Triangle 314">
          <a:extLst>
            <a:ext uri="{FF2B5EF4-FFF2-40B4-BE49-F238E27FC236}">
              <a16:creationId xmlns:a16="http://schemas.microsoft.com/office/drawing/2014/main" id="{00000000-0008-0000-0A00-00003B010000}"/>
            </a:ext>
          </a:extLst>
        </xdr:cNvPr>
        <xdr:cNvSpPr/>
      </xdr:nvSpPr>
      <xdr:spPr>
        <a:xfrm>
          <a:off x="5638802" y="251735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87</xdr:row>
      <xdr:rowOff>84666</xdr:rowOff>
    </xdr:from>
    <xdr:to>
      <xdr:col>22</xdr:col>
      <xdr:colOff>285749</xdr:colOff>
      <xdr:row>88</xdr:row>
      <xdr:rowOff>179916</xdr:rowOff>
    </xdr:to>
    <xdr:sp macro="" textlink="">
      <xdr:nvSpPr>
        <xdr:cNvPr id="316" name="Isosceles Triangle 315">
          <a:extLst>
            <a:ext uri="{FF2B5EF4-FFF2-40B4-BE49-F238E27FC236}">
              <a16:creationId xmlns:a16="http://schemas.microsoft.com/office/drawing/2014/main" id="{00000000-0008-0000-0A00-00003C010000}"/>
            </a:ext>
          </a:extLst>
        </xdr:cNvPr>
        <xdr:cNvSpPr/>
      </xdr:nvSpPr>
      <xdr:spPr>
        <a:xfrm>
          <a:off x="6210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87</xdr:row>
      <xdr:rowOff>84666</xdr:rowOff>
    </xdr:from>
    <xdr:to>
      <xdr:col>24</xdr:col>
      <xdr:colOff>285749</xdr:colOff>
      <xdr:row>88</xdr:row>
      <xdr:rowOff>179916</xdr:rowOff>
    </xdr:to>
    <xdr:sp macro="" textlink="">
      <xdr:nvSpPr>
        <xdr:cNvPr id="317" name="Isosceles Triangle 316">
          <a:extLst>
            <a:ext uri="{FF2B5EF4-FFF2-40B4-BE49-F238E27FC236}">
              <a16:creationId xmlns:a16="http://schemas.microsoft.com/office/drawing/2014/main" id="{00000000-0008-0000-0A00-00003D010000}"/>
            </a:ext>
          </a:extLst>
        </xdr:cNvPr>
        <xdr:cNvSpPr/>
      </xdr:nvSpPr>
      <xdr:spPr>
        <a:xfrm>
          <a:off x="6781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87</xdr:row>
      <xdr:rowOff>84666</xdr:rowOff>
    </xdr:from>
    <xdr:to>
      <xdr:col>26</xdr:col>
      <xdr:colOff>285749</xdr:colOff>
      <xdr:row>88</xdr:row>
      <xdr:rowOff>179916</xdr:rowOff>
    </xdr:to>
    <xdr:sp macro="" textlink="">
      <xdr:nvSpPr>
        <xdr:cNvPr id="318" name="Isosceles Triangle 317">
          <a:extLst>
            <a:ext uri="{FF2B5EF4-FFF2-40B4-BE49-F238E27FC236}">
              <a16:creationId xmlns:a16="http://schemas.microsoft.com/office/drawing/2014/main" id="{00000000-0008-0000-0A00-00003E010000}"/>
            </a:ext>
          </a:extLst>
        </xdr:cNvPr>
        <xdr:cNvSpPr/>
      </xdr:nvSpPr>
      <xdr:spPr>
        <a:xfrm>
          <a:off x="7353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87</xdr:row>
      <xdr:rowOff>84666</xdr:rowOff>
    </xdr:from>
    <xdr:to>
      <xdr:col>28</xdr:col>
      <xdr:colOff>285749</xdr:colOff>
      <xdr:row>88</xdr:row>
      <xdr:rowOff>179916</xdr:rowOff>
    </xdr:to>
    <xdr:sp macro="" textlink="">
      <xdr:nvSpPr>
        <xdr:cNvPr id="319" name="Isosceles Triangle 318">
          <a:extLst>
            <a:ext uri="{FF2B5EF4-FFF2-40B4-BE49-F238E27FC236}">
              <a16:creationId xmlns:a16="http://schemas.microsoft.com/office/drawing/2014/main" id="{00000000-0008-0000-0A00-00003F010000}"/>
            </a:ext>
          </a:extLst>
        </xdr:cNvPr>
        <xdr:cNvSpPr/>
      </xdr:nvSpPr>
      <xdr:spPr>
        <a:xfrm>
          <a:off x="7924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87</xdr:row>
      <xdr:rowOff>84666</xdr:rowOff>
    </xdr:from>
    <xdr:to>
      <xdr:col>30</xdr:col>
      <xdr:colOff>285749</xdr:colOff>
      <xdr:row>88</xdr:row>
      <xdr:rowOff>179916</xdr:rowOff>
    </xdr:to>
    <xdr:sp macro="" textlink="">
      <xdr:nvSpPr>
        <xdr:cNvPr id="320" name="Isosceles Triangle 319">
          <a:extLst>
            <a:ext uri="{FF2B5EF4-FFF2-40B4-BE49-F238E27FC236}">
              <a16:creationId xmlns:a16="http://schemas.microsoft.com/office/drawing/2014/main" id="{00000000-0008-0000-0A00-000040010000}"/>
            </a:ext>
          </a:extLst>
        </xdr:cNvPr>
        <xdr:cNvSpPr/>
      </xdr:nvSpPr>
      <xdr:spPr>
        <a:xfrm>
          <a:off x="8496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87</xdr:row>
      <xdr:rowOff>84666</xdr:rowOff>
    </xdr:from>
    <xdr:to>
      <xdr:col>32</xdr:col>
      <xdr:colOff>285749</xdr:colOff>
      <xdr:row>88</xdr:row>
      <xdr:rowOff>179916</xdr:rowOff>
    </xdr:to>
    <xdr:sp macro="" textlink="">
      <xdr:nvSpPr>
        <xdr:cNvPr id="321" name="Isosceles Triangle 320">
          <a:extLst>
            <a:ext uri="{FF2B5EF4-FFF2-40B4-BE49-F238E27FC236}">
              <a16:creationId xmlns:a16="http://schemas.microsoft.com/office/drawing/2014/main" id="{00000000-0008-0000-0A00-000041010000}"/>
            </a:ext>
          </a:extLst>
        </xdr:cNvPr>
        <xdr:cNvSpPr/>
      </xdr:nvSpPr>
      <xdr:spPr>
        <a:xfrm>
          <a:off x="9067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87</xdr:row>
      <xdr:rowOff>84666</xdr:rowOff>
    </xdr:from>
    <xdr:to>
      <xdr:col>34</xdr:col>
      <xdr:colOff>285749</xdr:colOff>
      <xdr:row>88</xdr:row>
      <xdr:rowOff>179916</xdr:rowOff>
    </xdr:to>
    <xdr:sp macro="" textlink="">
      <xdr:nvSpPr>
        <xdr:cNvPr id="322" name="Isosceles Triangle 321">
          <a:extLst>
            <a:ext uri="{FF2B5EF4-FFF2-40B4-BE49-F238E27FC236}">
              <a16:creationId xmlns:a16="http://schemas.microsoft.com/office/drawing/2014/main" id="{00000000-0008-0000-0A00-000042010000}"/>
            </a:ext>
          </a:extLst>
        </xdr:cNvPr>
        <xdr:cNvSpPr/>
      </xdr:nvSpPr>
      <xdr:spPr>
        <a:xfrm>
          <a:off x="9639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87</xdr:row>
      <xdr:rowOff>84666</xdr:rowOff>
    </xdr:from>
    <xdr:to>
      <xdr:col>36</xdr:col>
      <xdr:colOff>285749</xdr:colOff>
      <xdr:row>88</xdr:row>
      <xdr:rowOff>179916</xdr:rowOff>
    </xdr:to>
    <xdr:sp macro="" textlink="">
      <xdr:nvSpPr>
        <xdr:cNvPr id="323" name="Isosceles Triangle 322">
          <a:extLst>
            <a:ext uri="{FF2B5EF4-FFF2-40B4-BE49-F238E27FC236}">
              <a16:creationId xmlns:a16="http://schemas.microsoft.com/office/drawing/2014/main" id="{00000000-0008-0000-0A00-000043010000}"/>
            </a:ext>
          </a:extLst>
        </xdr:cNvPr>
        <xdr:cNvSpPr/>
      </xdr:nvSpPr>
      <xdr:spPr>
        <a:xfrm>
          <a:off x="10210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87</xdr:row>
      <xdr:rowOff>84666</xdr:rowOff>
    </xdr:from>
    <xdr:to>
      <xdr:col>38</xdr:col>
      <xdr:colOff>285749</xdr:colOff>
      <xdr:row>88</xdr:row>
      <xdr:rowOff>179916</xdr:rowOff>
    </xdr:to>
    <xdr:sp macro="" textlink="">
      <xdr:nvSpPr>
        <xdr:cNvPr id="324" name="Isosceles Triangle 323">
          <a:extLst>
            <a:ext uri="{FF2B5EF4-FFF2-40B4-BE49-F238E27FC236}">
              <a16:creationId xmlns:a16="http://schemas.microsoft.com/office/drawing/2014/main" id="{00000000-0008-0000-0A00-000044010000}"/>
            </a:ext>
          </a:extLst>
        </xdr:cNvPr>
        <xdr:cNvSpPr/>
      </xdr:nvSpPr>
      <xdr:spPr>
        <a:xfrm>
          <a:off x="10782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87</xdr:row>
      <xdr:rowOff>84666</xdr:rowOff>
    </xdr:from>
    <xdr:to>
      <xdr:col>40</xdr:col>
      <xdr:colOff>285749</xdr:colOff>
      <xdr:row>88</xdr:row>
      <xdr:rowOff>179916</xdr:rowOff>
    </xdr:to>
    <xdr:sp macro="" textlink="">
      <xdr:nvSpPr>
        <xdr:cNvPr id="325" name="Isosceles Triangle 324">
          <a:extLst>
            <a:ext uri="{FF2B5EF4-FFF2-40B4-BE49-F238E27FC236}">
              <a16:creationId xmlns:a16="http://schemas.microsoft.com/office/drawing/2014/main" id="{00000000-0008-0000-0A00-000045010000}"/>
            </a:ext>
          </a:extLst>
        </xdr:cNvPr>
        <xdr:cNvSpPr/>
      </xdr:nvSpPr>
      <xdr:spPr>
        <a:xfrm>
          <a:off x="11353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87</xdr:row>
      <xdr:rowOff>84666</xdr:rowOff>
    </xdr:from>
    <xdr:to>
      <xdr:col>42</xdr:col>
      <xdr:colOff>285749</xdr:colOff>
      <xdr:row>88</xdr:row>
      <xdr:rowOff>179916</xdr:rowOff>
    </xdr:to>
    <xdr:sp macro="" textlink="">
      <xdr:nvSpPr>
        <xdr:cNvPr id="326" name="Isosceles Triangle 325">
          <a:extLst>
            <a:ext uri="{FF2B5EF4-FFF2-40B4-BE49-F238E27FC236}">
              <a16:creationId xmlns:a16="http://schemas.microsoft.com/office/drawing/2014/main" id="{00000000-0008-0000-0A00-000046010000}"/>
            </a:ext>
          </a:extLst>
        </xdr:cNvPr>
        <xdr:cNvSpPr/>
      </xdr:nvSpPr>
      <xdr:spPr>
        <a:xfrm>
          <a:off x="11925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87</xdr:row>
      <xdr:rowOff>84666</xdr:rowOff>
    </xdr:from>
    <xdr:to>
      <xdr:col>44</xdr:col>
      <xdr:colOff>285749</xdr:colOff>
      <xdr:row>88</xdr:row>
      <xdr:rowOff>179916</xdr:rowOff>
    </xdr:to>
    <xdr:sp macro="" textlink="">
      <xdr:nvSpPr>
        <xdr:cNvPr id="327" name="Isosceles Triangle 326">
          <a:extLst>
            <a:ext uri="{FF2B5EF4-FFF2-40B4-BE49-F238E27FC236}">
              <a16:creationId xmlns:a16="http://schemas.microsoft.com/office/drawing/2014/main" id="{00000000-0008-0000-0A00-000047010000}"/>
            </a:ext>
          </a:extLst>
        </xdr:cNvPr>
        <xdr:cNvSpPr/>
      </xdr:nvSpPr>
      <xdr:spPr>
        <a:xfrm>
          <a:off x="1249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218</xdr:row>
      <xdr:rowOff>0</xdr:rowOff>
    </xdr:from>
    <xdr:ext cx="266699" cy="394547"/>
    <xdr:pic>
      <xdr:nvPicPr>
        <xdr:cNvPr id="328" name="Graphic 327" descr="Road with solid fill">
          <a:extLst>
            <a:ext uri="{FF2B5EF4-FFF2-40B4-BE49-F238E27FC236}">
              <a16:creationId xmlns:a16="http://schemas.microsoft.com/office/drawing/2014/main" id="{00000000-0008-0000-0A00-00004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6708100"/>
          <a:ext cx="266699" cy="394547"/>
        </a:xfrm>
        <a:prstGeom prst="rect">
          <a:avLst/>
        </a:prstGeom>
      </xdr:spPr>
    </xdr:pic>
    <xdr:clientData/>
  </xdr:oneCellAnchor>
  <xdr:twoCellAnchor>
    <xdr:from>
      <xdr:col>4</xdr:col>
      <xdr:colOff>2</xdr:colOff>
      <xdr:row>218</xdr:row>
      <xdr:rowOff>84666</xdr:rowOff>
    </xdr:from>
    <xdr:to>
      <xdr:col>4</xdr:col>
      <xdr:colOff>285749</xdr:colOff>
      <xdr:row>219</xdr:row>
      <xdr:rowOff>179916</xdr:rowOff>
    </xdr:to>
    <xdr:sp macro="" textlink="">
      <xdr:nvSpPr>
        <xdr:cNvPr id="329" name="Isosceles Triangle 328">
          <a:extLst>
            <a:ext uri="{FF2B5EF4-FFF2-40B4-BE49-F238E27FC236}">
              <a16:creationId xmlns:a16="http://schemas.microsoft.com/office/drawing/2014/main" id="{00000000-0008-0000-0A00-000049010000}"/>
            </a:ext>
          </a:extLst>
        </xdr:cNvPr>
        <xdr:cNvSpPr/>
      </xdr:nvSpPr>
      <xdr:spPr>
        <a:xfrm>
          <a:off x="106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218</xdr:row>
      <xdr:rowOff>84666</xdr:rowOff>
    </xdr:from>
    <xdr:to>
      <xdr:col>6</xdr:col>
      <xdr:colOff>285749</xdr:colOff>
      <xdr:row>219</xdr:row>
      <xdr:rowOff>179916</xdr:rowOff>
    </xdr:to>
    <xdr:sp macro="" textlink="">
      <xdr:nvSpPr>
        <xdr:cNvPr id="330" name="Isosceles Triangle 329">
          <a:extLst>
            <a:ext uri="{FF2B5EF4-FFF2-40B4-BE49-F238E27FC236}">
              <a16:creationId xmlns:a16="http://schemas.microsoft.com/office/drawing/2014/main" id="{00000000-0008-0000-0A00-00004A010000}"/>
            </a:ext>
          </a:extLst>
        </xdr:cNvPr>
        <xdr:cNvSpPr/>
      </xdr:nvSpPr>
      <xdr:spPr>
        <a:xfrm>
          <a:off x="1638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218</xdr:row>
      <xdr:rowOff>84666</xdr:rowOff>
    </xdr:from>
    <xdr:to>
      <xdr:col>8</xdr:col>
      <xdr:colOff>285749</xdr:colOff>
      <xdr:row>219</xdr:row>
      <xdr:rowOff>179916</xdr:rowOff>
    </xdr:to>
    <xdr:sp macro="" textlink="">
      <xdr:nvSpPr>
        <xdr:cNvPr id="331" name="Isosceles Triangle 330">
          <a:extLst>
            <a:ext uri="{FF2B5EF4-FFF2-40B4-BE49-F238E27FC236}">
              <a16:creationId xmlns:a16="http://schemas.microsoft.com/office/drawing/2014/main" id="{00000000-0008-0000-0A00-00004B010000}"/>
            </a:ext>
          </a:extLst>
        </xdr:cNvPr>
        <xdr:cNvSpPr/>
      </xdr:nvSpPr>
      <xdr:spPr>
        <a:xfrm>
          <a:off x="2209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218</xdr:row>
      <xdr:rowOff>84666</xdr:rowOff>
    </xdr:from>
    <xdr:to>
      <xdr:col>10</xdr:col>
      <xdr:colOff>285749</xdr:colOff>
      <xdr:row>219</xdr:row>
      <xdr:rowOff>179916</xdr:rowOff>
    </xdr:to>
    <xdr:sp macro="" textlink="">
      <xdr:nvSpPr>
        <xdr:cNvPr id="332" name="Isosceles Triangle 331">
          <a:extLst>
            <a:ext uri="{FF2B5EF4-FFF2-40B4-BE49-F238E27FC236}">
              <a16:creationId xmlns:a16="http://schemas.microsoft.com/office/drawing/2014/main" id="{00000000-0008-0000-0A00-00004C010000}"/>
            </a:ext>
          </a:extLst>
        </xdr:cNvPr>
        <xdr:cNvSpPr/>
      </xdr:nvSpPr>
      <xdr:spPr>
        <a:xfrm>
          <a:off x="2781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218</xdr:row>
      <xdr:rowOff>84666</xdr:rowOff>
    </xdr:from>
    <xdr:to>
      <xdr:col>12</xdr:col>
      <xdr:colOff>285749</xdr:colOff>
      <xdr:row>219</xdr:row>
      <xdr:rowOff>179916</xdr:rowOff>
    </xdr:to>
    <xdr:sp macro="" textlink="">
      <xdr:nvSpPr>
        <xdr:cNvPr id="333" name="Isosceles Triangle 332">
          <a:extLst>
            <a:ext uri="{FF2B5EF4-FFF2-40B4-BE49-F238E27FC236}">
              <a16:creationId xmlns:a16="http://schemas.microsoft.com/office/drawing/2014/main" id="{00000000-0008-0000-0A00-00004D010000}"/>
            </a:ext>
          </a:extLst>
        </xdr:cNvPr>
        <xdr:cNvSpPr/>
      </xdr:nvSpPr>
      <xdr:spPr>
        <a:xfrm>
          <a:off x="3352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218</xdr:row>
      <xdr:rowOff>84666</xdr:rowOff>
    </xdr:from>
    <xdr:to>
      <xdr:col>14</xdr:col>
      <xdr:colOff>285749</xdr:colOff>
      <xdr:row>219</xdr:row>
      <xdr:rowOff>179916</xdr:rowOff>
    </xdr:to>
    <xdr:sp macro="" textlink="">
      <xdr:nvSpPr>
        <xdr:cNvPr id="334" name="Isosceles Triangle 333">
          <a:extLst>
            <a:ext uri="{FF2B5EF4-FFF2-40B4-BE49-F238E27FC236}">
              <a16:creationId xmlns:a16="http://schemas.microsoft.com/office/drawing/2014/main" id="{00000000-0008-0000-0A00-00004E010000}"/>
            </a:ext>
          </a:extLst>
        </xdr:cNvPr>
        <xdr:cNvSpPr/>
      </xdr:nvSpPr>
      <xdr:spPr>
        <a:xfrm>
          <a:off x="3924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218</xdr:row>
      <xdr:rowOff>84666</xdr:rowOff>
    </xdr:from>
    <xdr:to>
      <xdr:col>16</xdr:col>
      <xdr:colOff>285749</xdr:colOff>
      <xdr:row>219</xdr:row>
      <xdr:rowOff>179916</xdr:rowOff>
    </xdr:to>
    <xdr:sp macro="" textlink="">
      <xdr:nvSpPr>
        <xdr:cNvPr id="335" name="Isosceles Triangle 334">
          <a:extLst>
            <a:ext uri="{FF2B5EF4-FFF2-40B4-BE49-F238E27FC236}">
              <a16:creationId xmlns:a16="http://schemas.microsoft.com/office/drawing/2014/main" id="{00000000-0008-0000-0A00-00004F010000}"/>
            </a:ext>
          </a:extLst>
        </xdr:cNvPr>
        <xdr:cNvSpPr/>
      </xdr:nvSpPr>
      <xdr:spPr>
        <a:xfrm>
          <a:off x="4495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218</xdr:row>
      <xdr:rowOff>84666</xdr:rowOff>
    </xdr:from>
    <xdr:to>
      <xdr:col>18</xdr:col>
      <xdr:colOff>285749</xdr:colOff>
      <xdr:row>219</xdr:row>
      <xdr:rowOff>179916</xdr:rowOff>
    </xdr:to>
    <xdr:sp macro="" textlink="">
      <xdr:nvSpPr>
        <xdr:cNvPr id="336" name="Isosceles Triangle 335">
          <a:extLst>
            <a:ext uri="{FF2B5EF4-FFF2-40B4-BE49-F238E27FC236}">
              <a16:creationId xmlns:a16="http://schemas.microsoft.com/office/drawing/2014/main" id="{00000000-0008-0000-0A00-000050010000}"/>
            </a:ext>
          </a:extLst>
        </xdr:cNvPr>
        <xdr:cNvSpPr/>
      </xdr:nvSpPr>
      <xdr:spPr>
        <a:xfrm>
          <a:off x="5067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218</xdr:row>
      <xdr:rowOff>84666</xdr:rowOff>
    </xdr:from>
    <xdr:to>
      <xdr:col>20</xdr:col>
      <xdr:colOff>285749</xdr:colOff>
      <xdr:row>219</xdr:row>
      <xdr:rowOff>179916</xdr:rowOff>
    </xdr:to>
    <xdr:sp macro="" textlink="">
      <xdr:nvSpPr>
        <xdr:cNvPr id="337" name="Isosceles Triangle 336">
          <a:extLst>
            <a:ext uri="{FF2B5EF4-FFF2-40B4-BE49-F238E27FC236}">
              <a16:creationId xmlns:a16="http://schemas.microsoft.com/office/drawing/2014/main" id="{00000000-0008-0000-0A00-000051010000}"/>
            </a:ext>
          </a:extLst>
        </xdr:cNvPr>
        <xdr:cNvSpPr/>
      </xdr:nvSpPr>
      <xdr:spPr>
        <a:xfrm>
          <a:off x="5638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218</xdr:row>
      <xdr:rowOff>84666</xdr:rowOff>
    </xdr:from>
    <xdr:to>
      <xdr:col>22</xdr:col>
      <xdr:colOff>285749</xdr:colOff>
      <xdr:row>219</xdr:row>
      <xdr:rowOff>179916</xdr:rowOff>
    </xdr:to>
    <xdr:sp macro="" textlink="">
      <xdr:nvSpPr>
        <xdr:cNvPr id="338" name="Isosceles Triangle 337">
          <a:extLst>
            <a:ext uri="{FF2B5EF4-FFF2-40B4-BE49-F238E27FC236}">
              <a16:creationId xmlns:a16="http://schemas.microsoft.com/office/drawing/2014/main" id="{00000000-0008-0000-0A00-000052010000}"/>
            </a:ext>
          </a:extLst>
        </xdr:cNvPr>
        <xdr:cNvSpPr/>
      </xdr:nvSpPr>
      <xdr:spPr>
        <a:xfrm>
          <a:off x="6210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218</xdr:row>
      <xdr:rowOff>84666</xdr:rowOff>
    </xdr:from>
    <xdr:to>
      <xdr:col>24</xdr:col>
      <xdr:colOff>285749</xdr:colOff>
      <xdr:row>219</xdr:row>
      <xdr:rowOff>179916</xdr:rowOff>
    </xdr:to>
    <xdr:sp macro="" textlink="">
      <xdr:nvSpPr>
        <xdr:cNvPr id="339" name="Isosceles Triangle 338">
          <a:extLst>
            <a:ext uri="{FF2B5EF4-FFF2-40B4-BE49-F238E27FC236}">
              <a16:creationId xmlns:a16="http://schemas.microsoft.com/office/drawing/2014/main" id="{00000000-0008-0000-0A00-000053010000}"/>
            </a:ext>
          </a:extLst>
        </xdr:cNvPr>
        <xdr:cNvSpPr/>
      </xdr:nvSpPr>
      <xdr:spPr>
        <a:xfrm>
          <a:off x="6781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218</xdr:row>
      <xdr:rowOff>84666</xdr:rowOff>
    </xdr:from>
    <xdr:to>
      <xdr:col>26</xdr:col>
      <xdr:colOff>285749</xdr:colOff>
      <xdr:row>219</xdr:row>
      <xdr:rowOff>179916</xdr:rowOff>
    </xdr:to>
    <xdr:sp macro="" textlink="">
      <xdr:nvSpPr>
        <xdr:cNvPr id="340" name="Isosceles Triangle 339">
          <a:extLst>
            <a:ext uri="{FF2B5EF4-FFF2-40B4-BE49-F238E27FC236}">
              <a16:creationId xmlns:a16="http://schemas.microsoft.com/office/drawing/2014/main" id="{00000000-0008-0000-0A00-000054010000}"/>
            </a:ext>
          </a:extLst>
        </xdr:cNvPr>
        <xdr:cNvSpPr/>
      </xdr:nvSpPr>
      <xdr:spPr>
        <a:xfrm>
          <a:off x="7353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218</xdr:row>
      <xdr:rowOff>84666</xdr:rowOff>
    </xdr:from>
    <xdr:to>
      <xdr:col>28</xdr:col>
      <xdr:colOff>285749</xdr:colOff>
      <xdr:row>219</xdr:row>
      <xdr:rowOff>179916</xdr:rowOff>
    </xdr:to>
    <xdr:sp macro="" textlink="">
      <xdr:nvSpPr>
        <xdr:cNvPr id="341" name="Isosceles Triangle 340">
          <a:extLst>
            <a:ext uri="{FF2B5EF4-FFF2-40B4-BE49-F238E27FC236}">
              <a16:creationId xmlns:a16="http://schemas.microsoft.com/office/drawing/2014/main" id="{00000000-0008-0000-0A00-000055010000}"/>
            </a:ext>
          </a:extLst>
        </xdr:cNvPr>
        <xdr:cNvSpPr/>
      </xdr:nvSpPr>
      <xdr:spPr>
        <a:xfrm>
          <a:off x="7924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218</xdr:row>
      <xdr:rowOff>84666</xdr:rowOff>
    </xdr:from>
    <xdr:to>
      <xdr:col>30</xdr:col>
      <xdr:colOff>285749</xdr:colOff>
      <xdr:row>219</xdr:row>
      <xdr:rowOff>179916</xdr:rowOff>
    </xdr:to>
    <xdr:sp macro="" textlink="">
      <xdr:nvSpPr>
        <xdr:cNvPr id="342" name="Isosceles Triangle 341">
          <a:extLst>
            <a:ext uri="{FF2B5EF4-FFF2-40B4-BE49-F238E27FC236}">
              <a16:creationId xmlns:a16="http://schemas.microsoft.com/office/drawing/2014/main" id="{00000000-0008-0000-0A00-000056010000}"/>
            </a:ext>
          </a:extLst>
        </xdr:cNvPr>
        <xdr:cNvSpPr/>
      </xdr:nvSpPr>
      <xdr:spPr>
        <a:xfrm>
          <a:off x="8496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218</xdr:row>
      <xdr:rowOff>84666</xdr:rowOff>
    </xdr:from>
    <xdr:to>
      <xdr:col>32</xdr:col>
      <xdr:colOff>285749</xdr:colOff>
      <xdr:row>219</xdr:row>
      <xdr:rowOff>179916</xdr:rowOff>
    </xdr:to>
    <xdr:sp macro="" textlink="">
      <xdr:nvSpPr>
        <xdr:cNvPr id="343" name="Isosceles Triangle 342">
          <a:extLst>
            <a:ext uri="{FF2B5EF4-FFF2-40B4-BE49-F238E27FC236}">
              <a16:creationId xmlns:a16="http://schemas.microsoft.com/office/drawing/2014/main" id="{00000000-0008-0000-0A00-000057010000}"/>
            </a:ext>
          </a:extLst>
        </xdr:cNvPr>
        <xdr:cNvSpPr/>
      </xdr:nvSpPr>
      <xdr:spPr>
        <a:xfrm>
          <a:off x="9067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218</xdr:row>
      <xdr:rowOff>84666</xdr:rowOff>
    </xdr:from>
    <xdr:to>
      <xdr:col>34</xdr:col>
      <xdr:colOff>285749</xdr:colOff>
      <xdr:row>219</xdr:row>
      <xdr:rowOff>179916</xdr:rowOff>
    </xdr:to>
    <xdr:sp macro="" textlink="">
      <xdr:nvSpPr>
        <xdr:cNvPr id="344" name="Isosceles Triangle 343">
          <a:extLst>
            <a:ext uri="{FF2B5EF4-FFF2-40B4-BE49-F238E27FC236}">
              <a16:creationId xmlns:a16="http://schemas.microsoft.com/office/drawing/2014/main" id="{00000000-0008-0000-0A00-000058010000}"/>
            </a:ext>
          </a:extLst>
        </xdr:cNvPr>
        <xdr:cNvSpPr/>
      </xdr:nvSpPr>
      <xdr:spPr>
        <a:xfrm>
          <a:off x="9639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218</xdr:row>
      <xdr:rowOff>84666</xdr:rowOff>
    </xdr:from>
    <xdr:to>
      <xdr:col>36</xdr:col>
      <xdr:colOff>285749</xdr:colOff>
      <xdr:row>219</xdr:row>
      <xdr:rowOff>179916</xdr:rowOff>
    </xdr:to>
    <xdr:sp macro="" textlink="">
      <xdr:nvSpPr>
        <xdr:cNvPr id="345" name="Isosceles Triangle 344">
          <a:extLst>
            <a:ext uri="{FF2B5EF4-FFF2-40B4-BE49-F238E27FC236}">
              <a16:creationId xmlns:a16="http://schemas.microsoft.com/office/drawing/2014/main" id="{00000000-0008-0000-0A00-000059010000}"/>
            </a:ext>
          </a:extLst>
        </xdr:cNvPr>
        <xdr:cNvSpPr/>
      </xdr:nvSpPr>
      <xdr:spPr>
        <a:xfrm>
          <a:off x="10210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218</xdr:row>
      <xdr:rowOff>84666</xdr:rowOff>
    </xdr:from>
    <xdr:to>
      <xdr:col>38</xdr:col>
      <xdr:colOff>285749</xdr:colOff>
      <xdr:row>219</xdr:row>
      <xdr:rowOff>179916</xdr:rowOff>
    </xdr:to>
    <xdr:sp macro="" textlink="">
      <xdr:nvSpPr>
        <xdr:cNvPr id="346" name="Isosceles Triangle 345">
          <a:extLst>
            <a:ext uri="{FF2B5EF4-FFF2-40B4-BE49-F238E27FC236}">
              <a16:creationId xmlns:a16="http://schemas.microsoft.com/office/drawing/2014/main" id="{00000000-0008-0000-0A00-00005A010000}"/>
            </a:ext>
          </a:extLst>
        </xdr:cNvPr>
        <xdr:cNvSpPr/>
      </xdr:nvSpPr>
      <xdr:spPr>
        <a:xfrm>
          <a:off x="10782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218</xdr:row>
      <xdr:rowOff>84666</xdr:rowOff>
    </xdr:from>
    <xdr:to>
      <xdr:col>40</xdr:col>
      <xdr:colOff>285749</xdr:colOff>
      <xdr:row>219</xdr:row>
      <xdr:rowOff>179916</xdr:rowOff>
    </xdr:to>
    <xdr:sp macro="" textlink="">
      <xdr:nvSpPr>
        <xdr:cNvPr id="347" name="Isosceles Triangle 346">
          <a:extLst>
            <a:ext uri="{FF2B5EF4-FFF2-40B4-BE49-F238E27FC236}">
              <a16:creationId xmlns:a16="http://schemas.microsoft.com/office/drawing/2014/main" id="{00000000-0008-0000-0A00-00005B010000}"/>
            </a:ext>
          </a:extLst>
        </xdr:cNvPr>
        <xdr:cNvSpPr/>
      </xdr:nvSpPr>
      <xdr:spPr>
        <a:xfrm>
          <a:off x="11353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218</xdr:row>
      <xdr:rowOff>84666</xdr:rowOff>
    </xdr:from>
    <xdr:to>
      <xdr:col>42</xdr:col>
      <xdr:colOff>285749</xdr:colOff>
      <xdr:row>219</xdr:row>
      <xdr:rowOff>179916</xdr:rowOff>
    </xdr:to>
    <xdr:sp macro="" textlink="">
      <xdr:nvSpPr>
        <xdr:cNvPr id="348" name="Isosceles Triangle 347">
          <a:extLst>
            <a:ext uri="{FF2B5EF4-FFF2-40B4-BE49-F238E27FC236}">
              <a16:creationId xmlns:a16="http://schemas.microsoft.com/office/drawing/2014/main" id="{00000000-0008-0000-0A00-00005C010000}"/>
            </a:ext>
          </a:extLst>
        </xdr:cNvPr>
        <xdr:cNvSpPr/>
      </xdr:nvSpPr>
      <xdr:spPr>
        <a:xfrm>
          <a:off x="11925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218</xdr:row>
      <xdr:rowOff>84666</xdr:rowOff>
    </xdr:from>
    <xdr:to>
      <xdr:col>44</xdr:col>
      <xdr:colOff>285749</xdr:colOff>
      <xdr:row>219</xdr:row>
      <xdr:rowOff>179916</xdr:rowOff>
    </xdr:to>
    <xdr:sp macro="" textlink="">
      <xdr:nvSpPr>
        <xdr:cNvPr id="349" name="Isosceles Triangle 348">
          <a:extLst>
            <a:ext uri="{FF2B5EF4-FFF2-40B4-BE49-F238E27FC236}">
              <a16:creationId xmlns:a16="http://schemas.microsoft.com/office/drawing/2014/main" id="{00000000-0008-0000-0A00-00005D010000}"/>
            </a:ext>
          </a:extLst>
        </xdr:cNvPr>
        <xdr:cNvSpPr/>
      </xdr:nvSpPr>
      <xdr:spPr>
        <a:xfrm>
          <a:off x="1249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98</xdr:row>
      <xdr:rowOff>0</xdr:rowOff>
    </xdr:from>
    <xdr:ext cx="266699" cy="394547"/>
    <xdr:pic>
      <xdr:nvPicPr>
        <xdr:cNvPr id="350" name="Graphic 349" descr="Road with solid fill">
          <a:extLst>
            <a:ext uri="{FF2B5EF4-FFF2-40B4-BE49-F238E27FC236}">
              <a16:creationId xmlns:a16="http://schemas.microsoft.com/office/drawing/2014/main" id="{00000000-0008-0000-0A00-00005E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8498800"/>
          <a:ext cx="266699" cy="394547"/>
        </a:xfrm>
        <a:prstGeom prst="rect">
          <a:avLst/>
        </a:prstGeom>
      </xdr:spPr>
    </xdr:pic>
    <xdr:clientData/>
  </xdr:oneCellAnchor>
  <xdr:twoCellAnchor>
    <xdr:from>
      <xdr:col>4</xdr:col>
      <xdr:colOff>2</xdr:colOff>
      <xdr:row>98</xdr:row>
      <xdr:rowOff>84666</xdr:rowOff>
    </xdr:from>
    <xdr:to>
      <xdr:col>4</xdr:col>
      <xdr:colOff>285749</xdr:colOff>
      <xdr:row>99</xdr:row>
      <xdr:rowOff>179916</xdr:rowOff>
    </xdr:to>
    <xdr:sp macro="" textlink="">
      <xdr:nvSpPr>
        <xdr:cNvPr id="351" name="Isosceles Triangle 350">
          <a:extLst>
            <a:ext uri="{FF2B5EF4-FFF2-40B4-BE49-F238E27FC236}">
              <a16:creationId xmlns:a16="http://schemas.microsoft.com/office/drawing/2014/main" id="{00000000-0008-0000-0A00-00005F010000}"/>
            </a:ext>
          </a:extLst>
        </xdr:cNvPr>
        <xdr:cNvSpPr/>
      </xdr:nvSpPr>
      <xdr:spPr>
        <a:xfrm>
          <a:off x="1066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98</xdr:row>
      <xdr:rowOff>84666</xdr:rowOff>
    </xdr:from>
    <xdr:to>
      <xdr:col>6</xdr:col>
      <xdr:colOff>285749</xdr:colOff>
      <xdr:row>99</xdr:row>
      <xdr:rowOff>179916</xdr:rowOff>
    </xdr:to>
    <xdr:sp macro="" textlink="">
      <xdr:nvSpPr>
        <xdr:cNvPr id="352" name="Isosceles Triangle 351">
          <a:extLst>
            <a:ext uri="{FF2B5EF4-FFF2-40B4-BE49-F238E27FC236}">
              <a16:creationId xmlns:a16="http://schemas.microsoft.com/office/drawing/2014/main" id="{00000000-0008-0000-0A00-000060010000}"/>
            </a:ext>
          </a:extLst>
        </xdr:cNvPr>
        <xdr:cNvSpPr/>
      </xdr:nvSpPr>
      <xdr:spPr>
        <a:xfrm>
          <a:off x="1638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98</xdr:row>
      <xdr:rowOff>84666</xdr:rowOff>
    </xdr:from>
    <xdr:to>
      <xdr:col>8</xdr:col>
      <xdr:colOff>285749</xdr:colOff>
      <xdr:row>99</xdr:row>
      <xdr:rowOff>179916</xdr:rowOff>
    </xdr:to>
    <xdr:sp macro="" textlink="">
      <xdr:nvSpPr>
        <xdr:cNvPr id="353" name="Isosceles Triangle 352">
          <a:extLst>
            <a:ext uri="{FF2B5EF4-FFF2-40B4-BE49-F238E27FC236}">
              <a16:creationId xmlns:a16="http://schemas.microsoft.com/office/drawing/2014/main" id="{00000000-0008-0000-0A00-000061010000}"/>
            </a:ext>
          </a:extLst>
        </xdr:cNvPr>
        <xdr:cNvSpPr/>
      </xdr:nvSpPr>
      <xdr:spPr>
        <a:xfrm>
          <a:off x="2209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98</xdr:row>
      <xdr:rowOff>84666</xdr:rowOff>
    </xdr:from>
    <xdr:to>
      <xdr:col>10</xdr:col>
      <xdr:colOff>285749</xdr:colOff>
      <xdr:row>99</xdr:row>
      <xdr:rowOff>179916</xdr:rowOff>
    </xdr:to>
    <xdr:sp macro="" textlink="">
      <xdr:nvSpPr>
        <xdr:cNvPr id="354" name="Isosceles Triangle 353">
          <a:extLst>
            <a:ext uri="{FF2B5EF4-FFF2-40B4-BE49-F238E27FC236}">
              <a16:creationId xmlns:a16="http://schemas.microsoft.com/office/drawing/2014/main" id="{00000000-0008-0000-0A00-000062010000}"/>
            </a:ext>
          </a:extLst>
        </xdr:cNvPr>
        <xdr:cNvSpPr/>
      </xdr:nvSpPr>
      <xdr:spPr>
        <a:xfrm>
          <a:off x="2781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98</xdr:row>
      <xdr:rowOff>84666</xdr:rowOff>
    </xdr:from>
    <xdr:to>
      <xdr:col>12</xdr:col>
      <xdr:colOff>285749</xdr:colOff>
      <xdr:row>99</xdr:row>
      <xdr:rowOff>179916</xdr:rowOff>
    </xdr:to>
    <xdr:sp macro="" textlink="">
      <xdr:nvSpPr>
        <xdr:cNvPr id="355" name="Isosceles Triangle 354">
          <a:extLst>
            <a:ext uri="{FF2B5EF4-FFF2-40B4-BE49-F238E27FC236}">
              <a16:creationId xmlns:a16="http://schemas.microsoft.com/office/drawing/2014/main" id="{00000000-0008-0000-0A00-000063010000}"/>
            </a:ext>
          </a:extLst>
        </xdr:cNvPr>
        <xdr:cNvSpPr/>
      </xdr:nvSpPr>
      <xdr:spPr>
        <a:xfrm>
          <a:off x="3352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98</xdr:row>
      <xdr:rowOff>84666</xdr:rowOff>
    </xdr:from>
    <xdr:to>
      <xdr:col>14</xdr:col>
      <xdr:colOff>285749</xdr:colOff>
      <xdr:row>99</xdr:row>
      <xdr:rowOff>179916</xdr:rowOff>
    </xdr:to>
    <xdr:sp macro="" textlink="">
      <xdr:nvSpPr>
        <xdr:cNvPr id="356" name="Isosceles Triangle 355">
          <a:extLst>
            <a:ext uri="{FF2B5EF4-FFF2-40B4-BE49-F238E27FC236}">
              <a16:creationId xmlns:a16="http://schemas.microsoft.com/office/drawing/2014/main" id="{00000000-0008-0000-0A00-000064010000}"/>
            </a:ext>
          </a:extLst>
        </xdr:cNvPr>
        <xdr:cNvSpPr/>
      </xdr:nvSpPr>
      <xdr:spPr>
        <a:xfrm>
          <a:off x="3924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98</xdr:row>
      <xdr:rowOff>84666</xdr:rowOff>
    </xdr:from>
    <xdr:to>
      <xdr:col>16</xdr:col>
      <xdr:colOff>285749</xdr:colOff>
      <xdr:row>99</xdr:row>
      <xdr:rowOff>179916</xdr:rowOff>
    </xdr:to>
    <xdr:sp macro="" textlink="">
      <xdr:nvSpPr>
        <xdr:cNvPr id="357" name="Isosceles Triangle 356">
          <a:extLst>
            <a:ext uri="{FF2B5EF4-FFF2-40B4-BE49-F238E27FC236}">
              <a16:creationId xmlns:a16="http://schemas.microsoft.com/office/drawing/2014/main" id="{00000000-0008-0000-0A00-000065010000}"/>
            </a:ext>
          </a:extLst>
        </xdr:cNvPr>
        <xdr:cNvSpPr/>
      </xdr:nvSpPr>
      <xdr:spPr>
        <a:xfrm>
          <a:off x="4495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98</xdr:row>
      <xdr:rowOff>84666</xdr:rowOff>
    </xdr:from>
    <xdr:to>
      <xdr:col>18</xdr:col>
      <xdr:colOff>285749</xdr:colOff>
      <xdr:row>99</xdr:row>
      <xdr:rowOff>179916</xdr:rowOff>
    </xdr:to>
    <xdr:sp macro="" textlink="">
      <xdr:nvSpPr>
        <xdr:cNvPr id="358" name="Isosceles Triangle 357">
          <a:extLst>
            <a:ext uri="{FF2B5EF4-FFF2-40B4-BE49-F238E27FC236}">
              <a16:creationId xmlns:a16="http://schemas.microsoft.com/office/drawing/2014/main" id="{00000000-0008-0000-0A00-000066010000}"/>
            </a:ext>
          </a:extLst>
        </xdr:cNvPr>
        <xdr:cNvSpPr/>
      </xdr:nvSpPr>
      <xdr:spPr>
        <a:xfrm>
          <a:off x="5067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98</xdr:row>
      <xdr:rowOff>84666</xdr:rowOff>
    </xdr:from>
    <xdr:to>
      <xdr:col>20</xdr:col>
      <xdr:colOff>285749</xdr:colOff>
      <xdr:row>99</xdr:row>
      <xdr:rowOff>179916</xdr:rowOff>
    </xdr:to>
    <xdr:sp macro="" textlink="">
      <xdr:nvSpPr>
        <xdr:cNvPr id="359" name="Isosceles Triangle 358">
          <a:extLst>
            <a:ext uri="{FF2B5EF4-FFF2-40B4-BE49-F238E27FC236}">
              <a16:creationId xmlns:a16="http://schemas.microsoft.com/office/drawing/2014/main" id="{00000000-0008-0000-0A00-000067010000}"/>
            </a:ext>
          </a:extLst>
        </xdr:cNvPr>
        <xdr:cNvSpPr/>
      </xdr:nvSpPr>
      <xdr:spPr>
        <a:xfrm>
          <a:off x="5638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98</xdr:row>
      <xdr:rowOff>84666</xdr:rowOff>
    </xdr:from>
    <xdr:to>
      <xdr:col>22</xdr:col>
      <xdr:colOff>285749</xdr:colOff>
      <xdr:row>99</xdr:row>
      <xdr:rowOff>179916</xdr:rowOff>
    </xdr:to>
    <xdr:sp macro="" textlink="">
      <xdr:nvSpPr>
        <xdr:cNvPr id="360" name="Isosceles Triangle 359">
          <a:extLst>
            <a:ext uri="{FF2B5EF4-FFF2-40B4-BE49-F238E27FC236}">
              <a16:creationId xmlns:a16="http://schemas.microsoft.com/office/drawing/2014/main" id="{00000000-0008-0000-0A00-000068010000}"/>
            </a:ext>
          </a:extLst>
        </xdr:cNvPr>
        <xdr:cNvSpPr/>
      </xdr:nvSpPr>
      <xdr:spPr>
        <a:xfrm>
          <a:off x="6210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98</xdr:row>
      <xdr:rowOff>84666</xdr:rowOff>
    </xdr:from>
    <xdr:to>
      <xdr:col>24</xdr:col>
      <xdr:colOff>285749</xdr:colOff>
      <xdr:row>99</xdr:row>
      <xdr:rowOff>179916</xdr:rowOff>
    </xdr:to>
    <xdr:sp macro="" textlink="">
      <xdr:nvSpPr>
        <xdr:cNvPr id="361" name="Isosceles Triangle 360">
          <a:extLst>
            <a:ext uri="{FF2B5EF4-FFF2-40B4-BE49-F238E27FC236}">
              <a16:creationId xmlns:a16="http://schemas.microsoft.com/office/drawing/2014/main" id="{00000000-0008-0000-0A00-000069010000}"/>
            </a:ext>
          </a:extLst>
        </xdr:cNvPr>
        <xdr:cNvSpPr/>
      </xdr:nvSpPr>
      <xdr:spPr>
        <a:xfrm>
          <a:off x="6781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98</xdr:row>
      <xdr:rowOff>84666</xdr:rowOff>
    </xdr:from>
    <xdr:to>
      <xdr:col>26</xdr:col>
      <xdr:colOff>285749</xdr:colOff>
      <xdr:row>99</xdr:row>
      <xdr:rowOff>179916</xdr:rowOff>
    </xdr:to>
    <xdr:sp macro="" textlink="">
      <xdr:nvSpPr>
        <xdr:cNvPr id="362" name="Isosceles Triangle 361">
          <a:extLst>
            <a:ext uri="{FF2B5EF4-FFF2-40B4-BE49-F238E27FC236}">
              <a16:creationId xmlns:a16="http://schemas.microsoft.com/office/drawing/2014/main" id="{00000000-0008-0000-0A00-00006A010000}"/>
            </a:ext>
          </a:extLst>
        </xdr:cNvPr>
        <xdr:cNvSpPr/>
      </xdr:nvSpPr>
      <xdr:spPr>
        <a:xfrm>
          <a:off x="7353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98</xdr:row>
      <xdr:rowOff>84666</xdr:rowOff>
    </xdr:from>
    <xdr:to>
      <xdr:col>28</xdr:col>
      <xdr:colOff>285749</xdr:colOff>
      <xdr:row>99</xdr:row>
      <xdr:rowOff>179916</xdr:rowOff>
    </xdr:to>
    <xdr:sp macro="" textlink="">
      <xdr:nvSpPr>
        <xdr:cNvPr id="363" name="Isosceles Triangle 362">
          <a:extLst>
            <a:ext uri="{FF2B5EF4-FFF2-40B4-BE49-F238E27FC236}">
              <a16:creationId xmlns:a16="http://schemas.microsoft.com/office/drawing/2014/main" id="{00000000-0008-0000-0A00-00006B010000}"/>
            </a:ext>
          </a:extLst>
        </xdr:cNvPr>
        <xdr:cNvSpPr/>
      </xdr:nvSpPr>
      <xdr:spPr>
        <a:xfrm>
          <a:off x="7924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98</xdr:row>
      <xdr:rowOff>84666</xdr:rowOff>
    </xdr:from>
    <xdr:to>
      <xdr:col>30</xdr:col>
      <xdr:colOff>285749</xdr:colOff>
      <xdr:row>99</xdr:row>
      <xdr:rowOff>179916</xdr:rowOff>
    </xdr:to>
    <xdr:sp macro="" textlink="">
      <xdr:nvSpPr>
        <xdr:cNvPr id="364" name="Isosceles Triangle 363">
          <a:extLst>
            <a:ext uri="{FF2B5EF4-FFF2-40B4-BE49-F238E27FC236}">
              <a16:creationId xmlns:a16="http://schemas.microsoft.com/office/drawing/2014/main" id="{00000000-0008-0000-0A00-00006C010000}"/>
            </a:ext>
          </a:extLst>
        </xdr:cNvPr>
        <xdr:cNvSpPr/>
      </xdr:nvSpPr>
      <xdr:spPr>
        <a:xfrm>
          <a:off x="8496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98</xdr:row>
      <xdr:rowOff>84666</xdr:rowOff>
    </xdr:from>
    <xdr:to>
      <xdr:col>32</xdr:col>
      <xdr:colOff>285749</xdr:colOff>
      <xdr:row>99</xdr:row>
      <xdr:rowOff>179916</xdr:rowOff>
    </xdr:to>
    <xdr:sp macro="" textlink="">
      <xdr:nvSpPr>
        <xdr:cNvPr id="365" name="Isosceles Triangle 364">
          <a:extLst>
            <a:ext uri="{FF2B5EF4-FFF2-40B4-BE49-F238E27FC236}">
              <a16:creationId xmlns:a16="http://schemas.microsoft.com/office/drawing/2014/main" id="{00000000-0008-0000-0A00-00006D010000}"/>
            </a:ext>
          </a:extLst>
        </xdr:cNvPr>
        <xdr:cNvSpPr/>
      </xdr:nvSpPr>
      <xdr:spPr>
        <a:xfrm>
          <a:off x="9067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98</xdr:row>
      <xdr:rowOff>84666</xdr:rowOff>
    </xdr:from>
    <xdr:to>
      <xdr:col>34</xdr:col>
      <xdr:colOff>285749</xdr:colOff>
      <xdr:row>100</xdr:row>
      <xdr:rowOff>2116</xdr:rowOff>
    </xdr:to>
    <xdr:sp macro="" textlink="">
      <xdr:nvSpPr>
        <xdr:cNvPr id="366" name="Isosceles Triangle 365">
          <a:extLst>
            <a:ext uri="{FF2B5EF4-FFF2-40B4-BE49-F238E27FC236}">
              <a16:creationId xmlns:a16="http://schemas.microsoft.com/office/drawing/2014/main" id="{00000000-0008-0000-0A00-00006E010000}"/>
            </a:ext>
          </a:extLst>
        </xdr:cNvPr>
        <xdr:cNvSpPr/>
      </xdr:nvSpPr>
      <xdr:spPr>
        <a:xfrm>
          <a:off x="9703596" y="16386307"/>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98</xdr:row>
      <xdr:rowOff>84666</xdr:rowOff>
    </xdr:from>
    <xdr:to>
      <xdr:col>36</xdr:col>
      <xdr:colOff>285749</xdr:colOff>
      <xdr:row>99</xdr:row>
      <xdr:rowOff>179916</xdr:rowOff>
    </xdr:to>
    <xdr:sp macro="" textlink="">
      <xdr:nvSpPr>
        <xdr:cNvPr id="367" name="Isosceles Triangle 366">
          <a:extLst>
            <a:ext uri="{FF2B5EF4-FFF2-40B4-BE49-F238E27FC236}">
              <a16:creationId xmlns:a16="http://schemas.microsoft.com/office/drawing/2014/main" id="{00000000-0008-0000-0A00-00006F010000}"/>
            </a:ext>
          </a:extLst>
        </xdr:cNvPr>
        <xdr:cNvSpPr/>
      </xdr:nvSpPr>
      <xdr:spPr>
        <a:xfrm>
          <a:off x="10210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98</xdr:row>
      <xdr:rowOff>84666</xdr:rowOff>
    </xdr:from>
    <xdr:to>
      <xdr:col>38</xdr:col>
      <xdr:colOff>285749</xdr:colOff>
      <xdr:row>99</xdr:row>
      <xdr:rowOff>179916</xdr:rowOff>
    </xdr:to>
    <xdr:sp macro="" textlink="">
      <xdr:nvSpPr>
        <xdr:cNvPr id="368" name="Isosceles Triangle 367">
          <a:extLst>
            <a:ext uri="{FF2B5EF4-FFF2-40B4-BE49-F238E27FC236}">
              <a16:creationId xmlns:a16="http://schemas.microsoft.com/office/drawing/2014/main" id="{00000000-0008-0000-0A00-000070010000}"/>
            </a:ext>
          </a:extLst>
        </xdr:cNvPr>
        <xdr:cNvSpPr/>
      </xdr:nvSpPr>
      <xdr:spPr>
        <a:xfrm>
          <a:off x="10782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98</xdr:row>
      <xdr:rowOff>84666</xdr:rowOff>
    </xdr:from>
    <xdr:to>
      <xdr:col>40</xdr:col>
      <xdr:colOff>285749</xdr:colOff>
      <xdr:row>99</xdr:row>
      <xdr:rowOff>179916</xdr:rowOff>
    </xdr:to>
    <xdr:sp macro="" textlink="">
      <xdr:nvSpPr>
        <xdr:cNvPr id="369" name="Isosceles Triangle 368">
          <a:extLst>
            <a:ext uri="{FF2B5EF4-FFF2-40B4-BE49-F238E27FC236}">
              <a16:creationId xmlns:a16="http://schemas.microsoft.com/office/drawing/2014/main" id="{00000000-0008-0000-0A00-000071010000}"/>
            </a:ext>
          </a:extLst>
        </xdr:cNvPr>
        <xdr:cNvSpPr/>
      </xdr:nvSpPr>
      <xdr:spPr>
        <a:xfrm>
          <a:off x="11353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98</xdr:row>
      <xdr:rowOff>84666</xdr:rowOff>
    </xdr:from>
    <xdr:to>
      <xdr:col>42</xdr:col>
      <xdr:colOff>285749</xdr:colOff>
      <xdr:row>99</xdr:row>
      <xdr:rowOff>179916</xdr:rowOff>
    </xdr:to>
    <xdr:sp macro="" textlink="">
      <xdr:nvSpPr>
        <xdr:cNvPr id="370" name="Isosceles Triangle 369">
          <a:extLst>
            <a:ext uri="{FF2B5EF4-FFF2-40B4-BE49-F238E27FC236}">
              <a16:creationId xmlns:a16="http://schemas.microsoft.com/office/drawing/2014/main" id="{00000000-0008-0000-0A00-000072010000}"/>
            </a:ext>
          </a:extLst>
        </xdr:cNvPr>
        <xdr:cNvSpPr/>
      </xdr:nvSpPr>
      <xdr:spPr>
        <a:xfrm>
          <a:off x="11925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98</xdr:row>
      <xdr:rowOff>84666</xdr:rowOff>
    </xdr:from>
    <xdr:to>
      <xdr:col>44</xdr:col>
      <xdr:colOff>285749</xdr:colOff>
      <xdr:row>99</xdr:row>
      <xdr:rowOff>179916</xdr:rowOff>
    </xdr:to>
    <xdr:sp macro="" textlink="">
      <xdr:nvSpPr>
        <xdr:cNvPr id="371" name="Isosceles Triangle 370">
          <a:extLst>
            <a:ext uri="{FF2B5EF4-FFF2-40B4-BE49-F238E27FC236}">
              <a16:creationId xmlns:a16="http://schemas.microsoft.com/office/drawing/2014/main" id="{00000000-0008-0000-0A00-000073010000}"/>
            </a:ext>
          </a:extLst>
        </xdr:cNvPr>
        <xdr:cNvSpPr/>
      </xdr:nvSpPr>
      <xdr:spPr>
        <a:xfrm>
          <a:off x="12496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229</xdr:row>
      <xdr:rowOff>0</xdr:rowOff>
    </xdr:from>
    <xdr:ext cx="266699" cy="394547"/>
    <xdr:pic>
      <xdr:nvPicPr>
        <xdr:cNvPr id="372" name="Graphic 371" descr="Road with solid fill">
          <a:extLst>
            <a:ext uri="{FF2B5EF4-FFF2-40B4-BE49-F238E27FC236}">
              <a16:creationId xmlns:a16="http://schemas.microsoft.com/office/drawing/2014/main" id="{00000000-0008-0000-0A00-000074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0118050"/>
          <a:ext cx="266699" cy="394547"/>
        </a:xfrm>
        <a:prstGeom prst="rect">
          <a:avLst/>
        </a:prstGeom>
      </xdr:spPr>
    </xdr:pic>
    <xdr:clientData/>
  </xdr:oneCellAnchor>
  <xdr:twoCellAnchor>
    <xdr:from>
      <xdr:col>4</xdr:col>
      <xdr:colOff>2</xdr:colOff>
      <xdr:row>229</xdr:row>
      <xdr:rowOff>84666</xdr:rowOff>
    </xdr:from>
    <xdr:to>
      <xdr:col>4</xdr:col>
      <xdr:colOff>285749</xdr:colOff>
      <xdr:row>230</xdr:row>
      <xdr:rowOff>179916</xdr:rowOff>
    </xdr:to>
    <xdr:sp macro="" textlink="">
      <xdr:nvSpPr>
        <xdr:cNvPr id="373" name="Isosceles Triangle 372">
          <a:extLst>
            <a:ext uri="{FF2B5EF4-FFF2-40B4-BE49-F238E27FC236}">
              <a16:creationId xmlns:a16="http://schemas.microsoft.com/office/drawing/2014/main" id="{00000000-0008-0000-0A00-000075010000}"/>
            </a:ext>
          </a:extLst>
        </xdr:cNvPr>
        <xdr:cNvSpPr/>
      </xdr:nvSpPr>
      <xdr:spPr>
        <a:xfrm>
          <a:off x="106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229</xdr:row>
      <xdr:rowOff>84666</xdr:rowOff>
    </xdr:from>
    <xdr:to>
      <xdr:col>6</xdr:col>
      <xdr:colOff>285749</xdr:colOff>
      <xdr:row>230</xdr:row>
      <xdr:rowOff>179916</xdr:rowOff>
    </xdr:to>
    <xdr:sp macro="" textlink="">
      <xdr:nvSpPr>
        <xdr:cNvPr id="374" name="Isosceles Triangle 373">
          <a:extLst>
            <a:ext uri="{FF2B5EF4-FFF2-40B4-BE49-F238E27FC236}">
              <a16:creationId xmlns:a16="http://schemas.microsoft.com/office/drawing/2014/main" id="{00000000-0008-0000-0A00-000076010000}"/>
            </a:ext>
          </a:extLst>
        </xdr:cNvPr>
        <xdr:cNvSpPr/>
      </xdr:nvSpPr>
      <xdr:spPr>
        <a:xfrm>
          <a:off x="1638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229</xdr:row>
      <xdr:rowOff>84666</xdr:rowOff>
    </xdr:from>
    <xdr:to>
      <xdr:col>8</xdr:col>
      <xdr:colOff>285749</xdr:colOff>
      <xdr:row>230</xdr:row>
      <xdr:rowOff>179916</xdr:rowOff>
    </xdr:to>
    <xdr:sp macro="" textlink="">
      <xdr:nvSpPr>
        <xdr:cNvPr id="375" name="Isosceles Triangle 374">
          <a:extLst>
            <a:ext uri="{FF2B5EF4-FFF2-40B4-BE49-F238E27FC236}">
              <a16:creationId xmlns:a16="http://schemas.microsoft.com/office/drawing/2014/main" id="{00000000-0008-0000-0A00-000077010000}"/>
            </a:ext>
          </a:extLst>
        </xdr:cNvPr>
        <xdr:cNvSpPr/>
      </xdr:nvSpPr>
      <xdr:spPr>
        <a:xfrm>
          <a:off x="2209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229</xdr:row>
      <xdr:rowOff>84666</xdr:rowOff>
    </xdr:from>
    <xdr:to>
      <xdr:col>10</xdr:col>
      <xdr:colOff>285749</xdr:colOff>
      <xdr:row>230</xdr:row>
      <xdr:rowOff>179916</xdr:rowOff>
    </xdr:to>
    <xdr:sp macro="" textlink="">
      <xdr:nvSpPr>
        <xdr:cNvPr id="376" name="Isosceles Triangle 375">
          <a:extLst>
            <a:ext uri="{FF2B5EF4-FFF2-40B4-BE49-F238E27FC236}">
              <a16:creationId xmlns:a16="http://schemas.microsoft.com/office/drawing/2014/main" id="{00000000-0008-0000-0A00-000078010000}"/>
            </a:ext>
          </a:extLst>
        </xdr:cNvPr>
        <xdr:cNvSpPr/>
      </xdr:nvSpPr>
      <xdr:spPr>
        <a:xfrm>
          <a:off x="2781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229</xdr:row>
      <xdr:rowOff>84666</xdr:rowOff>
    </xdr:from>
    <xdr:to>
      <xdr:col>12</xdr:col>
      <xdr:colOff>285749</xdr:colOff>
      <xdr:row>230</xdr:row>
      <xdr:rowOff>179916</xdr:rowOff>
    </xdr:to>
    <xdr:sp macro="" textlink="">
      <xdr:nvSpPr>
        <xdr:cNvPr id="377" name="Isosceles Triangle 376">
          <a:extLst>
            <a:ext uri="{FF2B5EF4-FFF2-40B4-BE49-F238E27FC236}">
              <a16:creationId xmlns:a16="http://schemas.microsoft.com/office/drawing/2014/main" id="{00000000-0008-0000-0A00-000079010000}"/>
            </a:ext>
          </a:extLst>
        </xdr:cNvPr>
        <xdr:cNvSpPr/>
      </xdr:nvSpPr>
      <xdr:spPr>
        <a:xfrm>
          <a:off x="3352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229</xdr:row>
      <xdr:rowOff>84666</xdr:rowOff>
    </xdr:from>
    <xdr:to>
      <xdr:col>14</xdr:col>
      <xdr:colOff>285749</xdr:colOff>
      <xdr:row>230</xdr:row>
      <xdr:rowOff>179916</xdr:rowOff>
    </xdr:to>
    <xdr:sp macro="" textlink="">
      <xdr:nvSpPr>
        <xdr:cNvPr id="378" name="Isosceles Triangle 377">
          <a:extLst>
            <a:ext uri="{FF2B5EF4-FFF2-40B4-BE49-F238E27FC236}">
              <a16:creationId xmlns:a16="http://schemas.microsoft.com/office/drawing/2014/main" id="{00000000-0008-0000-0A00-00007A010000}"/>
            </a:ext>
          </a:extLst>
        </xdr:cNvPr>
        <xdr:cNvSpPr/>
      </xdr:nvSpPr>
      <xdr:spPr>
        <a:xfrm>
          <a:off x="3924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229</xdr:row>
      <xdr:rowOff>84666</xdr:rowOff>
    </xdr:from>
    <xdr:to>
      <xdr:col>16</xdr:col>
      <xdr:colOff>285749</xdr:colOff>
      <xdr:row>230</xdr:row>
      <xdr:rowOff>179916</xdr:rowOff>
    </xdr:to>
    <xdr:sp macro="" textlink="">
      <xdr:nvSpPr>
        <xdr:cNvPr id="379" name="Isosceles Triangle 378">
          <a:extLst>
            <a:ext uri="{FF2B5EF4-FFF2-40B4-BE49-F238E27FC236}">
              <a16:creationId xmlns:a16="http://schemas.microsoft.com/office/drawing/2014/main" id="{00000000-0008-0000-0A00-00007B010000}"/>
            </a:ext>
          </a:extLst>
        </xdr:cNvPr>
        <xdr:cNvSpPr/>
      </xdr:nvSpPr>
      <xdr:spPr>
        <a:xfrm>
          <a:off x="4495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229</xdr:row>
      <xdr:rowOff>84666</xdr:rowOff>
    </xdr:from>
    <xdr:to>
      <xdr:col>18</xdr:col>
      <xdr:colOff>285749</xdr:colOff>
      <xdr:row>230</xdr:row>
      <xdr:rowOff>179916</xdr:rowOff>
    </xdr:to>
    <xdr:sp macro="" textlink="">
      <xdr:nvSpPr>
        <xdr:cNvPr id="380" name="Isosceles Triangle 379">
          <a:extLst>
            <a:ext uri="{FF2B5EF4-FFF2-40B4-BE49-F238E27FC236}">
              <a16:creationId xmlns:a16="http://schemas.microsoft.com/office/drawing/2014/main" id="{00000000-0008-0000-0A00-00007C010000}"/>
            </a:ext>
          </a:extLst>
        </xdr:cNvPr>
        <xdr:cNvSpPr/>
      </xdr:nvSpPr>
      <xdr:spPr>
        <a:xfrm>
          <a:off x="5067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229</xdr:row>
      <xdr:rowOff>84666</xdr:rowOff>
    </xdr:from>
    <xdr:to>
      <xdr:col>20</xdr:col>
      <xdr:colOff>285749</xdr:colOff>
      <xdr:row>230</xdr:row>
      <xdr:rowOff>179916</xdr:rowOff>
    </xdr:to>
    <xdr:sp macro="" textlink="">
      <xdr:nvSpPr>
        <xdr:cNvPr id="381" name="Isosceles Triangle 380">
          <a:extLst>
            <a:ext uri="{FF2B5EF4-FFF2-40B4-BE49-F238E27FC236}">
              <a16:creationId xmlns:a16="http://schemas.microsoft.com/office/drawing/2014/main" id="{00000000-0008-0000-0A00-00007D010000}"/>
            </a:ext>
          </a:extLst>
        </xdr:cNvPr>
        <xdr:cNvSpPr/>
      </xdr:nvSpPr>
      <xdr:spPr>
        <a:xfrm>
          <a:off x="5638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229</xdr:row>
      <xdr:rowOff>84666</xdr:rowOff>
    </xdr:from>
    <xdr:to>
      <xdr:col>22</xdr:col>
      <xdr:colOff>285749</xdr:colOff>
      <xdr:row>230</xdr:row>
      <xdr:rowOff>179916</xdr:rowOff>
    </xdr:to>
    <xdr:sp macro="" textlink="">
      <xdr:nvSpPr>
        <xdr:cNvPr id="382" name="Isosceles Triangle 381">
          <a:extLst>
            <a:ext uri="{FF2B5EF4-FFF2-40B4-BE49-F238E27FC236}">
              <a16:creationId xmlns:a16="http://schemas.microsoft.com/office/drawing/2014/main" id="{00000000-0008-0000-0A00-00007E010000}"/>
            </a:ext>
          </a:extLst>
        </xdr:cNvPr>
        <xdr:cNvSpPr/>
      </xdr:nvSpPr>
      <xdr:spPr>
        <a:xfrm>
          <a:off x="6210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229</xdr:row>
      <xdr:rowOff>84666</xdr:rowOff>
    </xdr:from>
    <xdr:to>
      <xdr:col>24</xdr:col>
      <xdr:colOff>285749</xdr:colOff>
      <xdr:row>230</xdr:row>
      <xdr:rowOff>179916</xdr:rowOff>
    </xdr:to>
    <xdr:sp macro="" textlink="">
      <xdr:nvSpPr>
        <xdr:cNvPr id="383" name="Isosceles Triangle 382">
          <a:extLst>
            <a:ext uri="{FF2B5EF4-FFF2-40B4-BE49-F238E27FC236}">
              <a16:creationId xmlns:a16="http://schemas.microsoft.com/office/drawing/2014/main" id="{00000000-0008-0000-0A00-00007F010000}"/>
            </a:ext>
          </a:extLst>
        </xdr:cNvPr>
        <xdr:cNvSpPr/>
      </xdr:nvSpPr>
      <xdr:spPr>
        <a:xfrm>
          <a:off x="6781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229</xdr:row>
      <xdr:rowOff>84666</xdr:rowOff>
    </xdr:from>
    <xdr:to>
      <xdr:col>26</xdr:col>
      <xdr:colOff>285749</xdr:colOff>
      <xdr:row>230</xdr:row>
      <xdr:rowOff>179916</xdr:rowOff>
    </xdr:to>
    <xdr:sp macro="" textlink="">
      <xdr:nvSpPr>
        <xdr:cNvPr id="384" name="Isosceles Triangle 383">
          <a:extLst>
            <a:ext uri="{FF2B5EF4-FFF2-40B4-BE49-F238E27FC236}">
              <a16:creationId xmlns:a16="http://schemas.microsoft.com/office/drawing/2014/main" id="{00000000-0008-0000-0A00-000080010000}"/>
            </a:ext>
          </a:extLst>
        </xdr:cNvPr>
        <xdr:cNvSpPr/>
      </xdr:nvSpPr>
      <xdr:spPr>
        <a:xfrm>
          <a:off x="7353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229</xdr:row>
      <xdr:rowOff>84666</xdr:rowOff>
    </xdr:from>
    <xdr:to>
      <xdr:col>28</xdr:col>
      <xdr:colOff>285749</xdr:colOff>
      <xdr:row>230</xdr:row>
      <xdr:rowOff>179916</xdr:rowOff>
    </xdr:to>
    <xdr:sp macro="" textlink="">
      <xdr:nvSpPr>
        <xdr:cNvPr id="385" name="Isosceles Triangle 384">
          <a:extLst>
            <a:ext uri="{FF2B5EF4-FFF2-40B4-BE49-F238E27FC236}">
              <a16:creationId xmlns:a16="http://schemas.microsoft.com/office/drawing/2014/main" id="{00000000-0008-0000-0A00-000081010000}"/>
            </a:ext>
          </a:extLst>
        </xdr:cNvPr>
        <xdr:cNvSpPr/>
      </xdr:nvSpPr>
      <xdr:spPr>
        <a:xfrm>
          <a:off x="7924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229</xdr:row>
      <xdr:rowOff>84666</xdr:rowOff>
    </xdr:from>
    <xdr:to>
      <xdr:col>30</xdr:col>
      <xdr:colOff>285749</xdr:colOff>
      <xdr:row>230</xdr:row>
      <xdr:rowOff>179916</xdr:rowOff>
    </xdr:to>
    <xdr:sp macro="" textlink="">
      <xdr:nvSpPr>
        <xdr:cNvPr id="386" name="Isosceles Triangle 385">
          <a:extLst>
            <a:ext uri="{FF2B5EF4-FFF2-40B4-BE49-F238E27FC236}">
              <a16:creationId xmlns:a16="http://schemas.microsoft.com/office/drawing/2014/main" id="{00000000-0008-0000-0A00-000082010000}"/>
            </a:ext>
          </a:extLst>
        </xdr:cNvPr>
        <xdr:cNvSpPr/>
      </xdr:nvSpPr>
      <xdr:spPr>
        <a:xfrm>
          <a:off x="8496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229</xdr:row>
      <xdr:rowOff>84666</xdr:rowOff>
    </xdr:from>
    <xdr:to>
      <xdr:col>32</xdr:col>
      <xdr:colOff>285749</xdr:colOff>
      <xdr:row>230</xdr:row>
      <xdr:rowOff>179916</xdr:rowOff>
    </xdr:to>
    <xdr:sp macro="" textlink="">
      <xdr:nvSpPr>
        <xdr:cNvPr id="387" name="Isosceles Triangle 386">
          <a:extLst>
            <a:ext uri="{FF2B5EF4-FFF2-40B4-BE49-F238E27FC236}">
              <a16:creationId xmlns:a16="http://schemas.microsoft.com/office/drawing/2014/main" id="{00000000-0008-0000-0A00-000083010000}"/>
            </a:ext>
          </a:extLst>
        </xdr:cNvPr>
        <xdr:cNvSpPr/>
      </xdr:nvSpPr>
      <xdr:spPr>
        <a:xfrm>
          <a:off x="9067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229</xdr:row>
      <xdr:rowOff>84666</xdr:rowOff>
    </xdr:from>
    <xdr:to>
      <xdr:col>34</xdr:col>
      <xdr:colOff>285749</xdr:colOff>
      <xdr:row>230</xdr:row>
      <xdr:rowOff>179916</xdr:rowOff>
    </xdr:to>
    <xdr:sp macro="" textlink="">
      <xdr:nvSpPr>
        <xdr:cNvPr id="388" name="Isosceles Triangle 387">
          <a:extLst>
            <a:ext uri="{FF2B5EF4-FFF2-40B4-BE49-F238E27FC236}">
              <a16:creationId xmlns:a16="http://schemas.microsoft.com/office/drawing/2014/main" id="{00000000-0008-0000-0A00-000084010000}"/>
            </a:ext>
          </a:extLst>
        </xdr:cNvPr>
        <xdr:cNvSpPr/>
      </xdr:nvSpPr>
      <xdr:spPr>
        <a:xfrm>
          <a:off x="9639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229</xdr:row>
      <xdr:rowOff>84666</xdr:rowOff>
    </xdr:from>
    <xdr:to>
      <xdr:col>36</xdr:col>
      <xdr:colOff>285749</xdr:colOff>
      <xdr:row>230</xdr:row>
      <xdr:rowOff>179916</xdr:rowOff>
    </xdr:to>
    <xdr:sp macro="" textlink="">
      <xdr:nvSpPr>
        <xdr:cNvPr id="389" name="Isosceles Triangle 388">
          <a:extLst>
            <a:ext uri="{FF2B5EF4-FFF2-40B4-BE49-F238E27FC236}">
              <a16:creationId xmlns:a16="http://schemas.microsoft.com/office/drawing/2014/main" id="{00000000-0008-0000-0A00-000085010000}"/>
            </a:ext>
          </a:extLst>
        </xdr:cNvPr>
        <xdr:cNvSpPr/>
      </xdr:nvSpPr>
      <xdr:spPr>
        <a:xfrm>
          <a:off x="10210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229</xdr:row>
      <xdr:rowOff>84666</xdr:rowOff>
    </xdr:from>
    <xdr:to>
      <xdr:col>38</xdr:col>
      <xdr:colOff>285749</xdr:colOff>
      <xdr:row>230</xdr:row>
      <xdr:rowOff>179916</xdr:rowOff>
    </xdr:to>
    <xdr:sp macro="" textlink="">
      <xdr:nvSpPr>
        <xdr:cNvPr id="390" name="Isosceles Triangle 389">
          <a:extLst>
            <a:ext uri="{FF2B5EF4-FFF2-40B4-BE49-F238E27FC236}">
              <a16:creationId xmlns:a16="http://schemas.microsoft.com/office/drawing/2014/main" id="{00000000-0008-0000-0A00-000086010000}"/>
            </a:ext>
          </a:extLst>
        </xdr:cNvPr>
        <xdr:cNvSpPr/>
      </xdr:nvSpPr>
      <xdr:spPr>
        <a:xfrm>
          <a:off x="10782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229</xdr:row>
      <xdr:rowOff>84666</xdr:rowOff>
    </xdr:from>
    <xdr:to>
      <xdr:col>40</xdr:col>
      <xdr:colOff>285749</xdr:colOff>
      <xdr:row>230</xdr:row>
      <xdr:rowOff>179916</xdr:rowOff>
    </xdr:to>
    <xdr:sp macro="" textlink="">
      <xdr:nvSpPr>
        <xdr:cNvPr id="391" name="Isosceles Triangle 390">
          <a:extLst>
            <a:ext uri="{FF2B5EF4-FFF2-40B4-BE49-F238E27FC236}">
              <a16:creationId xmlns:a16="http://schemas.microsoft.com/office/drawing/2014/main" id="{00000000-0008-0000-0A00-000087010000}"/>
            </a:ext>
          </a:extLst>
        </xdr:cNvPr>
        <xdr:cNvSpPr/>
      </xdr:nvSpPr>
      <xdr:spPr>
        <a:xfrm>
          <a:off x="11353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229</xdr:row>
      <xdr:rowOff>84666</xdr:rowOff>
    </xdr:from>
    <xdr:to>
      <xdr:col>42</xdr:col>
      <xdr:colOff>285749</xdr:colOff>
      <xdr:row>230</xdr:row>
      <xdr:rowOff>179916</xdr:rowOff>
    </xdr:to>
    <xdr:sp macro="" textlink="">
      <xdr:nvSpPr>
        <xdr:cNvPr id="392" name="Isosceles Triangle 391">
          <a:extLst>
            <a:ext uri="{FF2B5EF4-FFF2-40B4-BE49-F238E27FC236}">
              <a16:creationId xmlns:a16="http://schemas.microsoft.com/office/drawing/2014/main" id="{00000000-0008-0000-0A00-000088010000}"/>
            </a:ext>
          </a:extLst>
        </xdr:cNvPr>
        <xdr:cNvSpPr/>
      </xdr:nvSpPr>
      <xdr:spPr>
        <a:xfrm>
          <a:off x="11925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229</xdr:row>
      <xdr:rowOff>84666</xdr:rowOff>
    </xdr:from>
    <xdr:to>
      <xdr:col>44</xdr:col>
      <xdr:colOff>285749</xdr:colOff>
      <xdr:row>230</xdr:row>
      <xdr:rowOff>179916</xdr:rowOff>
    </xdr:to>
    <xdr:sp macro="" textlink="">
      <xdr:nvSpPr>
        <xdr:cNvPr id="393" name="Isosceles Triangle 392">
          <a:extLst>
            <a:ext uri="{FF2B5EF4-FFF2-40B4-BE49-F238E27FC236}">
              <a16:creationId xmlns:a16="http://schemas.microsoft.com/office/drawing/2014/main" id="{00000000-0008-0000-0A00-000089010000}"/>
            </a:ext>
          </a:extLst>
        </xdr:cNvPr>
        <xdr:cNvSpPr/>
      </xdr:nvSpPr>
      <xdr:spPr>
        <a:xfrm>
          <a:off x="1249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109</xdr:row>
      <xdr:rowOff>0</xdr:rowOff>
    </xdr:from>
    <xdr:ext cx="266699" cy="394547"/>
    <xdr:pic>
      <xdr:nvPicPr>
        <xdr:cNvPr id="394" name="Graphic 393" descr="Road with solid fill">
          <a:extLst>
            <a:ext uri="{FF2B5EF4-FFF2-40B4-BE49-F238E27FC236}">
              <a16:creationId xmlns:a16="http://schemas.microsoft.com/office/drawing/2014/main" id="{00000000-0008-0000-0A00-00008A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1908750"/>
          <a:ext cx="266699" cy="394547"/>
        </a:xfrm>
        <a:prstGeom prst="rect">
          <a:avLst/>
        </a:prstGeom>
      </xdr:spPr>
    </xdr:pic>
    <xdr:clientData/>
  </xdr:oneCellAnchor>
  <xdr:twoCellAnchor>
    <xdr:from>
      <xdr:col>4</xdr:col>
      <xdr:colOff>2</xdr:colOff>
      <xdr:row>109</xdr:row>
      <xdr:rowOff>84666</xdr:rowOff>
    </xdr:from>
    <xdr:to>
      <xdr:col>4</xdr:col>
      <xdr:colOff>285749</xdr:colOff>
      <xdr:row>110</xdr:row>
      <xdr:rowOff>179916</xdr:rowOff>
    </xdr:to>
    <xdr:sp macro="" textlink="">
      <xdr:nvSpPr>
        <xdr:cNvPr id="395" name="Isosceles Triangle 394">
          <a:extLst>
            <a:ext uri="{FF2B5EF4-FFF2-40B4-BE49-F238E27FC236}">
              <a16:creationId xmlns:a16="http://schemas.microsoft.com/office/drawing/2014/main" id="{00000000-0008-0000-0A00-00008B010000}"/>
            </a:ext>
          </a:extLst>
        </xdr:cNvPr>
        <xdr:cNvSpPr/>
      </xdr:nvSpPr>
      <xdr:spPr>
        <a:xfrm>
          <a:off x="1066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109</xdr:row>
      <xdr:rowOff>84666</xdr:rowOff>
    </xdr:from>
    <xdr:to>
      <xdr:col>6</xdr:col>
      <xdr:colOff>285749</xdr:colOff>
      <xdr:row>110</xdr:row>
      <xdr:rowOff>179916</xdr:rowOff>
    </xdr:to>
    <xdr:sp macro="" textlink="">
      <xdr:nvSpPr>
        <xdr:cNvPr id="396" name="Isosceles Triangle 395">
          <a:extLst>
            <a:ext uri="{FF2B5EF4-FFF2-40B4-BE49-F238E27FC236}">
              <a16:creationId xmlns:a16="http://schemas.microsoft.com/office/drawing/2014/main" id="{00000000-0008-0000-0A00-00008C010000}"/>
            </a:ext>
          </a:extLst>
        </xdr:cNvPr>
        <xdr:cNvSpPr/>
      </xdr:nvSpPr>
      <xdr:spPr>
        <a:xfrm>
          <a:off x="16383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109</xdr:row>
      <xdr:rowOff>84666</xdr:rowOff>
    </xdr:from>
    <xdr:to>
      <xdr:col>8</xdr:col>
      <xdr:colOff>285749</xdr:colOff>
      <xdr:row>111</xdr:row>
      <xdr:rowOff>2116</xdr:rowOff>
    </xdr:to>
    <xdr:sp macro="" textlink="">
      <xdr:nvSpPr>
        <xdr:cNvPr id="397" name="Isosceles Triangle 396">
          <a:extLst>
            <a:ext uri="{FF2B5EF4-FFF2-40B4-BE49-F238E27FC236}">
              <a16:creationId xmlns:a16="http://schemas.microsoft.com/office/drawing/2014/main" id="{00000000-0008-0000-0A00-00008D010000}"/>
            </a:ext>
          </a:extLst>
        </xdr:cNvPr>
        <xdr:cNvSpPr/>
      </xdr:nvSpPr>
      <xdr:spPr>
        <a:xfrm>
          <a:off x="2222502" y="18073025"/>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109</xdr:row>
      <xdr:rowOff>84666</xdr:rowOff>
    </xdr:from>
    <xdr:to>
      <xdr:col>10</xdr:col>
      <xdr:colOff>285749</xdr:colOff>
      <xdr:row>110</xdr:row>
      <xdr:rowOff>179916</xdr:rowOff>
    </xdr:to>
    <xdr:sp macro="" textlink="">
      <xdr:nvSpPr>
        <xdr:cNvPr id="398" name="Isosceles Triangle 397">
          <a:extLst>
            <a:ext uri="{FF2B5EF4-FFF2-40B4-BE49-F238E27FC236}">
              <a16:creationId xmlns:a16="http://schemas.microsoft.com/office/drawing/2014/main" id="{00000000-0008-0000-0A00-00008E010000}"/>
            </a:ext>
          </a:extLst>
        </xdr:cNvPr>
        <xdr:cNvSpPr/>
      </xdr:nvSpPr>
      <xdr:spPr>
        <a:xfrm>
          <a:off x="2781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109</xdr:row>
      <xdr:rowOff>84666</xdr:rowOff>
    </xdr:from>
    <xdr:to>
      <xdr:col>12</xdr:col>
      <xdr:colOff>285749</xdr:colOff>
      <xdr:row>110</xdr:row>
      <xdr:rowOff>179916</xdr:rowOff>
    </xdr:to>
    <xdr:sp macro="" textlink="">
      <xdr:nvSpPr>
        <xdr:cNvPr id="399" name="Isosceles Triangle 398">
          <a:extLst>
            <a:ext uri="{FF2B5EF4-FFF2-40B4-BE49-F238E27FC236}">
              <a16:creationId xmlns:a16="http://schemas.microsoft.com/office/drawing/2014/main" id="{00000000-0008-0000-0A00-00008F010000}"/>
            </a:ext>
          </a:extLst>
        </xdr:cNvPr>
        <xdr:cNvSpPr/>
      </xdr:nvSpPr>
      <xdr:spPr>
        <a:xfrm>
          <a:off x="3352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109</xdr:row>
      <xdr:rowOff>84666</xdr:rowOff>
    </xdr:from>
    <xdr:to>
      <xdr:col>14</xdr:col>
      <xdr:colOff>285749</xdr:colOff>
      <xdr:row>110</xdr:row>
      <xdr:rowOff>179916</xdr:rowOff>
    </xdr:to>
    <xdr:sp macro="" textlink="">
      <xdr:nvSpPr>
        <xdr:cNvPr id="400" name="Isosceles Triangle 399">
          <a:extLst>
            <a:ext uri="{FF2B5EF4-FFF2-40B4-BE49-F238E27FC236}">
              <a16:creationId xmlns:a16="http://schemas.microsoft.com/office/drawing/2014/main" id="{00000000-0008-0000-0A00-000090010000}"/>
            </a:ext>
          </a:extLst>
        </xdr:cNvPr>
        <xdr:cNvSpPr/>
      </xdr:nvSpPr>
      <xdr:spPr>
        <a:xfrm>
          <a:off x="3924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109</xdr:row>
      <xdr:rowOff>84666</xdr:rowOff>
    </xdr:from>
    <xdr:to>
      <xdr:col>16</xdr:col>
      <xdr:colOff>285749</xdr:colOff>
      <xdr:row>110</xdr:row>
      <xdr:rowOff>179916</xdr:rowOff>
    </xdr:to>
    <xdr:sp macro="" textlink="">
      <xdr:nvSpPr>
        <xdr:cNvPr id="401" name="Isosceles Triangle 400">
          <a:extLst>
            <a:ext uri="{FF2B5EF4-FFF2-40B4-BE49-F238E27FC236}">
              <a16:creationId xmlns:a16="http://schemas.microsoft.com/office/drawing/2014/main" id="{00000000-0008-0000-0A00-000091010000}"/>
            </a:ext>
          </a:extLst>
        </xdr:cNvPr>
        <xdr:cNvSpPr/>
      </xdr:nvSpPr>
      <xdr:spPr>
        <a:xfrm>
          <a:off x="4495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109</xdr:row>
      <xdr:rowOff>84666</xdr:rowOff>
    </xdr:from>
    <xdr:to>
      <xdr:col>18</xdr:col>
      <xdr:colOff>285749</xdr:colOff>
      <xdr:row>110</xdr:row>
      <xdr:rowOff>179916</xdr:rowOff>
    </xdr:to>
    <xdr:sp macro="" textlink="">
      <xdr:nvSpPr>
        <xdr:cNvPr id="402" name="Isosceles Triangle 401">
          <a:extLst>
            <a:ext uri="{FF2B5EF4-FFF2-40B4-BE49-F238E27FC236}">
              <a16:creationId xmlns:a16="http://schemas.microsoft.com/office/drawing/2014/main" id="{00000000-0008-0000-0A00-000092010000}"/>
            </a:ext>
          </a:extLst>
        </xdr:cNvPr>
        <xdr:cNvSpPr/>
      </xdr:nvSpPr>
      <xdr:spPr>
        <a:xfrm>
          <a:off x="5067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109</xdr:row>
      <xdr:rowOff>84666</xdr:rowOff>
    </xdr:from>
    <xdr:to>
      <xdr:col>20</xdr:col>
      <xdr:colOff>285749</xdr:colOff>
      <xdr:row>110</xdr:row>
      <xdr:rowOff>179916</xdr:rowOff>
    </xdr:to>
    <xdr:sp macro="" textlink="">
      <xdr:nvSpPr>
        <xdr:cNvPr id="403" name="Isosceles Triangle 402">
          <a:extLst>
            <a:ext uri="{FF2B5EF4-FFF2-40B4-BE49-F238E27FC236}">
              <a16:creationId xmlns:a16="http://schemas.microsoft.com/office/drawing/2014/main" id="{00000000-0008-0000-0A00-000093010000}"/>
            </a:ext>
          </a:extLst>
        </xdr:cNvPr>
        <xdr:cNvSpPr/>
      </xdr:nvSpPr>
      <xdr:spPr>
        <a:xfrm>
          <a:off x="5638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109</xdr:row>
      <xdr:rowOff>84666</xdr:rowOff>
    </xdr:from>
    <xdr:to>
      <xdr:col>22</xdr:col>
      <xdr:colOff>285749</xdr:colOff>
      <xdr:row>110</xdr:row>
      <xdr:rowOff>179916</xdr:rowOff>
    </xdr:to>
    <xdr:sp macro="" textlink="">
      <xdr:nvSpPr>
        <xdr:cNvPr id="404" name="Isosceles Triangle 403">
          <a:extLst>
            <a:ext uri="{FF2B5EF4-FFF2-40B4-BE49-F238E27FC236}">
              <a16:creationId xmlns:a16="http://schemas.microsoft.com/office/drawing/2014/main" id="{00000000-0008-0000-0A00-000094010000}"/>
            </a:ext>
          </a:extLst>
        </xdr:cNvPr>
        <xdr:cNvSpPr/>
      </xdr:nvSpPr>
      <xdr:spPr>
        <a:xfrm>
          <a:off x="6210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109</xdr:row>
      <xdr:rowOff>84666</xdr:rowOff>
    </xdr:from>
    <xdr:to>
      <xdr:col>24</xdr:col>
      <xdr:colOff>285749</xdr:colOff>
      <xdr:row>110</xdr:row>
      <xdr:rowOff>179916</xdr:rowOff>
    </xdr:to>
    <xdr:sp macro="" textlink="">
      <xdr:nvSpPr>
        <xdr:cNvPr id="405" name="Isosceles Triangle 404">
          <a:extLst>
            <a:ext uri="{FF2B5EF4-FFF2-40B4-BE49-F238E27FC236}">
              <a16:creationId xmlns:a16="http://schemas.microsoft.com/office/drawing/2014/main" id="{00000000-0008-0000-0A00-000095010000}"/>
            </a:ext>
          </a:extLst>
        </xdr:cNvPr>
        <xdr:cNvSpPr/>
      </xdr:nvSpPr>
      <xdr:spPr>
        <a:xfrm>
          <a:off x="6781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109</xdr:row>
      <xdr:rowOff>84666</xdr:rowOff>
    </xdr:from>
    <xdr:to>
      <xdr:col>26</xdr:col>
      <xdr:colOff>285749</xdr:colOff>
      <xdr:row>110</xdr:row>
      <xdr:rowOff>179916</xdr:rowOff>
    </xdr:to>
    <xdr:sp macro="" textlink="">
      <xdr:nvSpPr>
        <xdr:cNvPr id="406" name="Isosceles Triangle 405">
          <a:extLst>
            <a:ext uri="{FF2B5EF4-FFF2-40B4-BE49-F238E27FC236}">
              <a16:creationId xmlns:a16="http://schemas.microsoft.com/office/drawing/2014/main" id="{00000000-0008-0000-0A00-000096010000}"/>
            </a:ext>
          </a:extLst>
        </xdr:cNvPr>
        <xdr:cNvSpPr/>
      </xdr:nvSpPr>
      <xdr:spPr>
        <a:xfrm>
          <a:off x="7353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109</xdr:row>
      <xdr:rowOff>84666</xdr:rowOff>
    </xdr:from>
    <xdr:to>
      <xdr:col>28</xdr:col>
      <xdr:colOff>285749</xdr:colOff>
      <xdr:row>110</xdr:row>
      <xdr:rowOff>179916</xdr:rowOff>
    </xdr:to>
    <xdr:sp macro="" textlink="">
      <xdr:nvSpPr>
        <xdr:cNvPr id="407" name="Isosceles Triangle 406">
          <a:extLst>
            <a:ext uri="{FF2B5EF4-FFF2-40B4-BE49-F238E27FC236}">
              <a16:creationId xmlns:a16="http://schemas.microsoft.com/office/drawing/2014/main" id="{00000000-0008-0000-0A00-000097010000}"/>
            </a:ext>
          </a:extLst>
        </xdr:cNvPr>
        <xdr:cNvSpPr/>
      </xdr:nvSpPr>
      <xdr:spPr>
        <a:xfrm>
          <a:off x="7924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109</xdr:row>
      <xdr:rowOff>84666</xdr:rowOff>
    </xdr:from>
    <xdr:to>
      <xdr:col>30</xdr:col>
      <xdr:colOff>285749</xdr:colOff>
      <xdr:row>110</xdr:row>
      <xdr:rowOff>179916</xdr:rowOff>
    </xdr:to>
    <xdr:sp macro="" textlink="">
      <xdr:nvSpPr>
        <xdr:cNvPr id="408" name="Isosceles Triangle 407">
          <a:extLst>
            <a:ext uri="{FF2B5EF4-FFF2-40B4-BE49-F238E27FC236}">
              <a16:creationId xmlns:a16="http://schemas.microsoft.com/office/drawing/2014/main" id="{00000000-0008-0000-0A00-000098010000}"/>
            </a:ext>
          </a:extLst>
        </xdr:cNvPr>
        <xdr:cNvSpPr/>
      </xdr:nvSpPr>
      <xdr:spPr>
        <a:xfrm>
          <a:off x="8496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109</xdr:row>
      <xdr:rowOff>84666</xdr:rowOff>
    </xdr:from>
    <xdr:to>
      <xdr:col>32</xdr:col>
      <xdr:colOff>285749</xdr:colOff>
      <xdr:row>110</xdr:row>
      <xdr:rowOff>179916</xdr:rowOff>
    </xdr:to>
    <xdr:sp macro="" textlink="">
      <xdr:nvSpPr>
        <xdr:cNvPr id="409" name="Isosceles Triangle 408">
          <a:extLst>
            <a:ext uri="{FF2B5EF4-FFF2-40B4-BE49-F238E27FC236}">
              <a16:creationId xmlns:a16="http://schemas.microsoft.com/office/drawing/2014/main" id="{00000000-0008-0000-0A00-000099010000}"/>
            </a:ext>
          </a:extLst>
        </xdr:cNvPr>
        <xdr:cNvSpPr/>
      </xdr:nvSpPr>
      <xdr:spPr>
        <a:xfrm>
          <a:off x="9067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109</xdr:row>
      <xdr:rowOff>84666</xdr:rowOff>
    </xdr:from>
    <xdr:to>
      <xdr:col>34</xdr:col>
      <xdr:colOff>285749</xdr:colOff>
      <xdr:row>110</xdr:row>
      <xdr:rowOff>179916</xdr:rowOff>
    </xdr:to>
    <xdr:sp macro="" textlink="">
      <xdr:nvSpPr>
        <xdr:cNvPr id="410" name="Isosceles Triangle 409">
          <a:extLst>
            <a:ext uri="{FF2B5EF4-FFF2-40B4-BE49-F238E27FC236}">
              <a16:creationId xmlns:a16="http://schemas.microsoft.com/office/drawing/2014/main" id="{00000000-0008-0000-0A00-00009A010000}"/>
            </a:ext>
          </a:extLst>
        </xdr:cNvPr>
        <xdr:cNvSpPr/>
      </xdr:nvSpPr>
      <xdr:spPr>
        <a:xfrm>
          <a:off x="96393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109</xdr:row>
      <xdr:rowOff>84666</xdr:rowOff>
    </xdr:from>
    <xdr:to>
      <xdr:col>36</xdr:col>
      <xdr:colOff>285749</xdr:colOff>
      <xdr:row>110</xdr:row>
      <xdr:rowOff>179916</xdr:rowOff>
    </xdr:to>
    <xdr:sp macro="" textlink="">
      <xdr:nvSpPr>
        <xdr:cNvPr id="411" name="Isosceles Triangle 410">
          <a:extLst>
            <a:ext uri="{FF2B5EF4-FFF2-40B4-BE49-F238E27FC236}">
              <a16:creationId xmlns:a16="http://schemas.microsoft.com/office/drawing/2014/main" id="{00000000-0008-0000-0A00-00009B010000}"/>
            </a:ext>
          </a:extLst>
        </xdr:cNvPr>
        <xdr:cNvSpPr/>
      </xdr:nvSpPr>
      <xdr:spPr>
        <a:xfrm>
          <a:off x="10210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109</xdr:row>
      <xdr:rowOff>84666</xdr:rowOff>
    </xdr:from>
    <xdr:to>
      <xdr:col>38</xdr:col>
      <xdr:colOff>285749</xdr:colOff>
      <xdr:row>110</xdr:row>
      <xdr:rowOff>179916</xdr:rowOff>
    </xdr:to>
    <xdr:sp macro="" textlink="">
      <xdr:nvSpPr>
        <xdr:cNvPr id="412" name="Isosceles Triangle 411">
          <a:extLst>
            <a:ext uri="{FF2B5EF4-FFF2-40B4-BE49-F238E27FC236}">
              <a16:creationId xmlns:a16="http://schemas.microsoft.com/office/drawing/2014/main" id="{00000000-0008-0000-0A00-00009C010000}"/>
            </a:ext>
          </a:extLst>
        </xdr:cNvPr>
        <xdr:cNvSpPr/>
      </xdr:nvSpPr>
      <xdr:spPr>
        <a:xfrm>
          <a:off x="10782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109</xdr:row>
      <xdr:rowOff>84666</xdr:rowOff>
    </xdr:from>
    <xdr:to>
      <xdr:col>40</xdr:col>
      <xdr:colOff>285749</xdr:colOff>
      <xdr:row>110</xdr:row>
      <xdr:rowOff>179916</xdr:rowOff>
    </xdr:to>
    <xdr:sp macro="" textlink="">
      <xdr:nvSpPr>
        <xdr:cNvPr id="413" name="Isosceles Triangle 412">
          <a:extLst>
            <a:ext uri="{FF2B5EF4-FFF2-40B4-BE49-F238E27FC236}">
              <a16:creationId xmlns:a16="http://schemas.microsoft.com/office/drawing/2014/main" id="{00000000-0008-0000-0A00-00009D010000}"/>
            </a:ext>
          </a:extLst>
        </xdr:cNvPr>
        <xdr:cNvSpPr/>
      </xdr:nvSpPr>
      <xdr:spPr>
        <a:xfrm>
          <a:off x="11353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109</xdr:row>
      <xdr:rowOff>84666</xdr:rowOff>
    </xdr:from>
    <xdr:to>
      <xdr:col>42</xdr:col>
      <xdr:colOff>285749</xdr:colOff>
      <xdr:row>110</xdr:row>
      <xdr:rowOff>179916</xdr:rowOff>
    </xdr:to>
    <xdr:sp macro="" textlink="">
      <xdr:nvSpPr>
        <xdr:cNvPr id="414" name="Isosceles Triangle 413">
          <a:extLst>
            <a:ext uri="{FF2B5EF4-FFF2-40B4-BE49-F238E27FC236}">
              <a16:creationId xmlns:a16="http://schemas.microsoft.com/office/drawing/2014/main" id="{00000000-0008-0000-0A00-00009E010000}"/>
            </a:ext>
          </a:extLst>
        </xdr:cNvPr>
        <xdr:cNvSpPr/>
      </xdr:nvSpPr>
      <xdr:spPr>
        <a:xfrm>
          <a:off x="119253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109</xdr:row>
      <xdr:rowOff>84666</xdr:rowOff>
    </xdr:from>
    <xdr:to>
      <xdr:col>44</xdr:col>
      <xdr:colOff>285749</xdr:colOff>
      <xdr:row>110</xdr:row>
      <xdr:rowOff>179916</xdr:rowOff>
    </xdr:to>
    <xdr:sp macro="" textlink="">
      <xdr:nvSpPr>
        <xdr:cNvPr id="415" name="Isosceles Triangle 414">
          <a:extLst>
            <a:ext uri="{FF2B5EF4-FFF2-40B4-BE49-F238E27FC236}">
              <a16:creationId xmlns:a16="http://schemas.microsoft.com/office/drawing/2014/main" id="{00000000-0008-0000-0A00-00009F010000}"/>
            </a:ext>
          </a:extLst>
        </xdr:cNvPr>
        <xdr:cNvSpPr/>
      </xdr:nvSpPr>
      <xdr:spPr>
        <a:xfrm>
          <a:off x="12496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240</xdr:row>
      <xdr:rowOff>0</xdr:rowOff>
    </xdr:from>
    <xdr:ext cx="266699" cy="394547"/>
    <xdr:pic>
      <xdr:nvPicPr>
        <xdr:cNvPr id="416" name="Graphic 415" descr="Road with solid fill">
          <a:extLst>
            <a:ext uri="{FF2B5EF4-FFF2-40B4-BE49-F238E27FC236}">
              <a16:creationId xmlns:a16="http://schemas.microsoft.com/office/drawing/2014/main" id="{00000000-0008-0000-0A00-0000A0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3528000"/>
          <a:ext cx="266699" cy="394547"/>
        </a:xfrm>
        <a:prstGeom prst="rect">
          <a:avLst/>
        </a:prstGeom>
      </xdr:spPr>
    </xdr:pic>
    <xdr:clientData/>
  </xdr:oneCellAnchor>
  <xdr:twoCellAnchor>
    <xdr:from>
      <xdr:col>4</xdr:col>
      <xdr:colOff>2</xdr:colOff>
      <xdr:row>240</xdr:row>
      <xdr:rowOff>84666</xdr:rowOff>
    </xdr:from>
    <xdr:to>
      <xdr:col>4</xdr:col>
      <xdr:colOff>285749</xdr:colOff>
      <xdr:row>241</xdr:row>
      <xdr:rowOff>179916</xdr:rowOff>
    </xdr:to>
    <xdr:sp macro="" textlink="">
      <xdr:nvSpPr>
        <xdr:cNvPr id="417" name="Isosceles Triangle 416">
          <a:extLst>
            <a:ext uri="{FF2B5EF4-FFF2-40B4-BE49-F238E27FC236}">
              <a16:creationId xmlns:a16="http://schemas.microsoft.com/office/drawing/2014/main" id="{00000000-0008-0000-0A00-0000A1010000}"/>
            </a:ext>
          </a:extLst>
        </xdr:cNvPr>
        <xdr:cNvSpPr/>
      </xdr:nvSpPr>
      <xdr:spPr>
        <a:xfrm>
          <a:off x="106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240</xdr:row>
      <xdr:rowOff>84666</xdr:rowOff>
    </xdr:from>
    <xdr:to>
      <xdr:col>6</xdr:col>
      <xdr:colOff>285749</xdr:colOff>
      <xdr:row>241</xdr:row>
      <xdr:rowOff>179916</xdr:rowOff>
    </xdr:to>
    <xdr:sp macro="" textlink="">
      <xdr:nvSpPr>
        <xdr:cNvPr id="418" name="Isosceles Triangle 417">
          <a:extLst>
            <a:ext uri="{FF2B5EF4-FFF2-40B4-BE49-F238E27FC236}">
              <a16:creationId xmlns:a16="http://schemas.microsoft.com/office/drawing/2014/main" id="{00000000-0008-0000-0A00-0000A2010000}"/>
            </a:ext>
          </a:extLst>
        </xdr:cNvPr>
        <xdr:cNvSpPr/>
      </xdr:nvSpPr>
      <xdr:spPr>
        <a:xfrm>
          <a:off x="1638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240</xdr:row>
      <xdr:rowOff>84666</xdr:rowOff>
    </xdr:from>
    <xdr:to>
      <xdr:col>8</xdr:col>
      <xdr:colOff>285749</xdr:colOff>
      <xdr:row>241</xdr:row>
      <xdr:rowOff>179916</xdr:rowOff>
    </xdr:to>
    <xdr:sp macro="" textlink="">
      <xdr:nvSpPr>
        <xdr:cNvPr id="419" name="Isosceles Triangle 418">
          <a:extLst>
            <a:ext uri="{FF2B5EF4-FFF2-40B4-BE49-F238E27FC236}">
              <a16:creationId xmlns:a16="http://schemas.microsoft.com/office/drawing/2014/main" id="{00000000-0008-0000-0A00-0000A3010000}"/>
            </a:ext>
          </a:extLst>
        </xdr:cNvPr>
        <xdr:cNvSpPr/>
      </xdr:nvSpPr>
      <xdr:spPr>
        <a:xfrm>
          <a:off x="2209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240</xdr:row>
      <xdr:rowOff>84666</xdr:rowOff>
    </xdr:from>
    <xdr:to>
      <xdr:col>10</xdr:col>
      <xdr:colOff>285749</xdr:colOff>
      <xdr:row>241</xdr:row>
      <xdr:rowOff>179916</xdr:rowOff>
    </xdr:to>
    <xdr:sp macro="" textlink="">
      <xdr:nvSpPr>
        <xdr:cNvPr id="420" name="Isosceles Triangle 419">
          <a:extLst>
            <a:ext uri="{FF2B5EF4-FFF2-40B4-BE49-F238E27FC236}">
              <a16:creationId xmlns:a16="http://schemas.microsoft.com/office/drawing/2014/main" id="{00000000-0008-0000-0A00-0000A4010000}"/>
            </a:ext>
          </a:extLst>
        </xdr:cNvPr>
        <xdr:cNvSpPr/>
      </xdr:nvSpPr>
      <xdr:spPr>
        <a:xfrm>
          <a:off x="2781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240</xdr:row>
      <xdr:rowOff>84666</xdr:rowOff>
    </xdr:from>
    <xdr:to>
      <xdr:col>12</xdr:col>
      <xdr:colOff>285749</xdr:colOff>
      <xdr:row>241</xdr:row>
      <xdr:rowOff>179916</xdr:rowOff>
    </xdr:to>
    <xdr:sp macro="" textlink="">
      <xdr:nvSpPr>
        <xdr:cNvPr id="421" name="Isosceles Triangle 420">
          <a:extLst>
            <a:ext uri="{FF2B5EF4-FFF2-40B4-BE49-F238E27FC236}">
              <a16:creationId xmlns:a16="http://schemas.microsoft.com/office/drawing/2014/main" id="{00000000-0008-0000-0A00-0000A5010000}"/>
            </a:ext>
          </a:extLst>
        </xdr:cNvPr>
        <xdr:cNvSpPr/>
      </xdr:nvSpPr>
      <xdr:spPr>
        <a:xfrm>
          <a:off x="3352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240</xdr:row>
      <xdr:rowOff>84666</xdr:rowOff>
    </xdr:from>
    <xdr:to>
      <xdr:col>14</xdr:col>
      <xdr:colOff>285749</xdr:colOff>
      <xdr:row>241</xdr:row>
      <xdr:rowOff>179916</xdr:rowOff>
    </xdr:to>
    <xdr:sp macro="" textlink="">
      <xdr:nvSpPr>
        <xdr:cNvPr id="422" name="Isosceles Triangle 421">
          <a:extLst>
            <a:ext uri="{FF2B5EF4-FFF2-40B4-BE49-F238E27FC236}">
              <a16:creationId xmlns:a16="http://schemas.microsoft.com/office/drawing/2014/main" id="{00000000-0008-0000-0A00-0000A6010000}"/>
            </a:ext>
          </a:extLst>
        </xdr:cNvPr>
        <xdr:cNvSpPr/>
      </xdr:nvSpPr>
      <xdr:spPr>
        <a:xfrm>
          <a:off x="3924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240</xdr:row>
      <xdr:rowOff>84666</xdr:rowOff>
    </xdr:from>
    <xdr:to>
      <xdr:col>16</xdr:col>
      <xdr:colOff>285749</xdr:colOff>
      <xdr:row>241</xdr:row>
      <xdr:rowOff>179916</xdr:rowOff>
    </xdr:to>
    <xdr:sp macro="" textlink="">
      <xdr:nvSpPr>
        <xdr:cNvPr id="423" name="Isosceles Triangle 422">
          <a:extLst>
            <a:ext uri="{FF2B5EF4-FFF2-40B4-BE49-F238E27FC236}">
              <a16:creationId xmlns:a16="http://schemas.microsoft.com/office/drawing/2014/main" id="{00000000-0008-0000-0A00-0000A7010000}"/>
            </a:ext>
          </a:extLst>
        </xdr:cNvPr>
        <xdr:cNvSpPr/>
      </xdr:nvSpPr>
      <xdr:spPr>
        <a:xfrm>
          <a:off x="4495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240</xdr:row>
      <xdr:rowOff>84666</xdr:rowOff>
    </xdr:from>
    <xdr:to>
      <xdr:col>18</xdr:col>
      <xdr:colOff>285749</xdr:colOff>
      <xdr:row>241</xdr:row>
      <xdr:rowOff>179916</xdr:rowOff>
    </xdr:to>
    <xdr:sp macro="" textlink="">
      <xdr:nvSpPr>
        <xdr:cNvPr id="424" name="Isosceles Triangle 423">
          <a:extLst>
            <a:ext uri="{FF2B5EF4-FFF2-40B4-BE49-F238E27FC236}">
              <a16:creationId xmlns:a16="http://schemas.microsoft.com/office/drawing/2014/main" id="{00000000-0008-0000-0A00-0000A8010000}"/>
            </a:ext>
          </a:extLst>
        </xdr:cNvPr>
        <xdr:cNvSpPr/>
      </xdr:nvSpPr>
      <xdr:spPr>
        <a:xfrm>
          <a:off x="5067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240</xdr:row>
      <xdr:rowOff>84666</xdr:rowOff>
    </xdr:from>
    <xdr:to>
      <xdr:col>20</xdr:col>
      <xdr:colOff>285749</xdr:colOff>
      <xdr:row>241</xdr:row>
      <xdr:rowOff>179916</xdr:rowOff>
    </xdr:to>
    <xdr:sp macro="" textlink="">
      <xdr:nvSpPr>
        <xdr:cNvPr id="425" name="Isosceles Triangle 424">
          <a:extLst>
            <a:ext uri="{FF2B5EF4-FFF2-40B4-BE49-F238E27FC236}">
              <a16:creationId xmlns:a16="http://schemas.microsoft.com/office/drawing/2014/main" id="{00000000-0008-0000-0A00-0000A9010000}"/>
            </a:ext>
          </a:extLst>
        </xdr:cNvPr>
        <xdr:cNvSpPr/>
      </xdr:nvSpPr>
      <xdr:spPr>
        <a:xfrm>
          <a:off x="5638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240</xdr:row>
      <xdr:rowOff>84666</xdr:rowOff>
    </xdr:from>
    <xdr:to>
      <xdr:col>22</xdr:col>
      <xdr:colOff>285749</xdr:colOff>
      <xdr:row>241</xdr:row>
      <xdr:rowOff>179916</xdr:rowOff>
    </xdr:to>
    <xdr:sp macro="" textlink="">
      <xdr:nvSpPr>
        <xdr:cNvPr id="426" name="Isosceles Triangle 425">
          <a:extLst>
            <a:ext uri="{FF2B5EF4-FFF2-40B4-BE49-F238E27FC236}">
              <a16:creationId xmlns:a16="http://schemas.microsoft.com/office/drawing/2014/main" id="{00000000-0008-0000-0A00-0000AA010000}"/>
            </a:ext>
          </a:extLst>
        </xdr:cNvPr>
        <xdr:cNvSpPr/>
      </xdr:nvSpPr>
      <xdr:spPr>
        <a:xfrm>
          <a:off x="6210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240</xdr:row>
      <xdr:rowOff>84666</xdr:rowOff>
    </xdr:from>
    <xdr:to>
      <xdr:col>24</xdr:col>
      <xdr:colOff>285749</xdr:colOff>
      <xdr:row>241</xdr:row>
      <xdr:rowOff>179916</xdr:rowOff>
    </xdr:to>
    <xdr:sp macro="" textlink="">
      <xdr:nvSpPr>
        <xdr:cNvPr id="427" name="Isosceles Triangle 426">
          <a:extLst>
            <a:ext uri="{FF2B5EF4-FFF2-40B4-BE49-F238E27FC236}">
              <a16:creationId xmlns:a16="http://schemas.microsoft.com/office/drawing/2014/main" id="{00000000-0008-0000-0A00-0000AB010000}"/>
            </a:ext>
          </a:extLst>
        </xdr:cNvPr>
        <xdr:cNvSpPr/>
      </xdr:nvSpPr>
      <xdr:spPr>
        <a:xfrm>
          <a:off x="6781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240</xdr:row>
      <xdr:rowOff>84666</xdr:rowOff>
    </xdr:from>
    <xdr:to>
      <xdr:col>26</xdr:col>
      <xdr:colOff>285749</xdr:colOff>
      <xdr:row>241</xdr:row>
      <xdr:rowOff>179916</xdr:rowOff>
    </xdr:to>
    <xdr:sp macro="" textlink="">
      <xdr:nvSpPr>
        <xdr:cNvPr id="428" name="Isosceles Triangle 427">
          <a:extLst>
            <a:ext uri="{FF2B5EF4-FFF2-40B4-BE49-F238E27FC236}">
              <a16:creationId xmlns:a16="http://schemas.microsoft.com/office/drawing/2014/main" id="{00000000-0008-0000-0A00-0000AC010000}"/>
            </a:ext>
          </a:extLst>
        </xdr:cNvPr>
        <xdr:cNvSpPr/>
      </xdr:nvSpPr>
      <xdr:spPr>
        <a:xfrm>
          <a:off x="7353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240</xdr:row>
      <xdr:rowOff>84666</xdr:rowOff>
    </xdr:from>
    <xdr:to>
      <xdr:col>28</xdr:col>
      <xdr:colOff>285749</xdr:colOff>
      <xdr:row>241</xdr:row>
      <xdr:rowOff>179916</xdr:rowOff>
    </xdr:to>
    <xdr:sp macro="" textlink="">
      <xdr:nvSpPr>
        <xdr:cNvPr id="429" name="Isosceles Triangle 428">
          <a:extLst>
            <a:ext uri="{FF2B5EF4-FFF2-40B4-BE49-F238E27FC236}">
              <a16:creationId xmlns:a16="http://schemas.microsoft.com/office/drawing/2014/main" id="{00000000-0008-0000-0A00-0000AD010000}"/>
            </a:ext>
          </a:extLst>
        </xdr:cNvPr>
        <xdr:cNvSpPr/>
      </xdr:nvSpPr>
      <xdr:spPr>
        <a:xfrm>
          <a:off x="7924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240</xdr:row>
      <xdr:rowOff>84666</xdr:rowOff>
    </xdr:from>
    <xdr:to>
      <xdr:col>30</xdr:col>
      <xdr:colOff>285749</xdr:colOff>
      <xdr:row>241</xdr:row>
      <xdr:rowOff>179916</xdr:rowOff>
    </xdr:to>
    <xdr:sp macro="" textlink="">
      <xdr:nvSpPr>
        <xdr:cNvPr id="430" name="Isosceles Triangle 429">
          <a:extLst>
            <a:ext uri="{FF2B5EF4-FFF2-40B4-BE49-F238E27FC236}">
              <a16:creationId xmlns:a16="http://schemas.microsoft.com/office/drawing/2014/main" id="{00000000-0008-0000-0A00-0000AE010000}"/>
            </a:ext>
          </a:extLst>
        </xdr:cNvPr>
        <xdr:cNvSpPr/>
      </xdr:nvSpPr>
      <xdr:spPr>
        <a:xfrm>
          <a:off x="8496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240</xdr:row>
      <xdr:rowOff>84666</xdr:rowOff>
    </xdr:from>
    <xdr:to>
      <xdr:col>32</xdr:col>
      <xdr:colOff>285749</xdr:colOff>
      <xdr:row>241</xdr:row>
      <xdr:rowOff>179916</xdr:rowOff>
    </xdr:to>
    <xdr:sp macro="" textlink="">
      <xdr:nvSpPr>
        <xdr:cNvPr id="431" name="Isosceles Triangle 430">
          <a:extLst>
            <a:ext uri="{FF2B5EF4-FFF2-40B4-BE49-F238E27FC236}">
              <a16:creationId xmlns:a16="http://schemas.microsoft.com/office/drawing/2014/main" id="{00000000-0008-0000-0A00-0000AF010000}"/>
            </a:ext>
          </a:extLst>
        </xdr:cNvPr>
        <xdr:cNvSpPr/>
      </xdr:nvSpPr>
      <xdr:spPr>
        <a:xfrm>
          <a:off x="9067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240</xdr:row>
      <xdr:rowOff>84666</xdr:rowOff>
    </xdr:from>
    <xdr:to>
      <xdr:col>34</xdr:col>
      <xdr:colOff>285749</xdr:colOff>
      <xdr:row>241</xdr:row>
      <xdr:rowOff>179916</xdr:rowOff>
    </xdr:to>
    <xdr:sp macro="" textlink="">
      <xdr:nvSpPr>
        <xdr:cNvPr id="432" name="Isosceles Triangle 431">
          <a:extLst>
            <a:ext uri="{FF2B5EF4-FFF2-40B4-BE49-F238E27FC236}">
              <a16:creationId xmlns:a16="http://schemas.microsoft.com/office/drawing/2014/main" id="{00000000-0008-0000-0A00-0000B0010000}"/>
            </a:ext>
          </a:extLst>
        </xdr:cNvPr>
        <xdr:cNvSpPr/>
      </xdr:nvSpPr>
      <xdr:spPr>
        <a:xfrm>
          <a:off x="9639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240</xdr:row>
      <xdr:rowOff>84666</xdr:rowOff>
    </xdr:from>
    <xdr:to>
      <xdr:col>36</xdr:col>
      <xdr:colOff>285749</xdr:colOff>
      <xdr:row>241</xdr:row>
      <xdr:rowOff>179916</xdr:rowOff>
    </xdr:to>
    <xdr:sp macro="" textlink="">
      <xdr:nvSpPr>
        <xdr:cNvPr id="433" name="Isosceles Triangle 432">
          <a:extLst>
            <a:ext uri="{FF2B5EF4-FFF2-40B4-BE49-F238E27FC236}">
              <a16:creationId xmlns:a16="http://schemas.microsoft.com/office/drawing/2014/main" id="{00000000-0008-0000-0A00-0000B1010000}"/>
            </a:ext>
          </a:extLst>
        </xdr:cNvPr>
        <xdr:cNvSpPr/>
      </xdr:nvSpPr>
      <xdr:spPr>
        <a:xfrm>
          <a:off x="10210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240</xdr:row>
      <xdr:rowOff>84666</xdr:rowOff>
    </xdr:from>
    <xdr:to>
      <xdr:col>38</xdr:col>
      <xdr:colOff>285749</xdr:colOff>
      <xdr:row>241</xdr:row>
      <xdr:rowOff>179916</xdr:rowOff>
    </xdr:to>
    <xdr:sp macro="" textlink="">
      <xdr:nvSpPr>
        <xdr:cNvPr id="434" name="Isosceles Triangle 433">
          <a:extLst>
            <a:ext uri="{FF2B5EF4-FFF2-40B4-BE49-F238E27FC236}">
              <a16:creationId xmlns:a16="http://schemas.microsoft.com/office/drawing/2014/main" id="{00000000-0008-0000-0A00-0000B2010000}"/>
            </a:ext>
          </a:extLst>
        </xdr:cNvPr>
        <xdr:cNvSpPr/>
      </xdr:nvSpPr>
      <xdr:spPr>
        <a:xfrm>
          <a:off x="10782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240</xdr:row>
      <xdr:rowOff>84666</xdr:rowOff>
    </xdr:from>
    <xdr:to>
      <xdr:col>40</xdr:col>
      <xdr:colOff>285749</xdr:colOff>
      <xdr:row>241</xdr:row>
      <xdr:rowOff>179916</xdr:rowOff>
    </xdr:to>
    <xdr:sp macro="" textlink="">
      <xdr:nvSpPr>
        <xdr:cNvPr id="435" name="Isosceles Triangle 434">
          <a:extLst>
            <a:ext uri="{FF2B5EF4-FFF2-40B4-BE49-F238E27FC236}">
              <a16:creationId xmlns:a16="http://schemas.microsoft.com/office/drawing/2014/main" id="{00000000-0008-0000-0A00-0000B3010000}"/>
            </a:ext>
          </a:extLst>
        </xdr:cNvPr>
        <xdr:cNvSpPr/>
      </xdr:nvSpPr>
      <xdr:spPr>
        <a:xfrm>
          <a:off x="11353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240</xdr:row>
      <xdr:rowOff>84666</xdr:rowOff>
    </xdr:from>
    <xdr:to>
      <xdr:col>42</xdr:col>
      <xdr:colOff>285749</xdr:colOff>
      <xdr:row>241</xdr:row>
      <xdr:rowOff>179916</xdr:rowOff>
    </xdr:to>
    <xdr:sp macro="" textlink="">
      <xdr:nvSpPr>
        <xdr:cNvPr id="436" name="Isosceles Triangle 435">
          <a:extLst>
            <a:ext uri="{FF2B5EF4-FFF2-40B4-BE49-F238E27FC236}">
              <a16:creationId xmlns:a16="http://schemas.microsoft.com/office/drawing/2014/main" id="{00000000-0008-0000-0A00-0000B4010000}"/>
            </a:ext>
          </a:extLst>
        </xdr:cNvPr>
        <xdr:cNvSpPr/>
      </xdr:nvSpPr>
      <xdr:spPr>
        <a:xfrm>
          <a:off x="11925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240</xdr:row>
      <xdr:rowOff>84666</xdr:rowOff>
    </xdr:from>
    <xdr:to>
      <xdr:col>44</xdr:col>
      <xdr:colOff>285749</xdr:colOff>
      <xdr:row>241</xdr:row>
      <xdr:rowOff>179916</xdr:rowOff>
    </xdr:to>
    <xdr:sp macro="" textlink="">
      <xdr:nvSpPr>
        <xdr:cNvPr id="437" name="Isosceles Triangle 436">
          <a:extLst>
            <a:ext uri="{FF2B5EF4-FFF2-40B4-BE49-F238E27FC236}">
              <a16:creationId xmlns:a16="http://schemas.microsoft.com/office/drawing/2014/main" id="{00000000-0008-0000-0A00-0000B5010000}"/>
            </a:ext>
          </a:extLst>
        </xdr:cNvPr>
        <xdr:cNvSpPr/>
      </xdr:nvSpPr>
      <xdr:spPr>
        <a:xfrm>
          <a:off x="1249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120</xdr:row>
      <xdr:rowOff>0</xdr:rowOff>
    </xdr:from>
    <xdr:ext cx="266699" cy="394547"/>
    <xdr:pic>
      <xdr:nvPicPr>
        <xdr:cNvPr id="438" name="Graphic 437" descr="Road with solid fill">
          <a:extLst>
            <a:ext uri="{FF2B5EF4-FFF2-40B4-BE49-F238E27FC236}">
              <a16:creationId xmlns:a16="http://schemas.microsoft.com/office/drawing/2014/main" id="{00000000-0008-0000-0A00-0000B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5318700"/>
          <a:ext cx="266699" cy="394547"/>
        </a:xfrm>
        <a:prstGeom prst="rect">
          <a:avLst/>
        </a:prstGeom>
      </xdr:spPr>
    </xdr:pic>
    <xdr:clientData/>
  </xdr:oneCellAnchor>
  <xdr:twoCellAnchor>
    <xdr:from>
      <xdr:col>4</xdr:col>
      <xdr:colOff>2</xdr:colOff>
      <xdr:row>120</xdr:row>
      <xdr:rowOff>84666</xdr:rowOff>
    </xdr:from>
    <xdr:to>
      <xdr:col>4</xdr:col>
      <xdr:colOff>285749</xdr:colOff>
      <xdr:row>121</xdr:row>
      <xdr:rowOff>179916</xdr:rowOff>
    </xdr:to>
    <xdr:sp macro="" textlink="">
      <xdr:nvSpPr>
        <xdr:cNvPr id="439" name="Isosceles Triangle 438">
          <a:extLst>
            <a:ext uri="{FF2B5EF4-FFF2-40B4-BE49-F238E27FC236}">
              <a16:creationId xmlns:a16="http://schemas.microsoft.com/office/drawing/2014/main" id="{00000000-0008-0000-0A00-0000B7010000}"/>
            </a:ext>
          </a:extLst>
        </xdr:cNvPr>
        <xdr:cNvSpPr/>
      </xdr:nvSpPr>
      <xdr:spPr>
        <a:xfrm>
          <a:off x="106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120</xdr:row>
      <xdr:rowOff>84666</xdr:rowOff>
    </xdr:from>
    <xdr:to>
      <xdr:col>6</xdr:col>
      <xdr:colOff>285749</xdr:colOff>
      <xdr:row>121</xdr:row>
      <xdr:rowOff>179916</xdr:rowOff>
    </xdr:to>
    <xdr:sp macro="" textlink="">
      <xdr:nvSpPr>
        <xdr:cNvPr id="440" name="Isosceles Triangle 439">
          <a:extLst>
            <a:ext uri="{FF2B5EF4-FFF2-40B4-BE49-F238E27FC236}">
              <a16:creationId xmlns:a16="http://schemas.microsoft.com/office/drawing/2014/main" id="{00000000-0008-0000-0A00-0000B8010000}"/>
            </a:ext>
          </a:extLst>
        </xdr:cNvPr>
        <xdr:cNvSpPr/>
      </xdr:nvSpPr>
      <xdr:spPr>
        <a:xfrm>
          <a:off x="1638302" y="354033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120</xdr:row>
      <xdr:rowOff>84666</xdr:rowOff>
    </xdr:from>
    <xdr:to>
      <xdr:col>8</xdr:col>
      <xdr:colOff>285749</xdr:colOff>
      <xdr:row>121</xdr:row>
      <xdr:rowOff>179916</xdr:rowOff>
    </xdr:to>
    <xdr:sp macro="" textlink="">
      <xdr:nvSpPr>
        <xdr:cNvPr id="441" name="Isosceles Triangle 440">
          <a:extLst>
            <a:ext uri="{FF2B5EF4-FFF2-40B4-BE49-F238E27FC236}">
              <a16:creationId xmlns:a16="http://schemas.microsoft.com/office/drawing/2014/main" id="{00000000-0008-0000-0A00-0000B9010000}"/>
            </a:ext>
          </a:extLst>
        </xdr:cNvPr>
        <xdr:cNvSpPr/>
      </xdr:nvSpPr>
      <xdr:spPr>
        <a:xfrm>
          <a:off x="2209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120</xdr:row>
      <xdr:rowOff>84666</xdr:rowOff>
    </xdr:from>
    <xdr:to>
      <xdr:col>10</xdr:col>
      <xdr:colOff>285749</xdr:colOff>
      <xdr:row>121</xdr:row>
      <xdr:rowOff>179916</xdr:rowOff>
    </xdr:to>
    <xdr:sp macro="" textlink="">
      <xdr:nvSpPr>
        <xdr:cNvPr id="442" name="Isosceles Triangle 441">
          <a:extLst>
            <a:ext uri="{FF2B5EF4-FFF2-40B4-BE49-F238E27FC236}">
              <a16:creationId xmlns:a16="http://schemas.microsoft.com/office/drawing/2014/main" id="{00000000-0008-0000-0A00-0000BA010000}"/>
            </a:ext>
          </a:extLst>
        </xdr:cNvPr>
        <xdr:cNvSpPr/>
      </xdr:nvSpPr>
      <xdr:spPr>
        <a:xfrm>
          <a:off x="2781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120</xdr:row>
      <xdr:rowOff>84666</xdr:rowOff>
    </xdr:from>
    <xdr:to>
      <xdr:col>12</xdr:col>
      <xdr:colOff>285749</xdr:colOff>
      <xdr:row>121</xdr:row>
      <xdr:rowOff>179916</xdr:rowOff>
    </xdr:to>
    <xdr:sp macro="" textlink="">
      <xdr:nvSpPr>
        <xdr:cNvPr id="443" name="Isosceles Triangle 442">
          <a:extLst>
            <a:ext uri="{FF2B5EF4-FFF2-40B4-BE49-F238E27FC236}">
              <a16:creationId xmlns:a16="http://schemas.microsoft.com/office/drawing/2014/main" id="{00000000-0008-0000-0A00-0000BB010000}"/>
            </a:ext>
          </a:extLst>
        </xdr:cNvPr>
        <xdr:cNvSpPr/>
      </xdr:nvSpPr>
      <xdr:spPr>
        <a:xfrm>
          <a:off x="3352802" y="3540336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120</xdr:row>
      <xdr:rowOff>84666</xdr:rowOff>
    </xdr:from>
    <xdr:to>
      <xdr:col>14</xdr:col>
      <xdr:colOff>285749</xdr:colOff>
      <xdr:row>121</xdr:row>
      <xdr:rowOff>179916</xdr:rowOff>
    </xdr:to>
    <xdr:sp macro="" textlink="">
      <xdr:nvSpPr>
        <xdr:cNvPr id="444" name="Isosceles Triangle 443">
          <a:extLst>
            <a:ext uri="{FF2B5EF4-FFF2-40B4-BE49-F238E27FC236}">
              <a16:creationId xmlns:a16="http://schemas.microsoft.com/office/drawing/2014/main" id="{00000000-0008-0000-0A00-0000BC010000}"/>
            </a:ext>
          </a:extLst>
        </xdr:cNvPr>
        <xdr:cNvSpPr/>
      </xdr:nvSpPr>
      <xdr:spPr>
        <a:xfrm>
          <a:off x="3924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120</xdr:row>
      <xdr:rowOff>84666</xdr:rowOff>
    </xdr:from>
    <xdr:to>
      <xdr:col>16</xdr:col>
      <xdr:colOff>285749</xdr:colOff>
      <xdr:row>121</xdr:row>
      <xdr:rowOff>179916</xdr:rowOff>
    </xdr:to>
    <xdr:sp macro="" textlink="">
      <xdr:nvSpPr>
        <xdr:cNvPr id="445" name="Isosceles Triangle 444">
          <a:extLst>
            <a:ext uri="{FF2B5EF4-FFF2-40B4-BE49-F238E27FC236}">
              <a16:creationId xmlns:a16="http://schemas.microsoft.com/office/drawing/2014/main" id="{00000000-0008-0000-0A00-0000BD010000}"/>
            </a:ext>
          </a:extLst>
        </xdr:cNvPr>
        <xdr:cNvSpPr/>
      </xdr:nvSpPr>
      <xdr:spPr>
        <a:xfrm>
          <a:off x="4495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120</xdr:row>
      <xdr:rowOff>84666</xdr:rowOff>
    </xdr:from>
    <xdr:to>
      <xdr:col>18</xdr:col>
      <xdr:colOff>285749</xdr:colOff>
      <xdr:row>121</xdr:row>
      <xdr:rowOff>179916</xdr:rowOff>
    </xdr:to>
    <xdr:sp macro="" textlink="">
      <xdr:nvSpPr>
        <xdr:cNvPr id="446" name="Isosceles Triangle 445">
          <a:extLst>
            <a:ext uri="{FF2B5EF4-FFF2-40B4-BE49-F238E27FC236}">
              <a16:creationId xmlns:a16="http://schemas.microsoft.com/office/drawing/2014/main" id="{00000000-0008-0000-0A00-0000BE010000}"/>
            </a:ext>
          </a:extLst>
        </xdr:cNvPr>
        <xdr:cNvSpPr/>
      </xdr:nvSpPr>
      <xdr:spPr>
        <a:xfrm>
          <a:off x="5067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120</xdr:row>
      <xdr:rowOff>84666</xdr:rowOff>
    </xdr:from>
    <xdr:to>
      <xdr:col>20</xdr:col>
      <xdr:colOff>285749</xdr:colOff>
      <xdr:row>121</xdr:row>
      <xdr:rowOff>179916</xdr:rowOff>
    </xdr:to>
    <xdr:sp macro="" textlink="">
      <xdr:nvSpPr>
        <xdr:cNvPr id="447" name="Isosceles Triangle 446">
          <a:extLst>
            <a:ext uri="{FF2B5EF4-FFF2-40B4-BE49-F238E27FC236}">
              <a16:creationId xmlns:a16="http://schemas.microsoft.com/office/drawing/2014/main" id="{00000000-0008-0000-0A00-0000BF010000}"/>
            </a:ext>
          </a:extLst>
        </xdr:cNvPr>
        <xdr:cNvSpPr/>
      </xdr:nvSpPr>
      <xdr:spPr>
        <a:xfrm>
          <a:off x="5638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120</xdr:row>
      <xdr:rowOff>84666</xdr:rowOff>
    </xdr:from>
    <xdr:to>
      <xdr:col>22</xdr:col>
      <xdr:colOff>285749</xdr:colOff>
      <xdr:row>121</xdr:row>
      <xdr:rowOff>179916</xdr:rowOff>
    </xdr:to>
    <xdr:sp macro="" textlink="">
      <xdr:nvSpPr>
        <xdr:cNvPr id="448" name="Isosceles Triangle 447">
          <a:extLst>
            <a:ext uri="{FF2B5EF4-FFF2-40B4-BE49-F238E27FC236}">
              <a16:creationId xmlns:a16="http://schemas.microsoft.com/office/drawing/2014/main" id="{00000000-0008-0000-0A00-0000C0010000}"/>
            </a:ext>
          </a:extLst>
        </xdr:cNvPr>
        <xdr:cNvSpPr/>
      </xdr:nvSpPr>
      <xdr:spPr>
        <a:xfrm>
          <a:off x="62103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120</xdr:row>
      <xdr:rowOff>84666</xdr:rowOff>
    </xdr:from>
    <xdr:to>
      <xdr:col>24</xdr:col>
      <xdr:colOff>285749</xdr:colOff>
      <xdr:row>121</xdr:row>
      <xdr:rowOff>179916</xdr:rowOff>
    </xdr:to>
    <xdr:sp macro="" textlink="">
      <xdr:nvSpPr>
        <xdr:cNvPr id="449" name="Isosceles Triangle 448">
          <a:extLst>
            <a:ext uri="{FF2B5EF4-FFF2-40B4-BE49-F238E27FC236}">
              <a16:creationId xmlns:a16="http://schemas.microsoft.com/office/drawing/2014/main" id="{00000000-0008-0000-0A00-0000C1010000}"/>
            </a:ext>
          </a:extLst>
        </xdr:cNvPr>
        <xdr:cNvSpPr/>
      </xdr:nvSpPr>
      <xdr:spPr>
        <a:xfrm>
          <a:off x="6781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120</xdr:row>
      <xdr:rowOff>84666</xdr:rowOff>
    </xdr:from>
    <xdr:to>
      <xdr:col>26</xdr:col>
      <xdr:colOff>285749</xdr:colOff>
      <xdr:row>121</xdr:row>
      <xdr:rowOff>179916</xdr:rowOff>
    </xdr:to>
    <xdr:sp macro="" textlink="">
      <xdr:nvSpPr>
        <xdr:cNvPr id="450" name="Isosceles Triangle 449">
          <a:extLst>
            <a:ext uri="{FF2B5EF4-FFF2-40B4-BE49-F238E27FC236}">
              <a16:creationId xmlns:a16="http://schemas.microsoft.com/office/drawing/2014/main" id="{00000000-0008-0000-0A00-0000C2010000}"/>
            </a:ext>
          </a:extLst>
        </xdr:cNvPr>
        <xdr:cNvSpPr/>
      </xdr:nvSpPr>
      <xdr:spPr>
        <a:xfrm>
          <a:off x="73533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120</xdr:row>
      <xdr:rowOff>84666</xdr:rowOff>
    </xdr:from>
    <xdr:to>
      <xdr:col>28</xdr:col>
      <xdr:colOff>285749</xdr:colOff>
      <xdr:row>121</xdr:row>
      <xdr:rowOff>179916</xdr:rowOff>
    </xdr:to>
    <xdr:sp macro="" textlink="">
      <xdr:nvSpPr>
        <xdr:cNvPr id="451" name="Isosceles Triangle 450">
          <a:extLst>
            <a:ext uri="{FF2B5EF4-FFF2-40B4-BE49-F238E27FC236}">
              <a16:creationId xmlns:a16="http://schemas.microsoft.com/office/drawing/2014/main" id="{00000000-0008-0000-0A00-0000C3010000}"/>
            </a:ext>
          </a:extLst>
        </xdr:cNvPr>
        <xdr:cNvSpPr/>
      </xdr:nvSpPr>
      <xdr:spPr>
        <a:xfrm>
          <a:off x="7924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120</xdr:row>
      <xdr:rowOff>84666</xdr:rowOff>
    </xdr:from>
    <xdr:to>
      <xdr:col>30</xdr:col>
      <xdr:colOff>285749</xdr:colOff>
      <xdr:row>121</xdr:row>
      <xdr:rowOff>179916</xdr:rowOff>
    </xdr:to>
    <xdr:sp macro="" textlink="">
      <xdr:nvSpPr>
        <xdr:cNvPr id="452" name="Isosceles Triangle 451">
          <a:extLst>
            <a:ext uri="{FF2B5EF4-FFF2-40B4-BE49-F238E27FC236}">
              <a16:creationId xmlns:a16="http://schemas.microsoft.com/office/drawing/2014/main" id="{00000000-0008-0000-0A00-0000C4010000}"/>
            </a:ext>
          </a:extLst>
        </xdr:cNvPr>
        <xdr:cNvSpPr/>
      </xdr:nvSpPr>
      <xdr:spPr>
        <a:xfrm>
          <a:off x="8496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120</xdr:row>
      <xdr:rowOff>84666</xdr:rowOff>
    </xdr:from>
    <xdr:to>
      <xdr:col>32</xdr:col>
      <xdr:colOff>285749</xdr:colOff>
      <xdr:row>121</xdr:row>
      <xdr:rowOff>179916</xdr:rowOff>
    </xdr:to>
    <xdr:sp macro="" textlink="">
      <xdr:nvSpPr>
        <xdr:cNvPr id="453" name="Isosceles Triangle 452">
          <a:extLst>
            <a:ext uri="{FF2B5EF4-FFF2-40B4-BE49-F238E27FC236}">
              <a16:creationId xmlns:a16="http://schemas.microsoft.com/office/drawing/2014/main" id="{00000000-0008-0000-0A00-0000C5010000}"/>
            </a:ext>
          </a:extLst>
        </xdr:cNvPr>
        <xdr:cNvSpPr/>
      </xdr:nvSpPr>
      <xdr:spPr>
        <a:xfrm>
          <a:off x="9067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120</xdr:row>
      <xdr:rowOff>84666</xdr:rowOff>
    </xdr:from>
    <xdr:to>
      <xdr:col>34</xdr:col>
      <xdr:colOff>285749</xdr:colOff>
      <xdr:row>121</xdr:row>
      <xdr:rowOff>179916</xdr:rowOff>
    </xdr:to>
    <xdr:sp macro="" textlink="">
      <xdr:nvSpPr>
        <xdr:cNvPr id="454" name="Isosceles Triangle 453">
          <a:extLst>
            <a:ext uri="{FF2B5EF4-FFF2-40B4-BE49-F238E27FC236}">
              <a16:creationId xmlns:a16="http://schemas.microsoft.com/office/drawing/2014/main" id="{00000000-0008-0000-0A00-0000C6010000}"/>
            </a:ext>
          </a:extLst>
        </xdr:cNvPr>
        <xdr:cNvSpPr/>
      </xdr:nvSpPr>
      <xdr:spPr>
        <a:xfrm>
          <a:off x="9639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120</xdr:row>
      <xdr:rowOff>84666</xdr:rowOff>
    </xdr:from>
    <xdr:to>
      <xdr:col>36</xdr:col>
      <xdr:colOff>285749</xdr:colOff>
      <xdr:row>121</xdr:row>
      <xdr:rowOff>179916</xdr:rowOff>
    </xdr:to>
    <xdr:sp macro="" textlink="">
      <xdr:nvSpPr>
        <xdr:cNvPr id="455" name="Isosceles Triangle 454">
          <a:extLst>
            <a:ext uri="{FF2B5EF4-FFF2-40B4-BE49-F238E27FC236}">
              <a16:creationId xmlns:a16="http://schemas.microsoft.com/office/drawing/2014/main" id="{00000000-0008-0000-0A00-0000C7010000}"/>
            </a:ext>
          </a:extLst>
        </xdr:cNvPr>
        <xdr:cNvSpPr/>
      </xdr:nvSpPr>
      <xdr:spPr>
        <a:xfrm>
          <a:off x="10210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120</xdr:row>
      <xdr:rowOff>84666</xdr:rowOff>
    </xdr:from>
    <xdr:to>
      <xdr:col>38</xdr:col>
      <xdr:colOff>285749</xdr:colOff>
      <xdr:row>121</xdr:row>
      <xdr:rowOff>179916</xdr:rowOff>
    </xdr:to>
    <xdr:sp macro="" textlink="">
      <xdr:nvSpPr>
        <xdr:cNvPr id="456" name="Isosceles Triangle 455">
          <a:extLst>
            <a:ext uri="{FF2B5EF4-FFF2-40B4-BE49-F238E27FC236}">
              <a16:creationId xmlns:a16="http://schemas.microsoft.com/office/drawing/2014/main" id="{00000000-0008-0000-0A00-0000C8010000}"/>
            </a:ext>
          </a:extLst>
        </xdr:cNvPr>
        <xdr:cNvSpPr/>
      </xdr:nvSpPr>
      <xdr:spPr>
        <a:xfrm>
          <a:off x="10782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120</xdr:row>
      <xdr:rowOff>84666</xdr:rowOff>
    </xdr:from>
    <xdr:to>
      <xdr:col>40</xdr:col>
      <xdr:colOff>285749</xdr:colOff>
      <xdr:row>121</xdr:row>
      <xdr:rowOff>179916</xdr:rowOff>
    </xdr:to>
    <xdr:sp macro="" textlink="">
      <xdr:nvSpPr>
        <xdr:cNvPr id="457" name="Isosceles Triangle 456">
          <a:extLst>
            <a:ext uri="{FF2B5EF4-FFF2-40B4-BE49-F238E27FC236}">
              <a16:creationId xmlns:a16="http://schemas.microsoft.com/office/drawing/2014/main" id="{00000000-0008-0000-0A00-0000C9010000}"/>
            </a:ext>
          </a:extLst>
        </xdr:cNvPr>
        <xdr:cNvSpPr/>
      </xdr:nvSpPr>
      <xdr:spPr>
        <a:xfrm>
          <a:off x="11353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120</xdr:row>
      <xdr:rowOff>84666</xdr:rowOff>
    </xdr:from>
    <xdr:to>
      <xdr:col>42</xdr:col>
      <xdr:colOff>285749</xdr:colOff>
      <xdr:row>121</xdr:row>
      <xdr:rowOff>179916</xdr:rowOff>
    </xdr:to>
    <xdr:sp macro="" textlink="">
      <xdr:nvSpPr>
        <xdr:cNvPr id="458" name="Isosceles Triangle 457">
          <a:extLst>
            <a:ext uri="{FF2B5EF4-FFF2-40B4-BE49-F238E27FC236}">
              <a16:creationId xmlns:a16="http://schemas.microsoft.com/office/drawing/2014/main" id="{00000000-0008-0000-0A00-0000CA010000}"/>
            </a:ext>
          </a:extLst>
        </xdr:cNvPr>
        <xdr:cNvSpPr/>
      </xdr:nvSpPr>
      <xdr:spPr>
        <a:xfrm>
          <a:off x="11925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120</xdr:row>
      <xdr:rowOff>84666</xdr:rowOff>
    </xdr:from>
    <xdr:to>
      <xdr:col>44</xdr:col>
      <xdr:colOff>285749</xdr:colOff>
      <xdr:row>121</xdr:row>
      <xdr:rowOff>179916</xdr:rowOff>
    </xdr:to>
    <xdr:sp macro="" textlink="">
      <xdr:nvSpPr>
        <xdr:cNvPr id="459" name="Isosceles Triangle 458">
          <a:extLst>
            <a:ext uri="{FF2B5EF4-FFF2-40B4-BE49-F238E27FC236}">
              <a16:creationId xmlns:a16="http://schemas.microsoft.com/office/drawing/2014/main" id="{00000000-0008-0000-0A00-0000CB010000}"/>
            </a:ext>
          </a:extLst>
        </xdr:cNvPr>
        <xdr:cNvSpPr/>
      </xdr:nvSpPr>
      <xdr:spPr>
        <a:xfrm>
          <a:off x="1249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251</xdr:row>
      <xdr:rowOff>0</xdr:rowOff>
    </xdr:from>
    <xdr:ext cx="266699" cy="394547"/>
    <xdr:pic>
      <xdr:nvPicPr>
        <xdr:cNvPr id="460" name="Graphic 459" descr="Road with solid fill">
          <a:extLst>
            <a:ext uri="{FF2B5EF4-FFF2-40B4-BE49-F238E27FC236}">
              <a16:creationId xmlns:a16="http://schemas.microsoft.com/office/drawing/2014/main" id="{00000000-0008-0000-0A00-0000C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6937950"/>
          <a:ext cx="266699" cy="394547"/>
        </a:xfrm>
        <a:prstGeom prst="rect">
          <a:avLst/>
        </a:prstGeom>
      </xdr:spPr>
    </xdr:pic>
    <xdr:clientData/>
  </xdr:oneCellAnchor>
  <xdr:twoCellAnchor>
    <xdr:from>
      <xdr:col>4</xdr:col>
      <xdr:colOff>2</xdr:colOff>
      <xdr:row>251</xdr:row>
      <xdr:rowOff>84666</xdr:rowOff>
    </xdr:from>
    <xdr:to>
      <xdr:col>4</xdr:col>
      <xdr:colOff>285749</xdr:colOff>
      <xdr:row>252</xdr:row>
      <xdr:rowOff>179916</xdr:rowOff>
    </xdr:to>
    <xdr:sp macro="" textlink="">
      <xdr:nvSpPr>
        <xdr:cNvPr id="461" name="Isosceles Triangle 460">
          <a:extLst>
            <a:ext uri="{FF2B5EF4-FFF2-40B4-BE49-F238E27FC236}">
              <a16:creationId xmlns:a16="http://schemas.microsoft.com/office/drawing/2014/main" id="{00000000-0008-0000-0A00-0000CD010000}"/>
            </a:ext>
          </a:extLst>
        </xdr:cNvPr>
        <xdr:cNvSpPr/>
      </xdr:nvSpPr>
      <xdr:spPr>
        <a:xfrm>
          <a:off x="106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251</xdr:row>
      <xdr:rowOff>84666</xdr:rowOff>
    </xdr:from>
    <xdr:to>
      <xdr:col>6</xdr:col>
      <xdr:colOff>285749</xdr:colOff>
      <xdr:row>252</xdr:row>
      <xdr:rowOff>179916</xdr:rowOff>
    </xdr:to>
    <xdr:sp macro="" textlink="">
      <xdr:nvSpPr>
        <xdr:cNvPr id="462" name="Isosceles Triangle 461">
          <a:extLst>
            <a:ext uri="{FF2B5EF4-FFF2-40B4-BE49-F238E27FC236}">
              <a16:creationId xmlns:a16="http://schemas.microsoft.com/office/drawing/2014/main" id="{00000000-0008-0000-0A00-0000CE010000}"/>
            </a:ext>
          </a:extLst>
        </xdr:cNvPr>
        <xdr:cNvSpPr/>
      </xdr:nvSpPr>
      <xdr:spPr>
        <a:xfrm>
          <a:off x="1638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251</xdr:row>
      <xdr:rowOff>84666</xdr:rowOff>
    </xdr:from>
    <xdr:to>
      <xdr:col>8</xdr:col>
      <xdr:colOff>285749</xdr:colOff>
      <xdr:row>253</xdr:row>
      <xdr:rowOff>2116</xdr:rowOff>
    </xdr:to>
    <xdr:sp macro="" textlink="">
      <xdr:nvSpPr>
        <xdr:cNvPr id="463" name="Isosceles Triangle 462">
          <a:extLst>
            <a:ext uri="{FF2B5EF4-FFF2-40B4-BE49-F238E27FC236}">
              <a16:creationId xmlns:a16="http://schemas.microsoft.com/office/drawing/2014/main" id="{00000000-0008-0000-0A00-0000CF010000}"/>
            </a:ext>
          </a:extLst>
        </xdr:cNvPr>
        <xdr:cNvSpPr/>
      </xdr:nvSpPr>
      <xdr:spPr>
        <a:xfrm>
          <a:off x="2211919" y="40756416"/>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251</xdr:row>
      <xdr:rowOff>84666</xdr:rowOff>
    </xdr:from>
    <xdr:to>
      <xdr:col>10</xdr:col>
      <xdr:colOff>285749</xdr:colOff>
      <xdr:row>252</xdr:row>
      <xdr:rowOff>179916</xdr:rowOff>
    </xdr:to>
    <xdr:sp macro="" textlink="">
      <xdr:nvSpPr>
        <xdr:cNvPr id="464" name="Isosceles Triangle 463">
          <a:extLst>
            <a:ext uri="{FF2B5EF4-FFF2-40B4-BE49-F238E27FC236}">
              <a16:creationId xmlns:a16="http://schemas.microsoft.com/office/drawing/2014/main" id="{00000000-0008-0000-0A00-0000D0010000}"/>
            </a:ext>
          </a:extLst>
        </xdr:cNvPr>
        <xdr:cNvSpPr/>
      </xdr:nvSpPr>
      <xdr:spPr>
        <a:xfrm>
          <a:off x="2781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251</xdr:row>
      <xdr:rowOff>84666</xdr:rowOff>
    </xdr:from>
    <xdr:to>
      <xdr:col>12</xdr:col>
      <xdr:colOff>285749</xdr:colOff>
      <xdr:row>252</xdr:row>
      <xdr:rowOff>179916</xdr:rowOff>
    </xdr:to>
    <xdr:sp macro="" textlink="">
      <xdr:nvSpPr>
        <xdr:cNvPr id="465" name="Isosceles Triangle 464">
          <a:extLst>
            <a:ext uri="{FF2B5EF4-FFF2-40B4-BE49-F238E27FC236}">
              <a16:creationId xmlns:a16="http://schemas.microsoft.com/office/drawing/2014/main" id="{00000000-0008-0000-0A00-0000D1010000}"/>
            </a:ext>
          </a:extLst>
        </xdr:cNvPr>
        <xdr:cNvSpPr/>
      </xdr:nvSpPr>
      <xdr:spPr>
        <a:xfrm>
          <a:off x="3352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251</xdr:row>
      <xdr:rowOff>84666</xdr:rowOff>
    </xdr:from>
    <xdr:to>
      <xdr:col>14</xdr:col>
      <xdr:colOff>285749</xdr:colOff>
      <xdr:row>252</xdr:row>
      <xdr:rowOff>179916</xdr:rowOff>
    </xdr:to>
    <xdr:sp macro="" textlink="">
      <xdr:nvSpPr>
        <xdr:cNvPr id="466" name="Isosceles Triangle 465">
          <a:extLst>
            <a:ext uri="{FF2B5EF4-FFF2-40B4-BE49-F238E27FC236}">
              <a16:creationId xmlns:a16="http://schemas.microsoft.com/office/drawing/2014/main" id="{00000000-0008-0000-0A00-0000D2010000}"/>
            </a:ext>
          </a:extLst>
        </xdr:cNvPr>
        <xdr:cNvSpPr/>
      </xdr:nvSpPr>
      <xdr:spPr>
        <a:xfrm>
          <a:off x="39243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251</xdr:row>
      <xdr:rowOff>84666</xdr:rowOff>
    </xdr:from>
    <xdr:to>
      <xdr:col>16</xdr:col>
      <xdr:colOff>285749</xdr:colOff>
      <xdr:row>252</xdr:row>
      <xdr:rowOff>179916</xdr:rowOff>
    </xdr:to>
    <xdr:sp macro="" textlink="">
      <xdr:nvSpPr>
        <xdr:cNvPr id="467" name="Isosceles Triangle 466">
          <a:extLst>
            <a:ext uri="{FF2B5EF4-FFF2-40B4-BE49-F238E27FC236}">
              <a16:creationId xmlns:a16="http://schemas.microsoft.com/office/drawing/2014/main" id="{00000000-0008-0000-0A00-0000D3010000}"/>
            </a:ext>
          </a:extLst>
        </xdr:cNvPr>
        <xdr:cNvSpPr/>
      </xdr:nvSpPr>
      <xdr:spPr>
        <a:xfrm>
          <a:off x="4495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251</xdr:row>
      <xdr:rowOff>84666</xdr:rowOff>
    </xdr:from>
    <xdr:to>
      <xdr:col>18</xdr:col>
      <xdr:colOff>285749</xdr:colOff>
      <xdr:row>252</xdr:row>
      <xdr:rowOff>179916</xdr:rowOff>
    </xdr:to>
    <xdr:sp macro="" textlink="">
      <xdr:nvSpPr>
        <xdr:cNvPr id="468" name="Isosceles Triangle 467">
          <a:extLst>
            <a:ext uri="{FF2B5EF4-FFF2-40B4-BE49-F238E27FC236}">
              <a16:creationId xmlns:a16="http://schemas.microsoft.com/office/drawing/2014/main" id="{00000000-0008-0000-0A00-0000D4010000}"/>
            </a:ext>
          </a:extLst>
        </xdr:cNvPr>
        <xdr:cNvSpPr/>
      </xdr:nvSpPr>
      <xdr:spPr>
        <a:xfrm>
          <a:off x="50673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251</xdr:row>
      <xdr:rowOff>84666</xdr:rowOff>
    </xdr:from>
    <xdr:to>
      <xdr:col>20</xdr:col>
      <xdr:colOff>285749</xdr:colOff>
      <xdr:row>252</xdr:row>
      <xdr:rowOff>179916</xdr:rowOff>
    </xdr:to>
    <xdr:sp macro="" textlink="">
      <xdr:nvSpPr>
        <xdr:cNvPr id="469" name="Isosceles Triangle 468">
          <a:extLst>
            <a:ext uri="{FF2B5EF4-FFF2-40B4-BE49-F238E27FC236}">
              <a16:creationId xmlns:a16="http://schemas.microsoft.com/office/drawing/2014/main" id="{00000000-0008-0000-0A00-0000D5010000}"/>
            </a:ext>
          </a:extLst>
        </xdr:cNvPr>
        <xdr:cNvSpPr/>
      </xdr:nvSpPr>
      <xdr:spPr>
        <a:xfrm>
          <a:off x="5638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251</xdr:row>
      <xdr:rowOff>84666</xdr:rowOff>
    </xdr:from>
    <xdr:to>
      <xdr:col>22</xdr:col>
      <xdr:colOff>285749</xdr:colOff>
      <xdr:row>252</xdr:row>
      <xdr:rowOff>179916</xdr:rowOff>
    </xdr:to>
    <xdr:sp macro="" textlink="">
      <xdr:nvSpPr>
        <xdr:cNvPr id="470" name="Isosceles Triangle 469">
          <a:extLst>
            <a:ext uri="{FF2B5EF4-FFF2-40B4-BE49-F238E27FC236}">
              <a16:creationId xmlns:a16="http://schemas.microsoft.com/office/drawing/2014/main" id="{00000000-0008-0000-0A00-0000D6010000}"/>
            </a:ext>
          </a:extLst>
        </xdr:cNvPr>
        <xdr:cNvSpPr/>
      </xdr:nvSpPr>
      <xdr:spPr>
        <a:xfrm>
          <a:off x="62103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251</xdr:row>
      <xdr:rowOff>84666</xdr:rowOff>
    </xdr:from>
    <xdr:to>
      <xdr:col>24</xdr:col>
      <xdr:colOff>285749</xdr:colOff>
      <xdr:row>252</xdr:row>
      <xdr:rowOff>179916</xdr:rowOff>
    </xdr:to>
    <xdr:sp macro="" textlink="">
      <xdr:nvSpPr>
        <xdr:cNvPr id="471" name="Isosceles Triangle 470">
          <a:extLst>
            <a:ext uri="{FF2B5EF4-FFF2-40B4-BE49-F238E27FC236}">
              <a16:creationId xmlns:a16="http://schemas.microsoft.com/office/drawing/2014/main" id="{00000000-0008-0000-0A00-0000D7010000}"/>
            </a:ext>
          </a:extLst>
        </xdr:cNvPr>
        <xdr:cNvSpPr/>
      </xdr:nvSpPr>
      <xdr:spPr>
        <a:xfrm>
          <a:off x="67818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251</xdr:row>
      <xdr:rowOff>84666</xdr:rowOff>
    </xdr:from>
    <xdr:to>
      <xdr:col>26</xdr:col>
      <xdr:colOff>285749</xdr:colOff>
      <xdr:row>252</xdr:row>
      <xdr:rowOff>179916</xdr:rowOff>
    </xdr:to>
    <xdr:sp macro="" textlink="">
      <xdr:nvSpPr>
        <xdr:cNvPr id="472" name="Isosceles Triangle 471">
          <a:extLst>
            <a:ext uri="{FF2B5EF4-FFF2-40B4-BE49-F238E27FC236}">
              <a16:creationId xmlns:a16="http://schemas.microsoft.com/office/drawing/2014/main" id="{00000000-0008-0000-0A00-0000D8010000}"/>
            </a:ext>
          </a:extLst>
        </xdr:cNvPr>
        <xdr:cNvSpPr/>
      </xdr:nvSpPr>
      <xdr:spPr>
        <a:xfrm>
          <a:off x="7353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251</xdr:row>
      <xdr:rowOff>84666</xdr:rowOff>
    </xdr:from>
    <xdr:to>
      <xdr:col>28</xdr:col>
      <xdr:colOff>285749</xdr:colOff>
      <xdr:row>252</xdr:row>
      <xdr:rowOff>179916</xdr:rowOff>
    </xdr:to>
    <xdr:sp macro="" textlink="">
      <xdr:nvSpPr>
        <xdr:cNvPr id="473" name="Isosceles Triangle 472">
          <a:extLst>
            <a:ext uri="{FF2B5EF4-FFF2-40B4-BE49-F238E27FC236}">
              <a16:creationId xmlns:a16="http://schemas.microsoft.com/office/drawing/2014/main" id="{00000000-0008-0000-0A00-0000D9010000}"/>
            </a:ext>
          </a:extLst>
        </xdr:cNvPr>
        <xdr:cNvSpPr/>
      </xdr:nvSpPr>
      <xdr:spPr>
        <a:xfrm>
          <a:off x="7924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251</xdr:row>
      <xdr:rowOff>84666</xdr:rowOff>
    </xdr:from>
    <xdr:to>
      <xdr:col>30</xdr:col>
      <xdr:colOff>285749</xdr:colOff>
      <xdr:row>252</xdr:row>
      <xdr:rowOff>179916</xdr:rowOff>
    </xdr:to>
    <xdr:sp macro="" textlink="">
      <xdr:nvSpPr>
        <xdr:cNvPr id="474" name="Isosceles Triangle 473">
          <a:extLst>
            <a:ext uri="{FF2B5EF4-FFF2-40B4-BE49-F238E27FC236}">
              <a16:creationId xmlns:a16="http://schemas.microsoft.com/office/drawing/2014/main" id="{00000000-0008-0000-0A00-0000DA010000}"/>
            </a:ext>
          </a:extLst>
        </xdr:cNvPr>
        <xdr:cNvSpPr/>
      </xdr:nvSpPr>
      <xdr:spPr>
        <a:xfrm>
          <a:off x="8496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251</xdr:row>
      <xdr:rowOff>84666</xdr:rowOff>
    </xdr:from>
    <xdr:to>
      <xdr:col>32</xdr:col>
      <xdr:colOff>285749</xdr:colOff>
      <xdr:row>252</xdr:row>
      <xdr:rowOff>179916</xdr:rowOff>
    </xdr:to>
    <xdr:sp macro="" textlink="">
      <xdr:nvSpPr>
        <xdr:cNvPr id="475" name="Isosceles Triangle 474">
          <a:extLst>
            <a:ext uri="{FF2B5EF4-FFF2-40B4-BE49-F238E27FC236}">
              <a16:creationId xmlns:a16="http://schemas.microsoft.com/office/drawing/2014/main" id="{00000000-0008-0000-0A00-0000DB010000}"/>
            </a:ext>
          </a:extLst>
        </xdr:cNvPr>
        <xdr:cNvSpPr/>
      </xdr:nvSpPr>
      <xdr:spPr>
        <a:xfrm>
          <a:off x="90678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251</xdr:row>
      <xdr:rowOff>84666</xdr:rowOff>
    </xdr:from>
    <xdr:to>
      <xdr:col>34</xdr:col>
      <xdr:colOff>285749</xdr:colOff>
      <xdr:row>252</xdr:row>
      <xdr:rowOff>179916</xdr:rowOff>
    </xdr:to>
    <xdr:sp macro="" textlink="">
      <xdr:nvSpPr>
        <xdr:cNvPr id="476" name="Isosceles Triangle 475">
          <a:extLst>
            <a:ext uri="{FF2B5EF4-FFF2-40B4-BE49-F238E27FC236}">
              <a16:creationId xmlns:a16="http://schemas.microsoft.com/office/drawing/2014/main" id="{00000000-0008-0000-0A00-0000DC010000}"/>
            </a:ext>
          </a:extLst>
        </xdr:cNvPr>
        <xdr:cNvSpPr/>
      </xdr:nvSpPr>
      <xdr:spPr>
        <a:xfrm>
          <a:off x="96393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251</xdr:row>
      <xdr:rowOff>84666</xdr:rowOff>
    </xdr:from>
    <xdr:to>
      <xdr:col>36</xdr:col>
      <xdr:colOff>285749</xdr:colOff>
      <xdr:row>252</xdr:row>
      <xdr:rowOff>179916</xdr:rowOff>
    </xdr:to>
    <xdr:sp macro="" textlink="">
      <xdr:nvSpPr>
        <xdr:cNvPr id="477" name="Isosceles Triangle 476">
          <a:extLst>
            <a:ext uri="{FF2B5EF4-FFF2-40B4-BE49-F238E27FC236}">
              <a16:creationId xmlns:a16="http://schemas.microsoft.com/office/drawing/2014/main" id="{00000000-0008-0000-0A00-0000DD010000}"/>
            </a:ext>
          </a:extLst>
        </xdr:cNvPr>
        <xdr:cNvSpPr/>
      </xdr:nvSpPr>
      <xdr:spPr>
        <a:xfrm>
          <a:off x="10210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251</xdr:row>
      <xdr:rowOff>84666</xdr:rowOff>
    </xdr:from>
    <xdr:to>
      <xdr:col>38</xdr:col>
      <xdr:colOff>285749</xdr:colOff>
      <xdr:row>252</xdr:row>
      <xdr:rowOff>179916</xdr:rowOff>
    </xdr:to>
    <xdr:sp macro="" textlink="">
      <xdr:nvSpPr>
        <xdr:cNvPr id="478" name="Isosceles Triangle 477">
          <a:extLst>
            <a:ext uri="{FF2B5EF4-FFF2-40B4-BE49-F238E27FC236}">
              <a16:creationId xmlns:a16="http://schemas.microsoft.com/office/drawing/2014/main" id="{00000000-0008-0000-0A00-0000DE010000}"/>
            </a:ext>
          </a:extLst>
        </xdr:cNvPr>
        <xdr:cNvSpPr/>
      </xdr:nvSpPr>
      <xdr:spPr>
        <a:xfrm>
          <a:off x="10782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251</xdr:row>
      <xdr:rowOff>84666</xdr:rowOff>
    </xdr:from>
    <xdr:to>
      <xdr:col>40</xdr:col>
      <xdr:colOff>285749</xdr:colOff>
      <xdr:row>252</xdr:row>
      <xdr:rowOff>179916</xdr:rowOff>
    </xdr:to>
    <xdr:sp macro="" textlink="">
      <xdr:nvSpPr>
        <xdr:cNvPr id="479" name="Isosceles Triangle 478">
          <a:extLst>
            <a:ext uri="{FF2B5EF4-FFF2-40B4-BE49-F238E27FC236}">
              <a16:creationId xmlns:a16="http://schemas.microsoft.com/office/drawing/2014/main" id="{00000000-0008-0000-0A00-0000DF010000}"/>
            </a:ext>
          </a:extLst>
        </xdr:cNvPr>
        <xdr:cNvSpPr/>
      </xdr:nvSpPr>
      <xdr:spPr>
        <a:xfrm>
          <a:off x="11353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251</xdr:row>
      <xdr:rowOff>84666</xdr:rowOff>
    </xdr:from>
    <xdr:to>
      <xdr:col>42</xdr:col>
      <xdr:colOff>285749</xdr:colOff>
      <xdr:row>252</xdr:row>
      <xdr:rowOff>179916</xdr:rowOff>
    </xdr:to>
    <xdr:sp macro="" textlink="">
      <xdr:nvSpPr>
        <xdr:cNvPr id="480" name="Isosceles Triangle 479">
          <a:extLst>
            <a:ext uri="{FF2B5EF4-FFF2-40B4-BE49-F238E27FC236}">
              <a16:creationId xmlns:a16="http://schemas.microsoft.com/office/drawing/2014/main" id="{00000000-0008-0000-0A00-0000E0010000}"/>
            </a:ext>
          </a:extLst>
        </xdr:cNvPr>
        <xdr:cNvSpPr/>
      </xdr:nvSpPr>
      <xdr:spPr>
        <a:xfrm>
          <a:off x="11925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251</xdr:row>
      <xdr:rowOff>84666</xdr:rowOff>
    </xdr:from>
    <xdr:to>
      <xdr:col>44</xdr:col>
      <xdr:colOff>285749</xdr:colOff>
      <xdr:row>252</xdr:row>
      <xdr:rowOff>179916</xdr:rowOff>
    </xdr:to>
    <xdr:sp macro="" textlink="">
      <xdr:nvSpPr>
        <xdr:cNvPr id="481" name="Isosceles Triangle 480">
          <a:extLst>
            <a:ext uri="{FF2B5EF4-FFF2-40B4-BE49-F238E27FC236}">
              <a16:creationId xmlns:a16="http://schemas.microsoft.com/office/drawing/2014/main" id="{00000000-0008-0000-0A00-0000E1010000}"/>
            </a:ext>
          </a:extLst>
        </xdr:cNvPr>
        <xdr:cNvSpPr/>
      </xdr:nvSpPr>
      <xdr:spPr>
        <a:xfrm>
          <a:off x="1249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131</xdr:row>
      <xdr:rowOff>0</xdr:rowOff>
    </xdr:from>
    <xdr:ext cx="266699" cy="394547"/>
    <xdr:pic>
      <xdr:nvPicPr>
        <xdr:cNvPr id="482" name="Graphic 481" descr="Road with solid fill">
          <a:extLst>
            <a:ext uri="{FF2B5EF4-FFF2-40B4-BE49-F238E27FC236}">
              <a16:creationId xmlns:a16="http://schemas.microsoft.com/office/drawing/2014/main" id="{00000000-0008-0000-0A00-0000E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8728650"/>
          <a:ext cx="266699" cy="394547"/>
        </a:xfrm>
        <a:prstGeom prst="rect">
          <a:avLst/>
        </a:prstGeom>
      </xdr:spPr>
    </xdr:pic>
    <xdr:clientData/>
  </xdr:oneCellAnchor>
  <xdr:twoCellAnchor>
    <xdr:from>
      <xdr:col>4</xdr:col>
      <xdr:colOff>2</xdr:colOff>
      <xdr:row>131</xdr:row>
      <xdr:rowOff>84666</xdr:rowOff>
    </xdr:from>
    <xdr:to>
      <xdr:col>4</xdr:col>
      <xdr:colOff>285749</xdr:colOff>
      <xdr:row>132</xdr:row>
      <xdr:rowOff>179916</xdr:rowOff>
    </xdr:to>
    <xdr:sp macro="" textlink="">
      <xdr:nvSpPr>
        <xdr:cNvPr id="483" name="Isosceles Triangle 482">
          <a:extLst>
            <a:ext uri="{FF2B5EF4-FFF2-40B4-BE49-F238E27FC236}">
              <a16:creationId xmlns:a16="http://schemas.microsoft.com/office/drawing/2014/main" id="{00000000-0008-0000-0A00-0000E3010000}"/>
            </a:ext>
          </a:extLst>
        </xdr:cNvPr>
        <xdr:cNvSpPr/>
      </xdr:nvSpPr>
      <xdr:spPr>
        <a:xfrm>
          <a:off x="106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131</xdr:row>
      <xdr:rowOff>84666</xdr:rowOff>
    </xdr:from>
    <xdr:to>
      <xdr:col>6</xdr:col>
      <xdr:colOff>285749</xdr:colOff>
      <xdr:row>132</xdr:row>
      <xdr:rowOff>179916</xdr:rowOff>
    </xdr:to>
    <xdr:sp macro="" textlink="">
      <xdr:nvSpPr>
        <xdr:cNvPr id="484" name="Isosceles Triangle 483">
          <a:extLst>
            <a:ext uri="{FF2B5EF4-FFF2-40B4-BE49-F238E27FC236}">
              <a16:creationId xmlns:a16="http://schemas.microsoft.com/office/drawing/2014/main" id="{00000000-0008-0000-0A00-0000E4010000}"/>
            </a:ext>
          </a:extLst>
        </xdr:cNvPr>
        <xdr:cNvSpPr/>
      </xdr:nvSpPr>
      <xdr:spPr>
        <a:xfrm>
          <a:off x="1638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131</xdr:row>
      <xdr:rowOff>84666</xdr:rowOff>
    </xdr:from>
    <xdr:to>
      <xdr:col>8</xdr:col>
      <xdr:colOff>285749</xdr:colOff>
      <xdr:row>132</xdr:row>
      <xdr:rowOff>179916</xdr:rowOff>
    </xdr:to>
    <xdr:sp macro="" textlink="">
      <xdr:nvSpPr>
        <xdr:cNvPr id="485" name="Isosceles Triangle 484">
          <a:extLst>
            <a:ext uri="{FF2B5EF4-FFF2-40B4-BE49-F238E27FC236}">
              <a16:creationId xmlns:a16="http://schemas.microsoft.com/office/drawing/2014/main" id="{00000000-0008-0000-0A00-0000E5010000}"/>
            </a:ext>
          </a:extLst>
        </xdr:cNvPr>
        <xdr:cNvSpPr/>
      </xdr:nvSpPr>
      <xdr:spPr>
        <a:xfrm>
          <a:off x="22098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10</xdr:col>
      <xdr:colOff>2</xdr:colOff>
      <xdr:row>131</xdr:row>
      <xdr:rowOff>84666</xdr:rowOff>
    </xdr:from>
    <xdr:to>
      <xdr:col>10</xdr:col>
      <xdr:colOff>285749</xdr:colOff>
      <xdr:row>132</xdr:row>
      <xdr:rowOff>179916</xdr:rowOff>
    </xdr:to>
    <xdr:sp macro="" textlink="">
      <xdr:nvSpPr>
        <xdr:cNvPr id="486" name="Isosceles Triangle 485">
          <a:extLst>
            <a:ext uri="{FF2B5EF4-FFF2-40B4-BE49-F238E27FC236}">
              <a16:creationId xmlns:a16="http://schemas.microsoft.com/office/drawing/2014/main" id="{00000000-0008-0000-0A00-0000E6010000}"/>
            </a:ext>
          </a:extLst>
        </xdr:cNvPr>
        <xdr:cNvSpPr/>
      </xdr:nvSpPr>
      <xdr:spPr>
        <a:xfrm>
          <a:off x="2781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131</xdr:row>
      <xdr:rowOff>84666</xdr:rowOff>
    </xdr:from>
    <xdr:to>
      <xdr:col>12</xdr:col>
      <xdr:colOff>285749</xdr:colOff>
      <xdr:row>132</xdr:row>
      <xdr:rowOff>179916</xdr:rowOff>
    </xdr:to>
    <xdr:sp macro="" textlink="">
      <xdr:nvSpPr>
        <xdr:cNvPr id="487" name="Isosceles Triangle 486">
          <a:extLst>
            <a:ext uri="{FF2B5EF4-FFF2-40B4-BE49-F238E27FC236}">
              <a16:creationId xmlns:a16="http://schemas.microsoft.com/office/drawing/2014/main" id="{00000000-0008-0000-0A00-0000E7010000}"/>
            </a:ext>
          </a:extLst>
        </xdr:cNvPr>
        <xdr:cNvSpPr/>
      </xdr:nvSpPr>
      <xdr:spPr>
        <a:xfrm>
          <a:off x="3352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131</xdr:row>
      <xdr:rowOff>84666</xdr:rowOff>
    </xdr:from>
    <xdr:to>
      <xdr:col>14</xdr:col>
      <xdr:colOff>285749</xdr:colOff>
      <xdr:row>132</xdr:row>
      <xdr:rowOff>179916</xdr:rowOff>
    </xdr:to>
    <xdr:sp macro="" textlink="">
      <xdr:nvSpPr>
        <xdr:cNvPr id="488" name="Isosceles Triangle 487">
          <a:extLst>
            <a:ext uri="{FF2B5EF4-FFF2-40B4-BE49-F238E27FC236}">
              <a16:creationId xmlns:a16="http://schemas.microsoft.com/office/drawing/2014/main" id="{00000000-0008-0000-0A00-0000E8010000}"/>
            </a:ext>
          </a:extLst>
        </xdr:cNvPr>
        <xdr:cNvSpPr/>
      </xdr:nvSpPr>
      <xdr:spPr>
        <a:xfrm>
          <a:off x="3924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131</xdr:row>
      <xdr:rowOff>84666</xdr:rowOff>
    </xdr:from>
    <xdr:to>
      <xdr:col>16</xdr:col>
      <xdr:colOff>285749</xdr:colOff>
      <xdr:row>132</xdr:row>
      <xdr:rowOff>179916</xdr:rowOff>
    </xdr:to>
    <xdr:sp macro="" textlink="">
      <xdr:nvSpPr>
        <xdr:cNvPr id="489" name="Isosceles Triangle 488">
          <a:extLst>
            <a:ext uri="{FF2B5EF4-FFF2-40B4-BE49-F238E27FC236}">
              <a16:creationId xmlns:a16="http://schemas.microsoft.com/office/drawing/2014/main" id="{00000000-0008-0000-0A00-0000E9010000}"/>
            </a:ext>
          </a:extLst>
        </xdr:cNvPr>
        <xdr:cNvSpPr/>
      </xdr:nvSpPr>
      <xdr:spPr>
        <a:xfrm>
          <a:off x="4495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131</xdr:row>
      <xdr:rowOff>84666</xdr:rowOff>
    </xdr:from>
    <xdr:to>
      <xdr:col>18</xdr:col>
      <xdr:colOff>285749</xdr:colOff>
      <xdr:row>132</xdr:row>
      <xdr:rowOff>179916</xdr:rowOff>
    </xdr:to>
    <xdr:sp macro="" textlink="">
      <xdr:nvSpPr>
        <xdr:cNvPr id="490" name="Isosceles Triangle 489">
          <a:extLst>
            <a:ext uri="{FF2B5EF4-FFF2-40B4-BE49-F238E27FC236}">
              <a16:creationId xmlns:a16="http://schemas.microsoft.com/office/drawing/2014/main" id="{00000000-0008-0000-0A00-0000EA010000}"/>
            </a:ext>
          </a:extLst>
        </xdr:cNvPr>
        <xdr:cNvSpPr/>
      </xdr:nvSpPr>
      <xdr:spPr>
        <a:xfrm>
          <a:off x="5067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131</xdr:row>
      <xdr:rowOff>84666</xdr:rowOff>
    </xdr:from>
    <xdr:to>
      <xdr:col>20</xdr:col>
      <xdr:colOff>285749</xdr:colOff>
      <xdr:row>132</xdr:row>
      <xdr:rowOff>179916</xdr:rowOff>
    </xdr:to>
    <xdr:sp macro="" textlink="">
      <xdr:nvSpPr>
        <xdr:cNvPr id="491" name="Isosceles Triangle 490">
          <a:extLst>
            <a:ext uri="{FF2B5EF4-FFF2-40B4-BE49-F238E27FC236}">
              <a16:creationId xmlns:a16="http://schemas.microsoft.com/office/drawing/2014/main" id="{00000000-0008-0000-0A00-0000EB010000}"/>
            </a:ext>
          </a:extLst>
        </xdr:cNvPr>
        <xdr:cNvSpPr/>
      </xdr:nvSpPr>
      <xdr:spPr>
        <a:xfrm>
          <a:off x="5638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131</xdr:row>
      <xdr:rowOff>84666</xdr:rowOff>
    </xdr:from>
    <xdr:to>
      <xdr:col>22</xdr:col>
      <xdr:colOff>285749</xdr:colOff>
      <xdr:row>132</xdr:row>
      <xdr:rowOff>179916</xdr:rowOff>
    </xdr:to>
    <xdr:sp macro="" textlink="">
      <xdr:nvSpPr>
        <xdr:cNvPr id="492" name="Isosceles Triangle 491">
          <a:extLst>
            <a:ext uri="{FF2B5EF4-FFF2-40B4-BE49-F238E27FC236}">
              <a16:creationId xmlns:a16="http://schemas.microsoft.com/office/drawing/2014/main" id="{00000000-0008-0000-0A00-0000EC010000}"/>
            </a:ext>
          </a:extLst>
        </xdr:cNvPr>
        <xdr:cNvSpPr/>
      </xdr:nvSpPr>
      <xdr:spPr>
        <a:xfrm>
          <a:off x="6210302" y="388133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131</xdr:row>
      <xdr:rowOff>84666</xdr:rowOff>
    </xdr:from>
    <xdr:to>
      <xdr:col>24</xdr:col>
      <xdr:colOff>285749</xdr:colOff>
      <xdr:row>132</xdr:row>
      <xdr:rowOff>179916</xdr:rowOff>
    </xdr:to>
    <xdr:sp macro="" textlink="">
      <xdr:nvSpPr>
        <xdr:cNvPr id="493" name="Isosceles Triangle 492">
          <a:extLst>
            <a:ext uri="{FF2B5EF4-FFF2-40B4-BE49-F238E27FC236}">
              <a16:creationId xmlns:a16="http://schemas.microsoft.com/office/drawing/2014/main" id="{00000000-0008-0000-0A00-0000ED010000}"/>
            </a:ext>
          </a:extLst>
        </xdr:cNvPr>
        <xdr:cNvSpPr/>
      </xdr:nvSpPr>
      <xdr:spPr>
        <a:xfrm>
          <a:off x="67818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131</xdr:row>
      <xdr:rowOff>84666</xdr:rowOff>
    </xdr:from>
    <xdr:to>
      <xdr:col>26</xdr:col>
      <xdr:colOff>285749</xdr:colOff>
      <xdr:row>132</xdr:row>
      <xdr:rowOff>179916</xdr:rowOff>
    </xdr:to>
    <xdr:sp macro="" textlink="">
      <xdr:nvSpPr>
        <xdr:cNvPr id="494" name="Isosceles Triangle 493">
          <a:extLst>
            <a:ext uri="{FF2B5EF4-FFF2-40B4-BE49-F238E27FC236}">
              <a16:creationId xmlns:a16="http://schemas.microsoft.com/office/drawing/2014/main" id="{00000000-0008-0000-0A00-0000EE010000}"/>
            </a:ext>
          </a:extLst>
        </xdr:cNvPr>
        <xdr:cNvSpPr/>
      </xdr:nvSpPr>
      <xdr:spPr>
        <a:xfrm>
          <a:off x="7353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131</xdr:row>
      <xdr:rowOff>84666</xdr:rowOff>
    </xdr:from>
    <xdr:to>
      <xdr:col>28</xdr:col>
      <xdr:colOff>285749</xdr:colOff>
      <xdr:row>132</xdr:row>
      <xdr:rowOff>179916</xdr:rowOff>
    </xdr:to>
    <xdr:sp macro="" textlink="">
      <xdr:nvSpPr>
        <xdr:cNvPr id="495" name="Isosceles Triangle 494">
          <a:extLst>
            <a:ext uri="{FF2B5EF4-FFF2-40B4-BE49-F238E27FC236}">
              <a16:creationId xmlns:a16="http://schemas.microsoft.com/office/drawing/2014/main" id="{00000000-0008-0000-0A00-0000EF010000}"/>
            </a:ext>
          </a:extLst>
        </xdr:cNvPr>
        <xdr:cNvSpPr/>
      </xdr:nvSpPr>
      <xdr:spPr>
        <a:xfrm>
          <a:off x="7924802" y="388133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131</xdr:row>
      <xdr:rowOff>84666</xdr:rowOff>
    </xdr:from>
    <xdr:to>
      <xdr:col>30</xdr:col>
      <xdr:colOff>285749</xdr:colOff>
      <xdr:row>132</xdr:row>
      <xdr:rowOff>179916</xdr:rowOff>
    </xdr:to>
    <xdr:sp macro="" textlink="">
      <xdr:nvSpPr>
        <xdr:cNvPr id="496" name="Isosceles Triangle 495">
          <a:extLst>
            <a:ext uri="{FF2B5EF4-FFF2-40B4-BE49-F238E27FC236}">
              <a16:creationId xmlns:a16="http://schemas.microsoft.com/office/drawing/2014/main" id="{00000000-0008-0000-0A00-0000F0010000}"/>
            </a:ext>
          </a:extLst>
        </xdr:cNvPr>
        <xdr:cNvSpPr/>
      </xdr:nvSpPr>
      <xdr:spPr>
        <a:xfrm>
          <a:off x="8496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131</xdr:row>
      <xdr:rowOff>84666</xdr:rowOff>
    </xdr:from>
    <xdr:to>
      <xdr:col>32</xdr:col>
      <xdr:colOff>285749</xdr:colOff>
      <xdr:row>132</xdr:row>
      <xdr:rowOff>179916</xdr:rowOff>
    </xdr:to>
    <xdr:sp macro="" textlink="">
      <xdr:nvSpPr>
        <xdr:cNvPr id="497" name="Isosceles Triangle 496">
          <a:extLst>
            <a:ext uri="{FF2B5EF4-FFF2-40B4-BE49-F238E27FC236}">
              <a16:creationId xmlns:a16="http://schemas.microsoft.com/office/drawing/2014/main" id="{00000000-0008-0000-0A00-0000F1010000}"/>
            </a:ext>
          </a:extLst>
        </xdr:cNvPr>
        <xdr:cNvSpPr/>
      </xdr:nvSpPr>
      <xdr:spPr>
        <a:xfrm>
          <a:off x="90678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131</xdr:row>
      <xdr:rowOff>84666</xdr:rowOff>
    </xdr:from>
    <xdr:to>
      <xdr:col>34</xdr:col>
      <xdr:colOff>285749</xdr:colOff>
      <xdr:row>132</xdr:row>
      <xdr:rowOff>179916</xdr:rowOff>
    </xdr:to>
    <xdr:sp macro="" textlink="">
      <xdr:nvSpPr>
        <xdr:cNvPr id="498" name="Isosceles Triangle 497">
          <a:extLst>
            <a:ext uri="{FF2B5EF4-FFF2-40B4-BE49-F238E27FC236}">
              <a16:creationId xmlns:a16="http://schemas.microsoft.com/office/drawing/2014/main" id="{00000000-0008-0000-0A00-0000F2010000}"/>
            </a:ext>
          </a:extLst>
        </xdr:cNvPr>
        <xdr:cNvSpPr/>
      </xdr:nvSpPr>
      <xdr:spPr>
        <a:xfrm>
          <a:off x="9639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131</xdr:row>
      <xdr:rowOff>84666</xdr:rowOff>
    </xdr:from>
    <xdr:to>
      <xdr:col>36</xdr:col>
      <xdr:colOff>285749</xdr:colOff>
      <xdr:row>132</xdr:row>
      <xdr:rowOff>179916</xdr:rowOff>
    </xdr:to>
    <xdr:sp macro="" textlink="">
      <xdr:nvSpPr>
        <xdr:cNvPr id="499" name="Isosceles Triangle 498">
          <a:extLst>
            <a:ext uri="{FF2B5EF4-FFF2-40B4-BE49-F238E27FC236}">
              <a16:creationId xmlns:a16="http://schemas.microsoft.com/office/drawing/2014/main" id="{00000000-0008-0000-0A00-0000F3010000}"/>
            </a:ext>
          </a:extLst>
        </xdr:cNvPr>
        <xdr:cNvSpPr/>
      </xdr:nvSpPr>
      <xdr:spPr>
        <a:xfrm>
          <a:off x="10210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131</xdr:row>
      <xdr:rowOff>84666</xdr:rowOff>
    </xdr:from>
    <xdr:to>
      <xdr:col>38</xdr:col>
      <xdr:colOff>285749</xdr:colOff>
      <xdr:row>132</xdr:row>
      <xdr:rowOff>179916</xdr:rowOff>
    </xdr:to>
    <xdr:sp macro="" textlink="">
      <xdr:nvSpPr>
        <xdr:cNvPr id="500" name="Isosceles Triangle 499">
          <a:extLst>
            <a:ext uri="{FF2B5EF4-FFF2-40B4-BE49-F238E27FC236}">
              <a16:creationId xmlns:a16="http://schemas.microsoft.com/office/drawing/2014/main" id="{00000000-0008-0000-0A00-0000F4010000}"/>
            </a:ext>
          </a:extLst>
        </xdr:cNvPr>
        <xdr:cNvSpPr/>
      </xdr:nvSpPr>
      <xdr:spPr>
        <a:xfrm>
          <a:off x="10782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131</xdr:row>
      <xdr:rowOff>84666</xdr:rowOff>
    </xdr:from>
    <xdr:to>
      <xdr:col>40</xdr:col>
      <xdr:colOff>285749</xdr:colOff>
      <xdr:row>132</xdr:row>
      <xdr:rowOff>179916</xdr:rowOff>
    </xdr:to>
    <xdr:sp macro="" textlink="">
      <xdr:nvSpPr>
        <xdr:cNvPr id="501" name="Isosceles Triangle 500">
          <a:extLst>
            <a:ext uri="{FF2B5EF4-FFF2-40B4-BE49-F238E27FC236}">
              <a16:creationId xmlns:a16="http://schemas.microsoft.com/office/drawing/2014/main" id="{00000000-0008-0000-0A00-0000F5010000}"/>
            </a:ext>
          </a:extLst>
        </xdr:cNvPr>
        <xdr:cNvSpPr/>
      </xdr:nvSpPr>
      <xdr:spPr>
        <a:xfrm>
          <a:off x="11353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131</xdr:row>
      <xdr:rowOff>84666</xdr:rowOff>
    </xdr:from>
    <xdr:to>
      <xdr:col>42</xdr:col>
      <xdr:colOff>285749</xdr:colOff>
      <xdr:row>132</xdr:row>
      <xdr:rowOff>179916</xdr:rowOff>
    </xdr:to>
    <xdr:sp macro="" textlink="">
      <xdr:nvSpPr>
        <xdr:cNvPr id="502" name="Isosceles Triangle 501">
          <a:extLst>
            <a:ext uri="{FF2B5EF4-FFF2-40B4-BE49-F238E27FC236}">
              <a16:creationId xmlns:a16="http://schemas.microsoft.com/office/drawing/2014/main" id="{00000000-0008-0000-0A00-0000F6010000}"/>
            </a:ext>
          </a:extLst>
        </xdr:cNvPr>
        <xdr:cNvSpPr/>
      </xdr:nvSpPr>
      <xdr:spPr>
        <a:xfrm>
          <a:off x="11925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131</xdr:row>
      <xdr:rowOff>84666</xdr:rowOff>
    </xdr:from>
    <xdr:to>
      <xdr:col>44</xdr:col>
      <xdr:colOff>285749</xdr:colOff>
      <xdr:row>132</xdr:row>
      <xdr:rowOff>179916</xdr:rowOff>
    </xdr:to>
    <xdr:sp macro="" textlink="">
      <xdr:nvSpPr>
        <xdr:cNvPr id="503" name="Isosceles Triangle 502">
          <a:extLst>
            <a:ext uri="{FF2B5EF4-FFF2-40B4-BE49-F238E27FC236}">
              <a16:creationId xmlns:a16="http://schemas.microsoft.com/office/drawing/2014/main" id="{00000000-0008-0000-0A00-0000F7010000}"/>
            </a:ext>
          </a:extLst>
        </xdr:cNvPr>
        <xdr:cNvSpPr/>
      </xdr:nvSpPr>
      <xdr:spPr>
        <a:xfrm>
          <a:off x="1249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262</xdr:row>
      <xdr:rowOff>0</xdr:rowOff>
    </xdr:from>
    <xdr:ext cx="266699" cy="394547"/>
    <xdr:pic>
      <xdr:nvPicPr>
        <xdr:cNvPr id="504" name="Graphic 503" descr="Road with solid fill">
          <a:extLst>
            <a:ext uri="{FF2B5EF4-FFF2-40B4-BE49-F238E27FC236}">
              <a16:creationId xmlns:a16="http://schemas.microsoft.com/office/drawing/2014/main" id="{00000000-0008-0000-0A00-0000F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347900"/>
          <a:ext cx="266699" cy="394547"/>
        </a:xfrm>
        <a:prstGeom prst="rect">
          <a:avLst/>
        </a:prstGeom>
      </xdr:spPr>
    </xdr:pic>
    <xdr:clientData/>
  </xdr:oneCellAnchor>
  <xdr:twoCellAnchor>
    <xdr:from>
      <xdr:col>4</xdr:col>
      <xdr:colOff>2</xdr:colOff>
      <xdr:row>262</xdr:row>
      <xdr:rowOff>84666</xdr:rowOff>
    </xdr:from>
    <xdr:to>
      <xdr:col>4</xdr:col>
      <xdr:colOff>285749</xdr:colOff>
      <xdr:row>263</xdr:row>
      <xdr:rowOff>179916</xdr:rowOff>
    </xdr:to>
    <xdr:sp macro="" textlink="">
      <xdr:nvSpPr>
        <xdr:cNvPr id="505" name="Isosceles Triangle 504">
          <a:extLst>
            <a:ext uri="{FF2B5EF4-FFF2-40B4-BE49-F238E27FC236}">
              <a16:creationId xmlns:a16="http://schemas.microsoft.com/office/drawing/2014/main" id="{00000000-0008-0000-0A00-0000F9010000}"/>
            </a:ext>
          </a:extLst>
        </xdr:cNvPr>
        <xdr:cNvSpPr/>
      </xdr:nvSpPr>
      <xdr:spPr>
        <a:xfrm>
          <a:off x="106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262</xdr:row>
      <xdr:rowOff>84666</xdr:rowOff>
    </xdr:from>
    <xdr:to>
      <xdr:col>6</xdr:col>
      <xdr:colOff>285749</xdr:colOff>
      <xdr:row>263</xdr:row>
      <xdr:rowOff>179916</xdr:rowOff>
    </xdr:to>
    <xdr:sp macro="" textlink="">
      <xdr:nvSpPr>
        <xdr:cNvPr id="506" name="Isosceles Triangle 505">
          <a:extLst>
            <a:ext uri="{FF2B5EF4-FFF2-40B4-BE49-F238E27FC236}">
              <a16:creationId xmlns:a16="http://schemas.microsoft.com/office/drawing/2014/main" id="{00000000-0008-0000-0A00-0000FA010000}"/>
            </a:ext>
          </a:extLst>
        </xdr:cNvPr>
        <xdr:cNvSpPr/>
      </xdr:nvSpPr>
      <xdr:spPr>
        <a:xfrm>
          <a:off x="1638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262</xdr:row>
      <xdr:rowOff>84666</xdr:rowOff>
    </xdr:from>
    <xdr:to>
      <xdr:col>8</xdr:col>
      <xdr:colOff>285749</xdr:colOff>
      <xdr:row>263</xdr:row>
      <xdr:rowOff>179916</xdr:rowOff>
    </xdr:to>
    <xdr:sp macro="" textlink="">
      <xdr:nvSpPr>
        <xdr:cNvPr id="507" name="Isosceles Triangle 506">
          <a:extLst>
            <a:ext uri="{FF2B5EF4-FFF2-40B4-BE49-F238E27FC236}">
              <a16:creationId xmlns:a16="http://schemas.microsoft.com/office/drawing/2014/main" id="{00000000-0008-0000-0A00-0000FB010000}"/>
            </a:ext>
          </a:extLst>
        </xdr:cNvPr>
        <xdr:cNvSpPr/>
      </xdr:nvSpPr>
      <xdr:spPr>
        <a:xfrm>
          <a:off x="2209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262</xdr:row>
      <xdr:rowOff>84666</xdr:rowOff>
    </xdr:from>
    <xdr:to>
      <xdr:col>10</xdr:col>
      <xdr:colOff>285749</xdr:colOff>
      <xdr:row>263</xdr:row>
      <xdr:rowOff>179916</xdr:rowOff>
    </xdr:to>
    <xdr:sp macro="" textlink="">
      <xdr:nvSpPr>
        <xdr:cNvPr id="508" name="Isosceles Triangle 507">
          <a:extLst>
            <a:ext uri="{FF2B5EF4-FFF2-40B4-BE49-F238E27FC236}">
              <a16:creationId xmlns:a16="http://schemas.microsoft.com/office/drawing/2014/main" id="{00000000-0008-0000-0A00-0000FC010000}"/>
            </a:ext>
          </a:extLst>
        </xdr:cNvPr>
        <xdr:cNvSpPr/>
      </xdr:nvSpPr>
      <xdr:spPr>
        <a:xfrm>
          <a:off x="2781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262</xdr:row>
      <xdr:rowOff>84666</xdr:rowOff>
    </xdr:from>
    <xdr:to>
      <xdr:col>12</xdr:col>
      <xdr:colOff>285749</xdr:colOff>
      <xdr:row>263</xdr:row>
      <xdr:rowOff>179916</xdr:rowOff>
    </xdr:to>
    <xdr:sp macro="" textlink="">
      <xdr:nvSpPr>
        <xdr:cNvPr id="509" name="Isosceles Triangle 508">
          <a:extLst>
            <a:ext uri="{FF2B5EF4-FFF2-40B4-BE49-F238E27FC236}">
              <a16:creationId xmlns:a16="http://schemas.microsoft.com/office/drawing/2014/main" id="{00000000-0008-0000-0A00-0000FD010000}"/>
            </a:ext>
          </a:extLst>
        </xdr:cNvPr>
        <xdr:cNvSpPr/>
      </xdr:nvSpPr>
      <xdr:spPr>
        <a:xfrm>
          <a:off x="3352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262</xdr:row>
      <xdr:rowOff>84666</xdr:rowOff>
    </xdr:from>
    <xdr:to>
      <xdr:col>14</xdr:col>
      <xdr:colOff>285749</xdr:colOff>
      <xdr:row>263</xdr:row>
      <xdr:rowOff>179916</xdr:rowOff>
    </xdr:to>
    <xdr:sp macro="" textlink="">
      <xdr:nvSpPr>
        <xdr:cNvPr id="510" name="Isosceles Triangle 509">
          <a:extLst>
            <a:ext uri="{FF2B5EF4-FFF2-40B4-BE49-F238E27FC236}">
              <a16:creationId xmlns:a16="http://schemas.microsoft.com/office/drawing/2014/main" id="{00000000-0008-0000-0A00-0000FE010000}"/>
            </a:ext>
          </a:extLst>
        </xdr:cNvPr>
        <xdr:cNvSpPr/>
      </xdr:nvSpPr>
      <xdr:spPr>
        <a:xfrm>
          <a:off x="3924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262</xdr:row>
      <xdr:rowOff>84666</xdr:rowOff>
    </xdr:from>
    <xdr:to>
      <xdr:col>16</xdr:col>
      <xdr:colOff>285749</xdr:colOff>
      <xdr:row>263</xdr:row>
      <xdr:rowOff>179916</xdr:rowOff>
    </xdr:to>
    <xdr:sp macro="" textlink="">
      <xdr:nvSpPr>
        <xdr:cNvPr id="511" name="Isosceles Triangle 510">
          <a:extLst>
            <a:ext uri="{FF2B5EF4-FFF2-40B4-BE49-F238E27FC236}">
              <a16:creationId xmlns:a16="http://schemas.microsoft.com/office/drawing/2014/main" id="{00000000-0008-0000-0A00-0000FF010000}"/>
            </a:ext>
          </a:extLst>
        </xdr:cNvPr>
        <xdr:cNvSpPr/>
      </xdr:nvSpPr>
      <xdr:spPr>
        <a:xfrm>
          <a:off x="4495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262</xdr:row>
      <xdr:rowOff>84666</xdr:rowOff>
    </xdr:from>
    <xdr:to>
      <xdr:col>18</xdr:col>
      <xdr:colOff>285749</xdr:colOff>
      <xdr:row>263</xdr:row>
      <xdr:rowOff>179916</xdr:rowOff>
    </xdr:to>
    <xdr:sp macro="" textlink="">
      <xdr:nvSpPr>
        <xdr:cNvPr id="512" name="Isosceles Triangle 511">
          <a:extLst>
            <a:ext uri="{FF2B5EF4-FFF2-40B4-BE49-F238E27FC236}">
              <a16:creationId xmlns:a16="http://schemas.microsoft.com/office/drawing/2014/main" id="{00000000-0008-0000-0A00-000000020000}"/>
            </a:ext>
          </a:extLst>
        </xdr:cNvPr>
        <xdr:cNvSpPr/>
      </xdr:nvSpPr>
      <xdr:spPr>
        <a:xfrm>
          <a:off x="5067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262</xdr:row>
      <xdr:rowOff>84666</xdr:rowOff>
    </xdr:from>
    <xdr:to>
      <xdr:col>20</xdr:col>
      <xdr:colOff>285749</xdr:colOff>
      <xdr:row>263</xdr:row>
      <xdr:rowOff>179916</xdr:rowOff>
    </xdr:to>
    <xdr:sp macro="" textlink="">
      <xdr:nvSpPr>
        <xdr:cNvPr id="513" name="Isosceles Triangle 512">
          <a:extLst>
            <a:ext uri="{FF2B5EF4-FFF2-40B4-BE49-F238E27FC236}">
              <a16:creationId xmlns:a16="http://schemas.microsoft.com/office/drawing/2014/main" id="{00000000-0008-0000-0A00-000001020000}"/>
            </a:ext>
          </a:extLst>
        </xdr:cNvPr>
        <xdr:cNvSpPr/>
      </xdr:nvSpPr>
      <xdr:spPr>
        <a:xfrm>
          <a:off x="5638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262</xdr:row>
      <xdr:rowOff>84666</xdr:rowOff>
    </xdr:from>
    <xdr:to>
      <xdr:col>22</xdr:col>
      <xdr:colOff>285749</xdr:colOff>
      <xdr:row>263</xdr:row>
      <xdr:rowOff>179916</xdr:rowOff>
    </xdr:to>
    <xdr:sp macro="" textlink="">
      <xdr:nvSpPr>
        <xdr:cNvPr id="514" name="Isosceles Triangle 513">
          <a:extLst>
            <a:ext uri="{FF2B5EF4-FFF2-40B4-BE49-F238E27FC236}">
              <a16:creationId xmlns:a16="http://schemas.microsoft.com/office/drawing/2014/main" id="{00000000-0008-0000-0A00-000002020000}"/>
            </a:ext>
          </a:extLst>
        </xdr:cNvPr>
        <xdr:cNvSpPr/>
      </xdr:nvSpPr>
      <xdr:spPr>
        <a:xfrm>
          <a:off x="6210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262</xdr:row>
      <xdr:rowOff>84666</xdr:rowOff>
    </xdr:from>
    <xdr:to>
      <xdr:col>24</xdr:col>
      <xdr:colOff>285749</xdr:colOff>
      <xdr:row>263</xdr:row>
      <xdr:rowOff>179916</xdr:rowOff>
    </xdr:to>
    <xdr:sp macro="" textlink="">
      <xdr:nvSpPr>
        <xdr:cNvPr id="515" name="Isosceles Triangle 514">
          <a:extLst>
            <a:ext uri="{FF2B5EF4-FFF2-40B4-BE49-F238E27FC236}">
              <a16:creationId xmlns:a16="http://schemas.microsoft.com/office/drawing/2014/main" id="{00000000-0008-0000-0A00-000003020000}"/>
            </a:ext>
          </a:extLst>
        </xdr:cNvPr>
        <xdr:cNvSpPr/>
      </xdr:nvSpPr>
      <xdr:spPr>
        <a:xfrm>
          <a:off x="6781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262</xdr:row>
      <xdr:rowOff>84666</xdr:rowOff>
    </xdr:from>
    <xdr:to>
      <xdr:col>26</xdr:col>
      <xdr:colOff>285749</xdr:colOff>
      <xdr:row>263</xdr:row>
      <xdr:rowOff>179916</xdr:rowOff>
    </xdr:to>
    <xdr:sp macro="" textlink="">
      <xdr:nvSpPr>
        <xdr:cNvPr id="516" name="Isosceles Triangle 515">
          <a:extLst>
            <a:ext uri="{FF2B5EF4-FFF2-40B4-BE49-F238E27FC236}">
              <a16:creationId xmlns:a16="http://schemas.microsoft.com/office/drawing/2014/main" id="{00000000-0008-0000-0A00-000004020000}"/>
            </a:ext>
          </a:extLst>
        </xdr:cNvPr>
        <xdr:cNvSpPr/>
      </xdr:nvSpPr>
      <xdr:spPr>
        <a:xfrm>
          <a:off x="7353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262</xdr:row>
      <xdr:rowOff>84666</xdr:rowOff>
    </xdr:from>
    <xdr:to>
      <xdr:col>28</xdr:col>
      <xdr:colOff>285749</xdr:colOff>
      <xdr:row>263</xdr:row>
      <xdr:rowOff>179916</xdr:rowOff>
    </xdr:to>
    <xdr:sp macro="" textlink="">
      <xdr:nvSpPr>
        <xdr:cNvPr id="517" name="Isosceles Triangle 516">
          <a:extLst>
            <a:ext uri="{FF2B5EF4-FFF2-40B4-BE49-F238E27FC236}">
              <a16:creationId xmlns:a16="http://schemas.microsoft.com/office/drawing/2014/main" id="{00000000-0008-0000-0A00-000005020000}"/>
            </a:ext>
          </a:extLst>
        </xdr:cNvPr>
        <xdr:cNvSpPr/>
      </xdr:nvSpPr>
      <xdr:spPr>
        <a:xfrm>
          <a:off x="7924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262</xdr:row>
      <xdr:rowOff>84666</xdr:rowOff>
    </xdr:from>
    <xdr:to>
      <xdr:col>30</xdr:col>
      <xdr:colOff>285749</xdr:colOff>
      <xdr:row>263</xdr:row>
      <xdr:rowOff>179916</xdr:rowOff>
    </xdr:to>
    <xdr:sp macro="" textlink="">
      <xdr:nvSpPr>
        <xdr:cNvPr id="518" name="Isosceles Triangle 517">
          <a:extLst>
            <a:ext uri="{FF2B5EF4-FFF2-40B4-BE49-F238E27FC236}">
              <a16:creationId xmlns:a16="http://schemas.microsoft.com/office/drawing/2014/main" id="{00000000-0008-0000-0A00-000006020000}"/>
            </a:ext>
          </a:extLst>
        </xdr:cNvPr>
        <xdr:cNvSpPr/>
      </xdr:nvSpPr>
      <xdr:spPr>
        <a:xfrm>
          <a:off x="8496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262</xdr:row>
      <xdr:rowOff>84666</xdr:rowOff>
    </xdr:from>
    <xdr:to>
      <xdr:col>32</xdr:col>
      <xdr:colOff>285749</xdr:colOff>
      <xdr:row>263</xdr:row>
      <xdr:rowOff>179916</xdr:rowOff>
    </xdr:to>
    <xdr:sp macro="" textlink="">
      <xdr:nvSpPr>
        <xdr:cNvPr id="519" name="Isosceles Triangle 518">
          <a:extLst>
            <a:ext uri="{FF2B5EF4-FFF2-40B4-BE49-F238E27FC236}">
              <a16:creationId xmlns:a16="http://schemas.microsoft.com/office/drawing/2014/main" id="{00000000-0008-0000-0A00-000007020000}"/>
            </a:ext>
          </a:extLst>
        </xdr:cNvPr>
        <xdr:cNvSpPr/>
      </xdr:nvSpPr>
      <xdr:spPr>
        <a:xfrm>
          <a:off x="9067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262</xdr:row>
      <xdr:rowOff>84666</xdr:rowOff>
    </xdr:from>
    <xdr:to>
      <xdr:col>34</xdr:col>
      <xdr:colOff>285749</xdr:colOff>
      <xdr:row>263</xdr:row>
      <xdr:rowOff>179916</xdr:rowOff>
    </xdr:to>
    <xdr:sp macro="" textlink="">
      <xdr:nvSpPr>
        <xdr:cNvPr id="520" name="Isosceles Triangle 519">
          <a:extLst>
            <a:ext uri="{FF2B5EF4-FFF2-40B4-BE49-F238E27FC236}">
              <a16:creationId xmlns:a16="http://schemas.microsoft.com/office/drawing/2014/main" id="{00000000-0008-0000-0A00-000008020000}"/>
            </a:ext>
          </a:extLst>
        </xdr:cNvPr>
        <xdr:cNvSpPr/>
      </xdr:nvSpPr>
      <xdr:spPr>
        <a:xfrm>
          <a:off x="9639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262</xdr:row>
      <xdr:rowOff>84666</xdr:rowOff>
    </xdr:from>
    <xdr:to>
      <xdr:col>36</xdr:col>
      <xdr:colOff>285749</xdr:colOff>
      <xdr:row>263</xdr:row>
      <xdr:rowOff>179916</xdr:rowOff>
    </xdr:to>
    <xdr:sp macro="" textlink="">
      <xdr:nvSpPr>
        <xdr:cNvPr id="521" name="Isosceles Triangle 520">
          <a:extLst>
            <a:ext uri="{FF2B5EF4-FFF2-40B4-BE49-F238E27FC236}">
              <a16:creationId xmlns:a16="http://schemas.microsoft.com/office/drawing/2014/main" id="{00000000-0008-0000-0A00-000009020000}"/>
            </a:ext>
          </a:extLst>
        </xdr:cNvPr>
        <xdr:cNvSpPr/>
      </xdr:nvSpPr>
      <xdr:spPr>
        <a:xfrm>
          <a:off x="10210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262</xdr:row>
      <xdr:rowOff>84666</xdr:rowOff>
    </xdr:from>
    <xdr:to>
      <xdr:col>38</xdr:col>
      <xdr:colOff>285749</xdr:colOff>
      <xdr:row>263</xdr:row>
      <xdr:rowOff>179916</xdr:rowOff>
    </xdr:to>
    <xdr:sp macro="" textlink="">
      <xdr:nvSpPr>
        <xdr:cNvPr id="522" name="Isosceles Triangle 521">
          <a:extLst>
            <a:ext uri="{FF2B5EF4-FFF2-40B4-BE49-F238E27FC236}">
              <a16:creationId xmlns:a16="http://schemas.microsoft.com/office/drawing/2014/main" id="{00000000-0008-0000-0A00-00000A020000}"/>
            </a:ext>
          </a:extLst>
        </xdr:cNvPr>
        <xdr:cNvSpPr/>
      </xdr:nvSpPr>
      <xdr:spPr>
        <a:xfrm>
          <a:off x="10782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262</xdr:row>
      <xdr:rowOff>84666</xdr:rowOff>
    </xdr:from>
    <xdr:to>
      <xdr:col>40</xdr:col>
      <xdr:colOff>285749</xdr:colOff>
      <xdr:row>263</xdr:row>
      <xdr:rowOff>179916</xdr:rowOff>
    </xdr:to>
    <xdr:sp macro="" textlink="">
      <xdr:nvSpPr>
        <xdr:cNvPr id="523" name="Isosceles Triangle 522">
          <a:extLst>
            <a:ext uri="{FF2B5EF4-FFF2-40B4-BE49-F238E27FC236}">
              <a16:creationId xmlns:a16="http://schemas.microsoft.com/office/drawing/2014/main" id="{00000000-0008-0000-0A00-00000B020000}"/>
            </a:ext>
          </a:extLst>
        </xdr:cNvPr>
        <xdr:cNvSpPr/>
      </xdr:nvSpPr>
      <xdr:spPr>
        <a:xfrm>
          <a:off x="11353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262</xdr:row>
      <xdr:rowOff>84666</xdr:rowOff>
    </xdr:from>
    <xdr:to>
      <xdr:col>42</xdr:col>
      <xdr:colOff>285749</xdr:colOff>
      <xdr:row>263</xdr:row>
      <xdr:rowOff>179916</xdr:rowOff>
    </xdr:to>
    <xdr:sp macro="" textlink="">
      <xdr:nvSpPr>
        <xdr:cNvPr id="524" name="Isosceles Triangle 523">
          <a:extLst>
            <a:ext uri="{FF2B5EF4-FFF2-40B4-BE49-F238E27FC236}">
              <a16:creationId xmlns:a16="http://schemas.microsoft.com/office/drawing/2014/main" id="{00000000-0008-0000-0A00-00000C020000}"/>
            </a:ext>
          </a:extLst>
        </xdr:cNvPr>
        <xdr:cNvSpPr/>
      </xdr:nvSpPr>
      <xdr:spPr>
        <a:xfrm>
          <a:off x="11925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262</xdr:row>
      <xdr:rowOff>84666</xdr:rowOff>
    </xdr:from>
    <xdr:to>
      <xdr:col>44</xdr:col>
      <xdr:colOff>285749</xdr:colOff>
      <xdr:row>263</xdr:row>
      <xdr:rowOff>179916</xdr:rowOff>
    </xdr:to>
    <xdr:sp macro="" textlink="">
      <xdr:nvSpPr>
        <xdr:cNvPr id="525" name="Isosceles Triangle 524">
          <a:extLst>
            <a:ext uri="{FF2B5EF4-FFF2-40B4-BE49-F238E27FC236}">
              <a16:creationId xmlns:a16="http://schemas.microsoft.com/office/drawing/2014/main" id="{00000000-0008-0000-0A00-00000D020000}"/>
            </a:ext>
          </a:extLst>
        </xdr:cNvPr>
        <xdr:cNvSpPr/>
      </xdr:nvSpPr>
      <xdr:spPr>
        <a:xfrm>
          <a:off x="1249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142</xdr:row>
      <xdr:rowOff>0</xdr:rowOff>
    </xdr:from>
    <xdr:ext cx="266699" cy="394547"/>
    <xdr:pic>
      <xdr:nvPicPr>
        <xdr:cNvPr id="526" name="Graphic 525" descr="Road with solid fill">
          <a:extLst>
            <a:ext uri="{FF2B5EF4-FFF2-40B4-BE49-F238E27FC236}">
              <a16:creationId xmlns:a16="http://schemas.microsoft.com/office/drawing/2014/main" id="{00000000-0008-0000-0A00-00000E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2138600"/>
          <a:ext cx="266699" cy="394547"/>
        </a:xfrm>
        <a:prstGeom prst="rect">
          <a:avLst/>
        </a:prstGeom>
      </xdr:spPr>
    </xdr:pic>
    <xdr:clientData/>
  </xdr:oneCellAnchor>
  <xdr:twoCellAnchor>
    <xdr:from>
      <xdr:col>4</xdr:col>
      <xdr:colOff>2</xdr:colOff>
      <xdr:row>142</xdr:row>
      <xdr:rowOff>84666</xdr:rowOff>
    </xdr:from>
    <xdr:to>
      <xdr:col>4</xdr:col>
      <xdr:colOff>285749</xdr:colOff>
      <xdr:row>143</xdr:row>
      <xdr:rowOff>179916</xdr:rowOff>
    </xdr:to>
    <xdr:sp macro="" textlink="">
      <xdr:nvSpPr>
        <xdr:cNvPr id="527" name="Isosceles Triangle 526">
          <a:extLst>
            <a:ext uri="{FF2B5EF4-FFF2-40B4-BE49-F238E27FC236}">
              <a16:creationId xmlns:a16="http://schemas.microsoft.com/office/drawing/2014/main" id="{00000000-0008-0000-0A00-00000F020000}"/>
            </a:ext>
          </a:extLst>
        </xdr:cNvPr>
        <xdr:cNvSpPr/>
      </xdr:nvSpPr>
      <xdr:spPr>
        <a:xfrm>
          <a:off x="1066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28" name="Isosceles Triangle 527">
          <a:extLst>
            <a:ext uri="{FF2B5EF4-FFF2-40B4-BE49-F238E27FC236}">
              <a16:creationId xmlns:a16="http://schemas.microsoft.com/office/drawing/2014/main" id="{00000000-0008-0000-0A00-000010020000}"/>
            </a:ext>
          </a:extLst>
        </xdr:cNvPr>
        <xdr:cNvSpPr/>
      </xdr:nvSpPr>
      <xdr:spPr>
        <a:xfrm>
          <a:off x="1638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29" name="Isosceles Triangle 528">
          <a:extLst>
            <a:ext uri="{FF2B5EF4-FFF2-40B4-BE49-F238E27FC236}">
              <a16:creationId xmlns:a16="http://schemas.microsoft.com/office/drawing/2014/main" id="{00000000-0008-0000-0A00-000011020000}"/>
            </a:ext>
          </a:extLst>
        </xdr:cNvPr>
        <xdr:cNvSpPr/>
      </xdr:nvSpPr>
      <xdr:spPr>
        <a:xfrm>
          <a:off x="2209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30" name="Isosceles Triangle 529">
          <a:extLst>
            <a:ext uri="{FF2B5EF4-FFF2-40B4-BE49-F238E27FC236}">
              <a16:creationId xmlns:a16="http://schemas.microsoft.com/office/drawing/2014/main" id="{00000000-0008-0000-0A00-000012020000}"/>
            </a:ext>
          </a:extLst>
        </xdr:cNvPr>
        <xdr:cNvSpPr/>
      </xdr:nvSpPr>
      <xdr:spPr>
        <a:xfrm>
          <a:off x="2781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31" name="Isosceles Triangle 530">
          <a:extLst>
            <a:ext uri="{FF2B5EF4-FFF2-40B4-BE49-F238E27FC236}">
              <a16:creationId xmlns:a16="http://schemas.microsoft.com/office/drawing/2014/main" id="{00000000-0008-0000-0A00-000013020000}"/>
            </a:ext>
          </a:extLst>
        </xdr:cNvPr>
        <xdr:cNvSpPr/>
      </xdr:nvSpPr>
      <xdr:spPr>
        <a:xfrm>
          <a:off x="3352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32" name="Isosceles Triangle 531">
          <a:extLst>
            <a:ext uri="{FF2B5EF4-FFF2-40B4-BE49-F238E27FC236}">
              <a16:creationId xmlns:a16="http://schemas.microsoft.com/office/drawing/2014/main" id="{00000000-0008-0000-0A00-000014020000}"/>
            </a:ext>
          </a:extLst>
        </xdr:cNvPr>
        <xdr:cNvSpPr/>
      </xdr:nvSpPr>
      <xdr:spPr>
        <a:xfrm>
          <a:off x="3924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33" name="Isosceles Triangle 532">
          <a:extLst>
            <a:ext uri="{FF2B5EF4-FFF2-40B4-BE49-F238E27FC236}">
              <a16:creationId xmlns:a16="http://schemas.microsoft.com/office/drawing/2014/main" id="{00000000-0008-0000-0A00-000015020000}"/>
            </a:ext>
          </a:extLst>
        </xdr:cNvPr>
        <xdr:cNvSpPr/>
      </xdr:nvSpPr>
      <xdr:spPr>
        <a:xfrm>
          <a:off x="4495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34" name="Isosceles Triangle 533">
          <a:extLst>
            <a:ext uri="{FF2B5EF4-FFF2-40B4-BE49-F238E27FC236}">
              <a16:creationId xmlns:a16="http://schemas.microsoft.com/office/drawing/2014/main" id="{00000000-0008-0000-0A00-000016020000}"/>
            </a:ext>
          </a:extLst>
        </xdr:cNvPr>
        <xdr:cNvSpPr/>
      </xdr:nvSpPr>
      <xdr:spPr>
        <a:xfrm>
          <a:off x="5067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35" name="Isosceles Triangle 534">
          <a:extLst>
            <a:ext uri="{FF2B5EF4-FFF2-40B4-BE49-F238E27FC236}">
              <a16:creationId xmlns:a16="http://schemas.microsoft.com/office/drawing/2014/main" id="{00000000-0008-0000-0A00-000017020000}"/>
            </a:ext>
          </a:extLst>
        </xdr:cNvPr>
        <xdr:cNvSpPr/>
      </xdr:nvSpPr>
      <xdr:spPr>
        <a:xfrm>
          <a:off x="5638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36" name="Isosceles Triangle 535">
          <a:extLst>
            <a:ext uri="{FF2B5EF4-FFF2-40B4-BE49-F238E27FC236}">
              <a16:creationId xmlns:a16="http://schemas.microsoft.com/office/drawing/2014/main" id="{00000000-0008-0000-0A00-000018020000}"/>
            </a:ext>
          </a:extLst>
        </xdr:cNvPr>
        <xdr:cNvSpPr/>
      </xdr:nvSpPr>
      <xdr:spPr>
        <a:xfrm>
          <a:off x="6210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142</xdr:row>
      <xdr:rowOff>84666</xdr:rowOff>
    </xdr:from>
    <xdr:to>
      <xdr:col>24</xdr:col>
      <xdr:colOff>285749</xdr:colOff>
      <xdr:row>143</xdr:row>
      <xdr:rowOff>179916</xdr:rowOff>
    </xdr:to>
    <xdr:sp macro="" textlink="">
      <xdr:nvSpPr>
        <xdr:cNvPr id="537" name="Isosceles Triangle 536">
          <a:extLst>
            <a:ext uri="{FF2B5EF4-FFF2-40B4-BE49-F238E27FC236}">
              <a16:creationId xmlns:a16="http://schemas.microsoft.com/office/drawing/2014/main" id="{00000000-0008-0000-0A00-000019020000}"/>
            </a:ext>
          </a:extLst>
        </xdr:cNvPr>
        <xdr:cNvSpPr/>
      </xdr:nvSpPr>
      <xdr:spPr>
        <a:xfrm>
          <a:off x="6781802" y="422232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142</xdr:row>
      <xdr:rowOff>84666</xdr:rowOff>
    </xdr:from>
    <xdr:to>
      <xdr:col>26</xdr:col>
      <xdr:colOff>285749</xdr:colOff>
      <xdr:row>143</xdr:row>
      <xdr:rowOff>179916</xdr:rowOff>
    </xdr:to>
    <xdr:sp macro="" textlink="">
      <xdr:nvSpPr>
        <xdr:cNvPr id="538" name="Isosceles Triangle 537">
          <a:extLst>
            <a:ext uri="{FF2B5EF4-FFF2-40B4-BE49-F238E27FC236}">
              <a16:creationId xmlns:a16="http://schemas.microsoft.com/office/drawing/2014/main" id="{00000000-0008-0000-0A00-00001A020000}"/>
            </a:ext>
          </a:extLst>
        </xdr:cNvPr>
        <xdr:cNvSpPr/>
      </xdr:nvSpPr>
      <xdr:spPr>
        <a:xfrm>
          <a:off x="7353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142</xdr:row>
      <xdr:rowOff>84666</xdr:rowOff>
    </xdr:from>
    <xdr:to>
      <xdr:col>28</xdr:col>
      <xdr:colOff>285749</xdr:colOff>
      <xdr:row>143</xdr:row>
      <xdr:rowOff>179916</xdr:rowOff>
    </xdr:to>
    <xdr:sp macro="" textlink="">
      <xdr:nvSpPr>
        <xdr:cNvPr id="539" name="Isosceles Triangle 538">
          <a:extLst>
            <a:ext uri="{FF2B5EF4-FFF2-40B4-BE49-F238E27FC236}">
              <a16:creationId xmlns:a16="http://schemas.microsoft.com/office/drawing/2014/main" id="{00000000-0008-0000-0A00-00001B020000}"/>
            </a:ext>
          </a:extLst>
        </xdr:cNvPr>
        <xdr:cNvSpPr/>
      </xdr:nvSpPr>
      <xdr:spPr>
        <a:xfrm>
          <a:off x="7924802" y="422232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142</xdr:row>
      <xdr:rowOff>84666</xdr:rowOff>
    </xdr:from>
    <xdr:to>
      <xdr:col>30</xdr:col>
      <xdr:colOff>285749</xdr:colOff>
      <xdr:row>143</xdr:row>
      <xdr:rowOff>179916</xdr:rowOff>
    </xdr:to>
    <xdr:sp macro="" textlink="">
      <xdr:nvSpPr>
        <xdr:cNvPr id="540" name="Isosceles Triangle 539">
          <a:extLst>
            <a:ext uri="{FF2B5EF4-FFF2-40B4-BE49-F238E27FC236}">
              <a16:creationId xmlns:a16="http://schemas.microsoft.com/office/drawing/2014/main" id="{00000000-0008-0000-0A00-00001C020000}"/>
            </a:ext>
          </a:extLst>
        </xdr:cNvPr>
        <xdr:cNvSpPr/>
      </xdr:nvSpPr>
      <xdr:spPr>
        <a:xfrm>
          <a:off x="8496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142</xdr:row>
      <xdr:rowOff>84666</xdr:rowOff>
    </xdr:from>
    <xdr:to>
      <xdr:col>32</xdr:col>
      <xdr:colOff>285749</xdr:colOff>
      <xdr:row>143</xdr:row>
      <xdr:rowOff>179916</xdr:rowOff>
    </xdr:to>
    <xdr:sp macro="" textlink="">
      <xdr:nvSpPr>
        <xdr:cNvPr id="541" name="Isosceles Triangle 540">
          <a:extLst>
            <a:ext uri="{FF2B5EF4-FFF2-40B4-BE49-F238E27FC236}">
              <a16:creationId xmlns:a16="http://schemas.microsoft.com/office/drawing/2014/main" id="{00000000-0008-0000-0A00-00001D020000}"/>
            </a:ext>
          </a:extLst>
        </xdr:cNvPr>
        <xdr:cNvSpPr/>
      </xdr:nvSpPr>
      <xdr:spPr>
        <a:xfrm>
          <a:off x="9067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142</xdr:row>
      <xdr:rowOff>84666</xdr:rowOff>
    </xdr:from>
    <xdr:to>
      <xdr:col>34</xdr:col>
      <xdr:colOff>285749</xdr:colOff>
      <xdr:row>143</xdr:row>
      <xdr:rowOff>179916</xdr:rowOff>
    </xdr:to>
    <xdr:sp macro="" textlink="">
      <xdr:nvSpPr>
        <xdr:cNvPr id="542" name="Isosceles Triangle 541">
          <a:extLst>
            <a:ext uri="{FF2B5EF4-FFF2-40B4-BE49-F238E27FC236}">
              <a16:creationId xmlns:a16="http://schemas.microsoft.com/office/drawing/2014/main" id="{00000000-0008-0000-0A00-00001E020000}"/>
            </a:ext>
          </a:extLst>
        </xdr:cNvPr>
        <xdr:cNvSpPr/>
      </xdr:nvSpPr>
      <xdr:spPr>
        <a:xfrm>
          <a:off x="9639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142</xdr:row>
      <xdr:rowOff>84666</xdr:rowOff>
    </xdr:from>
    <xdr:to>
      <xdr:col>36</xdr:col>
      <xdr:colOff>285749</xdr:colOff>
      <xdr:row>143</xdr:row>
      <xdr:rowOff>179916</xdr:rowOff>
    </xdr:to>
    <xdr:sp macro="" textlink="">
      <xdr:nvSpPr>
        <xdr:cNvPr id="543" name="Isosceles Triangle 542">
          <a:extLst>
            <a:ext uri="{FF2B5EF4-FFF2-40B4-BE49-F238E27FC236}">
              <a16:creationId xmlns:a16="http://schemas.microsoft.com/office/drawing/2014/main" id="{00000000-0008-0000-0A00-00001F020000}"/>
            </a:ext>
          </a:extLst>
        </xdr:cNvPr>
        <xdr:cNvSpPr/>
      </xdr:nvSpPr>
      <xdr:spPr>
        <a:xfrm>
          <a:off x="10210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142</xdr:row>
      <xdr:rowOff>84666</xdr:rowOff>
    </xdr:from>
    <xdr:to>
      <xdr:col>38</xdr:col>
      <xdr:colOff>285749</xdr:colOff>
      <xdr:row>143</xdr:row>
      <xdr:rowOff>179916</xdr:rowOff>
    </xdr:to>
    <xdr:sp macro="" textlink="">
      <xdr:nvSpPr>
        <xdr:cNvPr id="544" name="Isosceles Triangle 543">
          <a:extLst>
            <a:ext uri="{FF2B5EF4-FFF2-40B4-BE49-F238E27FC236}">
              <a16:creationId xmlns:a16="http://schemas.microsoft.com/office/drawing/2014/main" id="{00000000-0008-0000-0A00-000020020000}"/>
            </a:ext>
          </a:extLst>
        </xdr:cNvPr>
        <xdr:cNvSpPr/>
      </xdr:nvSpPr>
      <xdr:spPr>
        <a:xfrm>
          <a:off x="10782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142</xdr:row>
      <xdr:rowOff>84666</xdr:rowOff>
    </xdr:from>
    <xdr:to>
      <xdr:col>40</xdr:col>
      <xdr:colOff>285749</xdr:colOff>
      <xdr:row>143</xdr:row>
      <xdr:rowOff>179916</xdr:rowOff>
    </xdr:to>
    <xdr:sp macro="" textlink="">
      <xdr:nvSpPr>
        <xdr:cNvPr id="545" name="Isosceles Triangle 544">
          <a:extLst>
            <a:ext uri="{FF2B5EF4-FFF2-40B4-BE49-F238E27FC236}">
              <a16:creationId xmlns:a16="http://schemas.microsoft.com/office/drawing/2014/main" id="{00000000-0008-0000-0A00-000021020000}"/>
            </a:ext>
          </a:extLst>
        </xdr:cNvPr>
        <xdr:cNvSpPr/>
      </xdr:nvSpPr>
      <xdr:spPr>
        <a:xfrm>
          <a:off x="11353802" y="422232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42</xdr:col>
      <xdr:colOff>2</xdr:colOff>
      <xdr:row>142</xdr:row>
      <xdr:rowOff>84666</xdr:rowOff>
    </xdr:from>
    <xdr:to>
      <xdr:col>42</xdr:col>
      <xdr:colOff>285749</xdr:colOff>
      <xdr:row>143</xdr:row>
      <xdr:rowOff>179916</xdr:rowOff>
    </xdr:to>
    <xdr:sp macro="" textlink="">
      <xdr:nvSpPr>
        <xdr:cNvPr id="546" name="Isosceles Triangle 545">
          <a:extLst>
            <a:ext uri="{FF2B5EF4-FFF2-40B4-BE49-F238E27FC236}">
              <a16:creationId xmlns:a16="http://schemas.microsoft.com/office/drawing/2014/main" id="{00000000-0008-0000-0A00-000022020000}"/>
            </a:ext>
          </a:extLst>
        </xdr:cNvPr>
        <xdr:cNvSpPr/>
      </xdr:nvSpPr>
      <xdr:spPr>
        <a:xfrm>
          <a:off x="119253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142</xdr:row>
      <xdr:rowOff>84666</xdr:rowOff>
    </xdr:from>
    <xdr:to>
      <xdr:col>44</xdr:col>
      <xdr:colOff>285749</xdr:colOff>
      <xdr:row>143</xdr:row>
      <xdr:rowOff>179916</xdr:rowOff>
    </xdr:to>
    <xdr:sp macro="" textlink="">
      <xdr:nvSpPr>
        <xdr:cNvPr id="547" name="Isosceles Triangle 546">
          <a:extLst>
            <a:ext uri="{FF2B5EF4-FFF2-40B4-BE49-F238E27FC236}">
              <a16:creationId xmlns:a16="http://schemas.microsoft.com/office/drawing/2014/main" id="{00000000-0008-0000-0A00-000023020000}"/>
            </a:ext>
          </a:extLst>
        </xdr:cNvPr>
        <xdr:cNvSpPr/>
      </xdr:nvSpPr>
      <xdr:spPr>
        <a:xfrm>
          <a:off x="124968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273</xdr:row>
      <xdr:rowOff>0</xdr:rowOff>
    </xdr:from>
    <xdr:ext cx="266699" cy="394547"/>
    <xdr:pic>
      <xdr:nvPicPr>
        <xdr:cNvPr id="548" name="Graphic 547" descr="Road with solid fill">
          <a:extLst>
            <a:ext uri="{FF2B5EF4-FFF2-40B4-BE49-F238E27FC236}">
              <a16:creationId xmlns:a16="http://schemas.microsoft.com/office/drawing/2014/main" id="{00000000-0008-0000-0A00-000024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3776900"/>
          <a:ext cx="266699" cy="394547"/>
        </a:xfrm>
        <a:prstGeom prst="rect">
          <a:avLst/>
        </a:prstGeom>
      </xdr:spPr>
    </xdr:pic>
    <xdr:clientData/>
  </xdr:oneCellAnchor>
  <xdr:twoCellAnchor>
    <xdr:from>
      <xdr:col>4</xdr:col>
      <xdr:colOff>2</xdr:colOff>
      <xdr:row>273</xdr:row>
      <xdr:rowOff>84666</xdr:rowOff>
    </xdr:from>
    <xdr:to>
      <xdr:col>4</xdr:col>
      <xdr:colOff>285749</xdr:colOff>
      <xdr:row>274</xdr:row>
      <xdr:rowOff>179916</xdr:rowOff>
    </xdr:to>
    <xdr:sp macro="" textlink="">
      <xdr:nvSpPr>
        <xdr:cNvPr id="549" name="Isosceles Triangle 548">
          <a:extLst>
            <a:ext uri="{FF2B5EF4-FFF2-40B4-BE49-F238E27FC236}">
              <a16:creationId xmlns:a16="http://schemas.microsoft.com/office/drawing/2014/main" id="{00000000-0008-0000-0A00-000025020000}"/>
            </a:ext>
          </a:extLst>
        </xdr:cNvPr>
        <xdr:cNvSpPr/>
      </xdr:nvSpPr>
      <xdr:spPr>
        <a:xfrm>
          <a:off x="10668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273</xdr:row>
      <xdr:rowOff>84666</xdr:rowOff>
    </xdr:from>
    <xdr:to>
      <xdr:col>6</xdr:col>
      <xdr:colOff>285749</xdr:colOff>
      <xdr:row>274</xdr:row>
      <xdr:rowOff>179916</xdr:rowOff>
    </xdr:to>
    <xdr:sp macro="" textlink="">
      <xdr:nvSpPr>
        <xdr:cNvPr id="550" name="Isosceles Triangle 549">
          <a:extLst>
            <a:ext uri="{FF2B5EF4-FFF2-40B4-BE49-F238E27FC236}">
              <a16:creationId xmlns:a16="http://schemas.microsoft.com/office/drawing/2014/main" id="{00000000-0008-0000-0A00-000026020000}"/>
            </a:ext>
          </a:extLst>
        </xdr:cNvPr>
        <xdr:cNvSpPr/>
      </xdr:nvSpPr>
      <xdr:spPr>
        <a:xfrm>
          <a:off x="16383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282</xdr:row>
      <xdr:rowOff>0</xdr:rowOff>
    </xdr:from>
    <xdr:ext cx="266699" cy="394547"/>
    <xdr:pic>
      <xdr:nvPicPr>
        <xdr:cNvPr id="570" name="Graphic 569" descr="Road with solid fill">
          <a:extLst>
            <a:ext uri="{FF2B5EF4-FFF2-40B4-BE49-F238E27FC236}">
              <a16:creationId xmlns:a16="http://schemas.microsoft.com/office/drawing/2014/main" id="{00000000-0008-0000-0A00-00003A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5586650"/>
          <a:ext cx="266699" cy="394547"/>
        </a:xfrm>
        <a:prstGeom prst="rect">
          <a:avLst/>
        </a:prstGeom>
      </xdr:spPr>
    </xdr:pic>
    <xdr:clientData/>
  </xdr:oneCellAnchor>
  <xdr:oneCellAnchor>
    <xdr:from>
      <xdr:col>29</xdr:col>
      <xdr:colOff>0</xdr:colOff>
      <xdr:row>282</xdr:row>
      <xdr:rowOff>0</xdr:rowOff>
    </xdr:from>
    <xdr:ext cx="266699" cy="394547"/>
    <xdr:pic>
      <xdr:nvPicPr>
        <xdr:cNvPr id="575" name="Graphic 574" descr="Road with solid fill">
          <a:extLst>
            <a:ext uri="{FF2B5EF4-FFF2-40B4-BE49-F238E27FC236}">
              <a16:creationId xmlns:a16="http://schemas.microsoft.com/office/drawing/2014/main" id="{00000000-0008-0000-0A00-00003F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7453550"/>
          <a:ext cx="266699" cy="394547"/>
        </a:xfrm>
        <a:prstGeom prst="rect">
          <a:avLst/>
        </a:prstGeom>
      </xdr:spPr>
    </xdr:pic>
    <xdr:clientData/>
  </xdr:oneCellAnchor>
  <xdr:twoCellAnchor>
    <xdr:from>
      <xdr:col>9</xdr:col>
      <xdr:colOff>8718</xdr:colOff>
      <xdr:row>172</xdr:row>
      <xdr:rowOff>177428</xdr:rowOff>
    </xdr:from>
    <xdr:to>
      <xdr:col>9</xdr:col>
      <xdr:colOff>135721</xdr:colOff>
      <xdr:row>175</xdr:row>
      <xdr:rowOff>71597</xdr:rowOff>
    </xdr:to>
    <xdr:sp macro="" textlink="">
      <xdr:nvSpPr>
        <xdr:cNvPr id="611" name="AutoShape 1512">
          <a:extLst>
            <a:ext uri="{FF2B5EF4-FFF2-40B4-BE49-F238E27FC236}">
              <a16:creationId xmlns:a16="http://schemas.microsoft.com/office/drawing/2014/main" id="{00000000-0008-0000-0A00-000063020000}"/>
            </a:ext>
          </a:extLst>
        </xdr:cNvPr>
        <xdr:cNvSpPr>
          <a:spLocks noChangeArrowheads="1"/>
        </xdr:cNvSpPr>
      </xdr:nvSpPr>
      <xdr:spPr bwMode="auto">
        <a:xfrm rot="5400000" flipV="1">
          <a:off x="2405532" y="12886143"/>
          <a:ext cx="398434" cy="127003"/>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8</xdr:col>
      <xdr:colOff>96497</xdr:colOff>
      <xdr:row>274</xdr:row>
      <xdr:rowOff>97115</xdr:rowOff>
    </xdr:from>
    <xdr:to>
      <xdr:col>12</xdr:col>
      <xdr:colOff>168089</xdr:colOff>
      <xdr:row>277</xdr:row>
      <xdr:rowOff>116415</xdr:rowOff>
    </xdr:to>
    <xdr:sp macro="" textlink="">
      <xdr:nvSpPr>
        <xdr:cNvPr id="646" name="Arrow: Notched Right 645">
          <a:extLst>
            <a:ext uri="{FF2B5EF4-FFF2-40B4-BE49-F238E27FC236}">
              <a16:creationId xmlns:a16="http://schemas.microsoft.com/office/drawing/2014/main" id="{00000000-0008-0000-0A00-000086020000}"/>
            </a:ext>
          </a:extLst>
        </xdr:cNvPr>
        <xdr:cNvSpPr/>
      </xdr:nvSpPr>
      <xdr:spPr>
        <a:xfrm>
          <a:off x="2337673" y="41357174"/>
          <a:ext cx="1237004" cy="366682"/>
        </a:xfrm>
        <a:prstGeom prst="notchedRightArrow">
          <a:avLst>
            <a:gd name="adj1" fmla="val 50000"/>
            <a:gd name="adj2" fmla="val 65401"/>
          </a:avLst>
        </a:prstGeom>
        <a:noFill/>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21</xdr:col>
      <xdr:colOff>0</xdr:colOff>
      <xdr:row>8</xdr:row>
      <xdr:rowOff>126996</xdr:rowOff>
    </xdr:from>
    <xdr:to>
      <xdr:col>21</xdr:col>
      <xdr:colOff>283827</xdr:colOff>
      <xdr:row>8</xdr:row>
      <xdr:rowOff>126996</xdr:rowOff>
    </xdr:to>
    <xdr:sp macro="" textlink="">
      <xdr:nvSpPr>
        <xdr:cNvPr id="647" name="Line 10720">
          <a:extLst>
            <a:ext uri="{FF2B5EF4-FFF2-40B4-BE49-F238E27FC236}">
              <a16:creationId xmlns:a16="http://schemas.microsoft.com/office/drawing/2014/main" id="{00000000-0008-0000-0A00-000087020000}"/>
            </a:ext>
          </a:extLst>
        </xdr:cNvPr>
        <xdr:cNvSpPr>
          <a:spLocks noChangeShapeType="1"/>
        </xdr:cNvSpPr>
      </xdr:nvSpPr>
      <xdr:spPr bwMode="auto">
        <a:xfrm flipV="1">
          <a:off x="5926667" y="1873246"/>
          <a:ext cx="283827" cy="0"/>
        </a:xfrm>
        <a:prstGeom prst="line">
          <a:avLst/>
        </a:prstGeom>
        <a:noFill/>
        <a:ln w="9525">
          <a:solidFill>
            <a:srgbClr val="000000"/>
          </a:solidFill>
          <a:round/>
          <a:headEnd/>
          <a:tailEnd type="triangle" w="med" len="med"/>
        </a:ln>
      </xdr:spPr>
    </xdr:sp>
    <xdr:clientData/>
  </xdr:twoCellAnchor>
  <xdr:twoCellAnchor>
    <xdr:from>
      <xdr:col>21</xdr:col>
      <xdr:colOff>0</xdr:colOff>
      <xdr:row>6</xdr:row>
      <xdr:rowOff>84664</xdr:rowOff>
    </xdr:from>
    <xdr:to>
      <xdr:col>21</xdr:col>
      <xdr:colOff>283827</xdr:colOff>
      <xdr:row>6</xdr:row>
      <xdr:rowOff>84664</xdr:rowOff>
    </xdr:to>
    <xdr:sp macro="" textlink="">
      <xdr:nvSpPr>
        <xdr:cNvPr id="648" name="Line 10720">
          <a:extLst>
            <a:ext uri="{FF2B5EF4-FFF2-40B4-BE49-F238E27FC236}">
              <a16:creationId xmlns:a16="http://schemas.microsoft.com/office/drawing/2014/main" id="{00000000-0008-0000-0A00-000088020000}"/>
            </a:ext>
          </a:extLst>
        </xdr:cNvPr>
        <xdr:cNvSpPr>
          <a:spLocks noChangeShapeType="1"/>
        </xdr:cNvSpPr>
      </xdr:nvSpPr>
      <xdr:spPr bwMode="auto">
        <a:xfrm flipV="1">
          <a:off x="5926667" y="1269997"/>
          <a:ext cx="283827" cy="0"/>
        </a:xfrm>
        <a:prstGeom prst="line">
          <a:avLst/>
        </a:prstGeom>
        <a:noFill/>
        <a:ln w="9525">
          <a:solidFill>
            <a:srgbClr val="000000"/>
          </a:solidFill>
          <a:round/>
          <a:headEnd/>
          <a:tailEnd type="triangle" w="med" len="med"/>
        </a:ln>
      </xdr:spPr>
    </xdr:sp>
    <xdr:clientData/>
  </xdr:twoCellAnchor>
  <xdr:twoCellAnchor>
    <xdr:from>
      <xdr:col>20</xdr:col>
      <xdr:colOff>264584</xdr:colOff>
      <xdr:row>5</xdr:row>
      <xdr:rowOff>116420</xdr:rowOff>
    </xdr:from>
    <xdr:to>
      <xdr:col>21</xdr:col>
      <xdr:colOff>262661</xdr:colOff>
      <xdr:row>5</xdr:row>
      <xdr:rowOff>116420</xdr:rowOff>
    </xdr:to>
    <xdr:sp macro="" textlink="">
      <xdr:nvSpPr>
        <xdr:cNvPr id="649" name="Line 10720">
          <a:extLst>
            <a:ext uri="{FF2B5EF4-FFF2-40B4-BE49-F238E27FC236}">
              <a16:creationId xmlns:a16="http://schemas.microsoft.com/office/drawing/2014/main" id="{00000000-0008-0000-0A00-000089020000}"/>
            </a:ext>
          </a:extLst>
        </xdr:cNvPr>
        <xdr:cNvSpPr>
          <a:spLocks noChangeShapeType="1"/>
        </xdr:cNvSpPr>
      </xdr:nvSpPr>
      <xdr:spPr bwMode="auto">
        <a:xfrm flipV="1">
          <a:off x="5905501" y="1100670"/>
          <a:ext cx="283827" cy="0"/>
        </a:xfrm>
        <a:prstGeom prst="line">
          <a:avLst/>
        </a:prstGeom>
        <a:noFill/>
        <a:ln w="9525">
          <a:solidFill>
            <a:srgbClr val="000000"/>
          </a:solidFill>
          <a:round/>
          <a:headEnd/>
          <a:tailEnd type="triangle" w="med" len="med"/>
        </a:ln>
      </xdr:spPr>
    </xdr:sp>
    <xdr:clientData/>
  </xdr:twoCellAnchor>
  <xdr:twoCellAnchor>
    <xdr:from>
      <xdr:col>20</xdr:col>
      <xdr:colOff>42332</xdr:colOff>
      <xdr:row>4</xdr:row>
      <xdr:rowOff>74083</xdr:rowOff>
    </xdr:from>
    <xdr:to>
      <xdr:col>21</xdr:col>
      <xdr:colOff>291352</xdr:colOff>
      <xdr:row>4</xdr:row>
      <xdr:rowOff>89647</xdr:rowOff>
    </xdr:to>
    <xdr:sp macro="" textlink="">
      <xdr:nvSpPr>
        <xdr:cNvPr id="650" name="Line 10720">
          <a:extLst>
            <a:ext uri="{FF2B5EF4-FFF2-40B4-BE49-F238E27FC236}">
              <a16:creationId xmlns:a16="http://schemas.microsoft.com/office/drawing/2014/main" id="{00000000-0008-0000-0A00-00008A020000}"/>
            </a:ext>
          </a:extLst>
        </xdr:cNvPr>
        <xdr:cNvSpPr>
          <a:spLocks noChangeShapeType="1"/>
        </xdr:cNvSpPr>
      </xdr:nvSpPr>
      <xdr:spPr bwMode="auto">
        <a:xfrm>
          <a:off x="5779744" y="858495"/>
          <a:ext cx="540373" cy="15564"/>
        </a:xfrm>
        <a:prstGeom prst="line">
          <a:avLst/>
        </a:prstGeom>
        <a:noFill/>
        <a:ln w="9525">
          <a:solidFill>
            <a:srgbClr val="000000"/>
          </a:solidFill>
          <a:round/>
          <a:headEnd/>
          <a:tailEnd type="triangle" w="med" len="med"/>
        </a:ln>
      </xdr:spPr>
    </xdr:sp>
    <xdr:clientData/>
  </xdr:twoCellAnchor>
  <xdr:twoCellAnchor editAs="oneCell">
    <xdr:from>
      <xdr:col>38</xdr:col>
      <xdr:colOff>264584</xdr:colOff>
      <xdr:row>46</xdr:row>
      <xdr:rowOff>52913</xdr:rowOff>
    </xdr:from>
    <xdr:to>
      <xdr:col>40</xdr:col>
      <xdr:colOff>81680</xdr:colOff>
      <xdr:row>48</xdr:row>
      <xdr:rowOff>102784</xdr:rowOff>
    </xdr:to>
    <xdr:pic>
      <xdr:nvPicPr>
        <xdr:cNvPr id="22" name="Graphic 21" descr="Forest scene">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049001" y="11853330"/>
          <a:ext cx="388596" cy="400989"/>
        </a:xfrm>
        <a:prstGeom prst="rect">
          <a:avLst/>
        </a:prstGeom>
      </xdr:spPr>
    </xdr:pic>
    <xdr:clientData/>
  </xdr:twoCellAnchor>
  <xdr:twoCellAnchor>
    <xdr:from>
      <xdr:col>39</xdr:col>
      <xdr:colOff>232832</xdr:colOff>
      <xdr:row>312</xdr:row>
      <xdr:rowOff>93374</xdr:rowOff>
    </xdr:from>
    <xdr:to>
      <xdr:col>46</xdr:col>
      <xdr:colOff>10582</xdr:colOff>
      <xdr:row>315</xdr:row>
      <xdr:rowOff>8714</xdr:rowOff>
    </xdr:to>
    <xdr:sp macro="" textlink="">
      <xdr:nvSpPr>
        <xdr:cNvPr id="644" name="TextBox 5">
          <a:extLst>
            <a:ext uri="{FF2B5EF4-FFF2-40B4-BE49-F238E27FC236}">
              <a16:creationId xmlns:a16="http://schemas.microsoft.com/office/drawing/2014/main" id="{00000000-0008-0000-0A00-000084020000}"/>
            </a:ext>
          </a:extLst>
        </xdr:cNvPr>
        <xdr:cNvSpPr txBox="1"/>
      </xdr:nvSpPr>
      <xdr:spPr>
        <a:xfrm>
          <a:off x="11302999" y="50776957"/>
          <a:ext cx="1756833" cy="391590"/>
        </a:xfrm>
        <a:prstGeom prst="rect">
          <a:avLst/>
        </a:prstGeom>
        <a:solidFill>
          <a:srgbClr val="F2F2F2">
            <a:alpha val="20000"/>
          </a:srgbClr>
        </a:solidFill>
      </xdr:spPr>
      <xdr:txBody>
        <a:bodyPr wrap="square" rtlCol="0">
          <a:no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ctr" defTabSz="914377">
            <a:defRPr/>
          </a:pPr>
          <a:r>
            <a:rPr lang="en-US">
              <a:solidFill>
                <a:srgbClr val="C00000"/>
              </a:solidFill>
            </a:rPr>
            <a:t>Global Footprint in </a:t>
          </a:r>
          <a:r>
            <a:rPr lang="en-US">
              <a:solidFill>
                <a:srgbClr val="C00000"/>
              </a:solidFill>
              <a:effectLst>
                <a:outerShdw blurRad="38100" dist="38100" dir="2700000" algn="tl">
                  <a:srgbClr val="000000">
                    <a:alpha val="43137"/>
                  </a:srgbClr>
                </a:outerShdw>
              </a:effectLst>
            </a:rPr>
            <a:t>110+ countries* </a:t>
          </a:r>
          <a:endParaRPr lang="en-US" sz="2000">
            <a:solidFill>
              <a:srgbClr val="C00000"/>
            </a:solidFill>
            <a:effectLst>
              <a:outerShdw blurRad="38100" dist="38100" dir="2700000" algn="tl">
                <a:srgbClr val="000000">
                  <a:alpha val="43137"/>
                </a:srgbClr>
              </a:outerShdw>
            </a:effectLst>
          </a:endParaRPr>
        </a:p>
      </xdr:txBody>
    </xdr:sp>
    <xdr:clientData/>
  </xdr:twoCellAnchor>
  <xdr:twoCellAnchor>
    <xdr:from>
      <xdr:col>40</xdr:col>
      <xdr:colOff>158745</xdr:colOff>
      <xdr:row>316</xdr:row>
      <xdr:rowOff>0</xdr:rowOff>
    </xdr:from>
    <xdr:to>
      <xdr:col>46</xdr:col>
      <xdr:colOff>6211</xdr:colOff>
      <xdr:row>316</xdr:row>
      <xdr:rowOff>140333</xdr:rowOff>
    </xdr:to>
    <xdr:sp macro="" textlink="">
      <xdr:nvSpPr>
        <xdr:cNvPr id="645" name="Rectangle 644">
          <a:extLst>
            <a:ext uri="{FF2B5EF4-FFF2-40B4-BE49-F238E27FC236}">
              <a16:creationId xmlns:a16="http://schemas.microsoft.com/office/drawing/2014/main" id="{00000000-0008-0000-0A00-000085020000}"/>
            </a:ext>
          </a:extLst>
        </xdr:cNvPr>
        <xdr:cNvSpPr/>
      </xdr:nvSpPr>
      <xdr:spPr>
        <a:xfrm>
          <a:off x="11514662" y="50588335"/>
          <a:ext cx="1540799" cy="224998"/>
        </a:xfrm>
        <a:prstGeom prst="rect">
          <a:avLst/>
        </a:prstGeom>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defTabSz="914377">
            <a:defRPr/>
          </a:pPr>
          <a:r>
            <a:rPr lang="en-US" sz="900">
              <a:solidFill>
                <a:prstClr val="black"/>
              </a:solidFill>
            </a:rPr>
            <a:t>*Includes EPC and Supply</a:t>
          </a:r>
        </a:p>
      </xdr:txBody>
    </xdr:sp>
    <xdr:clientData/>
  </xdr:twoCellAnchor>
  <xdr:twoCellAnchor>
    <xdr:from>
      <xdr:col>39</xdr:col>
      <xdr:colOff>222247</xdr:colOff>
      <xdr:row>313</xdr:row>
      <xdr:rowOff>123265</xdr:rowOff>
    </xdr:from>
    <xdr:to>
      <xdr:col>40</xdr:col>
      <xdr:colOff>211664</xdr:colOff>
      <xdr:row>316</xdr:row>
      <xdr:rowOff>74087</xdr:rowOff>
    </xdr:to>
    <xdr:grpSp>
      <xdr:nvGrpSpPr>
        <xdr:cNvPr id="656" name="Group 655">
          <a:extLst>
            <a:ext uri="{FF2B5EF4-FFF2-40B4-BE49-F238E27FC236}">
              <a16:creationId xmlns:a16="http://schemas.microsoft.com/office/drawing/2014/main" id="{00000000-0008-0000-0A00-000090020000}"/>
            </a:ext>
          </a:extLst>
        </xdr:cNvPr>
        <xdr:cNvGrpSpPr>
          <a:grpSpLocks/>
        </xdr:cNvGrpSpPr>
      </xdr:nvGrpSpPr>
      <xdr:grpSpPr bwMode="auto">
        <a:xfrm>
          <a:off x="11751466" y="51736859"/>
          <a:ext cx="287073" cy="446916"/>
          <a:chOff x="10" y="10"/>
          <a:chExt cx="920" cy="558"/>
        </a:xfrm>
      </xdr:grpSpPr>
      <xdr:sp macro="" textlink="">
        <xdr:nvSpPr>
          <xdr:cNvPr id="657" name="Freeform 2">
            <a:extLst>
              <a:ext uri="{FF2B5EF4-FFF2-40B4-BE49-F238E27FC236}">
                <a16:creationId xmlns:a16="http://schemas.microsoft.com/office/drawing/2014/main" id="{00000000-0008-0000-0A00-00009102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658" name="Group 1389">
            <a:extLst>
              <a:ext uri="{FF2B5EF4-FFF2-40B4-BE49-F238E27FC236}">
                <a16:creationId xmlns:a16="http://schemas.microsoft.com/office/drawing/2014/main" id="{00000000-0008-0000-0A00-000092020000}"/>
              </a:ext>
            </a:extLst>
          </xdr:cNvPr>
          <xdr:cNvGrpSpPr>
            <a:grpSpLocks/>
          </xdr:cNvGrpSpPr>
        </xdr:nvGrpSpPr>
        <xdr:grpSpPr bwMode="auto">
          <a:xfrm>
            <a:off x="37" y="47"/>
            <a:ext cx="304" cy="490"/>
            <a:chOff x="37" y="47"/>
            <a:chExt cx="304" cy="490"/>
          </a:xfrm>
        </xdr:grpSpPr>
        <xdr:sp macro="" textlink="">
          <xdr:nvSpPr>
            <xdr:cNvPr id="666" name="Freeform 4">
              <a:extLst>
                <a:ext uri="{FF2B5EF4-FFF2-40B4-BE49-F238E27FC236}">
                  <a16:creationId xmlns:a16="http://schemas.microsoft.com/office/drawing/2014/main" id="{00000000-0008-0000-0A00-00009A02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7" name="Freeform 5">
              <a:extLst>
                <a:ext uri="{FF2B5EF4-FFF2-40B4-BE49-F238E27FC236}">
                  <a16:creationId xmlns:a16="http://schemas.microsoft.com/office/drawing/2014/main" id="{00000000-0008-0000-0A00-00009B02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8" name="Freeform 6">
              <a:extLst>
                <a:ext uri="{FF2B5EF4-FFF2-40B4-BE49-F238E27FC236}">
                  <a16:creationId xmlns:a16="http://schemas.microsoft.com/office/drawing/2014/main" id="{00000000-0008-0000-0A00-00009C02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659" name="Freeform 7">
            <a:extLst>
              <a:ext uri="{FF2B5EF4-FFF2-40B4-BE49-F238E27FC236}">
                <a16:creationId xmlns:a16="http://schemas.microsoft.com/office/drawing/2014/main" id="{00000000-0008-0000-0A00-00009302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0" name="Rectangle 659">
            <a:extLst>
              <a:ext uri="{FF2B5EF4-FFF2-40B4-BE49-F238E27FC236}">
                <a16:creationId xmlns:a16="http://schemas.microsoft.com/office/drawing/2014/main" id="{00000000-0008-0000-0A00-00009402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1" name="Rectangle 660">
            <a:extLst>
              <a:ext uri="{FF2B5EF4-FFF2-40B4-BE49-F238E27FC236}">
                <a16:creationId xmlns:a16="http://schemas.microsoft.com/office/drawing/2014/main" id="{00000000-0008-0000-0A00-00009502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2" name="Rectangle 661">
            <a:extLst>
              <a:ext uri="{FF2B5EF4-FFF2-40B4-BE49-F238E27FC236}">
                <a16:creationId xmlns:a16="http://schemas.microsoft.com/office/drawing/2014/main" id="{00000000-0008-0000-0A00-00009602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3" name="Freeform 11">
            <a:extLst>
              <a:ext uri="{FF2B5EF4-FFF2-40B4-BE49-F238E27FC236}">
                <a16:creationId xmlns:a16="http://schemas.microsoft.com/office/drawing/2014/main" id="{00000000-0008-0000-0A00-00009702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4" name="Freeform 12">
            <a:extLst>
              <a:ext uri="{FF2B5EF4-FFF2-40B4-BE49-F238E27FC236}">
                <a16:creationId xmlns:a16="http://schemas.microsoft.com/office/drawing/2014/main" id="{00000000-0008-0000-0A00-00009802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5" name="Freeform 13">
            <a:extLst>
              <a:ext uri="{FF2B5EF4-FFF2-40B4-BE49-F238E27FC236}">
                <a16:creationId xmlns:a16="http://schemas.microsoft.com/office/drawing/2014/main" id="{00000000-0008-0000-0A00-00009902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editAs="oneCell">
    <xdr:from>
      <xdr:col>12</xdr:col>
      <xdr:colOff>222250</xdr:colOff>
      <xdr:row>271</xdr:row>
      <xdr:rowOff>21790</xdr:rowOff>
    </xdr:from>
    <xdr:to>
      <xdr:col>17</xdr:col>
      <xdr:colOff>121816</xdr:colOff>
      <xdr:row>279</xdr:row>
      <xdr:rowOff>112055</xdr:rowOff>
    </xdr:to>
    <xdr:pic>
      <xdr:nvPicPr>
        <xdr:cNvPr id="670" name="Picture 669">
          <a:extLst>
            <a:ext uri="{FF2B5EF4-FFF2-40B4-BE49-F238E27FC236}">
              <a16:creationId xmlns:a16="http://schemas.microsoft.com/office/drawing/2014/main" id="{00000000-0008-0000-0A00-00009E020000}"/>
            </a:ext>
          </a:extLst>
        </xdr:cNvPr>
        <xdr:cNvPicPr>
          <a:picLocks noChangeAspect="1"/>
        </xdr:cNvPicPr>
      </xdr:nvPicPr>
      <xdr:blipFill rotWithShape="1">
        <a:blip xmlns:r="http://schemas.openxmlformats.org/officeDocument/2006/relationships" r:embed="rId6" cstate="screen">
          <a:clrChange>
            <a:clrFrom>
              <a:srgbClr val="FFFFFF"/>
            </a:clrFrom>
            <a:clrTo>
              <a:srgbClr val="FFFFFF">
                <a:alpha val="0"/>
              </a:srgbClr>
            </a:clrTo>
          </a:clrChange>
          <a:extLst>
            <a:ext uri="{28A0092B-C50C-407E-A947-70E740481C1C}">
              <a14:useLocalDpi xmlns:a14="http://schemas.microsoft.com/office/drawing/2010/main"/>
            </a:ext>
          </a:extLst>
        </a:blip>
        <a:srcRect l="8599" r="4734"/>
        <a:stretch/>
      </xdr:blipFill>
      <xdr:spPr>
        <a:xfrm>
          <a:off x="3628838" y="41046525"/>
          <a:ext cx="1356331" cy="1289295"/>
        </a:xfrm>
        <a:prstGeom prst="rect">
          <a:avLst/>
        </a:prstGeom>
        <a:ln>
          <a:noFill/>
        </a:ln>
      </xdr:spPr>
    </xdr:pic>
    <xdr:clientData/>
  </xdr:twoCellAnchor>
  <xdr:twoCellAnchor editAs="oneCell">
    <xdr:from>
      <xdr:col>41</xdr:col>
      <xdr:colOff>0</xdr:colOff>
      <xdr:row>46</xdr:row>
      <xdr:rowOff>56030</xdr:rowOff>
    </xdr:from>
    <xdr:to>
      <xdr:col>42</xdr:col>
      <xdr:colOff>108450</xdr:colOff>
      <xdr:row>48</xdr:row>
      <xdr:rowOff>105901</xdr:rowOff>
    </xdr:to>
    <xdr:pic>
      <xdr:nvPicPr>
        <xdr:cNvPr id="638" name="Graphic 637" descr="Forest scene">
          <a:extLst>
            <a:ext uri="{FF2B5EF4-FFF2-40B4-BE49-F238E27FC236}">
              <a16:creationId xmlns:a16="http://schemas.microsoft.com/office/drawing/2014/main" id="{E5F994DB-D8C7-41FE-B546-626034C1BF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855824" y="11811001"/>
          <a:ext cx="399802" cy="397253"/>
        </a:xfrm>
        <a:prstGeom prst="rect">
          <a:avLst/>
        </a:prstGeom>
      </xdr:spPr>
    </xdr:pic>
    <xdr:clientData/>
  </xdr:twoCellAnchor>
  <xdr:twoCellAnchor>
    <xdr:from>
      <xdr:col>14</xdr:col>
      <xdr:colOff>2</xdr:colOff>
      <xdr:row>152</xdr:row>
      <xdr:rowOff>84666</xdr:rowOff>
    </xdr:from>
    <xdr:to>
      <xdr:col>14</xdr:col>
      <xdr:colOff>285749</xdr:colOff>
      <xdr:row>153</xdr:row>
      <xdr:rowOff>179916</xdr:rowOff>
    </xdr:to>
    <xdr:sp macro="" textlink="">
      <xdr:nvSpPr>
        <xdr:cNvPr id="23" name="Isosceles Triangle 22">
          <a:extLst>
            <a:ext uri="{FF2B5EF4-FFF2-40B4-BE49-F238E27FC236}">
              <a16:creationId xmlns:a16="http://schemas.microsoft.com/office/drawing/2014/main" id="{52478BB7-0176-4633-9F0E-7CCABEFFB5E2}"/>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671" name="Isosceles Triangle 670">
          <a:extLst>
            <a:ext uri="{FF2B5EF4-FFF2-40B4-BE49-F238E27FC236}">
              <a16:creationId xmlns:a16="http://schemas.microsoft.com/office/drawing/2014/main" id="{96A86982-CB98-44E4-B80D-5F20161EDDDA}"/>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673" name="Isosceles Triangle 672">
          <a:extLst>
            <a:ext uri="{FF2B5EF4-FFF2-40B4-BE49-F238E27FC236}">
              <a16:creationId xmlns:a16="http://schemas.microsoft.com/office/drawing/2014/main" id="{1EDC643C-21DD-441E-AF60-61C581AE3161}"/>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74" name="Isosceles Triangle 673">
          <a:extLst>
            <a:ext uri="{FF2B5EF4-FFF2-40B4-BE49-F238E27FC236}">
              <a16:creationId xmlns:a16="http://schemas.microsoft.com/office/drawing/2014/main" id="{F23E2E8E-05AE-4647-9876-851390B39EDD}"/>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76" name="Isosceles Triangle 675">
          <a:extLst>
            <a:ext uri="{FF2B5EF4-FFF2-40B4-BE49-F238E27FC236}">
              <a16:creationId xmlns:a16="http://schemas.microsoft.com/office/drawing/2014/main" id="{E2B09047-3C4E-482A-A855-FAF85C586954}"/>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679" name="Isosceles Triangle 678">
          <a:extLst>
            <a:ext uri="{FF2B5EF4-FFF2-40B4-BE49-F238E27FC236}">
              <a16:creationId xmlns:a16="http://schemas.microsoft.com/office/drawing/2014/main" id="{6861A4ED-F4FC-4AA0-BF6D-6D01293B0336}"/>
            </a:ext>
          </a:extLst>
        </xdr:cNvPr>
        <xdr:cNvSpPr/>
      </xdr:nvSpPr>
      <xdr:spPr>
        <a:xfrm>
          <a:off x="3406590" y="22507637"/>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698" name="Isosceles Triangle 697">
          <a:extLst>
            <a:ext uri="{FF2B5EF4-FFF2-40B4-BE49-F238E27FC236}">
              <a16:creationId xmlns:a16="http://schemas.microsoft.com/office/drawing/2014/main" id="{2BAC8579-6A30-4FFB-866E-87EEDB0F31D3}"/>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699" name="Isosceles Triangle 698">
          <a:extLst>
            <a:ext uri="{FF2B5EF4-FFF2-40B4-BE49-F238E27FC236}">
              <a16:creationId xmlns:a16="http://schemas.microsoft.com/office/drawing/2014/main" id="{B3A1B507-D1A3-43C3-8339-CFCAB2E228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700" name="Isosceles Triangle 699">
          <a:extLst>
            <a:ext uri="{FF2B5EF4-FFF2-40B4-BE49-F238E27FC236}">
              <a16:creationId xmlns:a16="http://schemas.microsoft.com/office/drawing/2014/main" id="{D5951263-90D7-4BF2-8645-2E58EEDF179C}"/>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701" name="Isosceles Triangle 700">
          <a:extLst>
            <a:ext uri="{FF2B5EF4-FFF2-40B4-BE49-F238E27FC236}">
              <a16:creationId xmlns:a16="http://schemas.microsoft.com/office/drawing/2014/main" id="{E29A90A7-CC13-4D4D-9DF3-0DCECDA6FEE7}"/>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702" name="Isosceles Triangle 701">
          <a:extLst>
            <a:ext uri="{FF2B5EF4-FFF2-40B4-BE49-F238E27FC236}">
              <a16:creationId xmlns:a16="http://schemas.microsoft.com/office/drawing/2014/main" id="{A1C753CB-A4E1-45AC-8248-674FE2DAE3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703" name="Isosceles Triangle 702">
          <a:extLst>
            <a:ext uri="{FF2B5EF4-FFF2-40B4-BE49-F238E27FC236}">
              <a16:creationId xmlns:a16="http://schemas.microsoft.com/office/drawing/2014/main" id="{5AC323A1-37B3-4182-89C2-307B2604ADB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72" name="Isosceles Triangle 3071">
          <a:extLst>
            <a:ext uri="{FF2B5EF4-FFF2-40B4-BE49-F238E27FC236}">
              <a16:creationId xmlns:a16="http://schemas.microsoft.com/office/drawing/2014/main" id="{78905AF8-CD56-4C76-A492-A5774FEC353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4" name="Isosceles Triangle 3073">
          <a:extLst>
            <a:ext uri="{FF2B5EF4-FFF2-40B4-BE49-F238E27FC236}">
              <a16:creationId xmlns:a16="http://schemas.microsoft.com/office/drawing/2014/main" id="{EB9363F1-AAB9-4E2D-B4C2-A5E8D8F80F60}"/>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5" name="Isosceles Triangle 3074">
          <a:extLst>
            <a:ext uri="{FF2B5EF4-FFF2-40B4-BE49-F238E27FC236}">
              <a16:creationId xmlns:a16="http://schemas.microsoft.com/office/drawing/2014/main" id="{017342FF-CA39-4974-855F-650E34B0C5D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6" name="Isosceles Triangle 3075">
          <a:extLst>
            <a:ext uri="{FF2B5EF4-FFF2-40B4-BE49-F238E27FC236}">
              <a16:creationId xmlns:a16="http://schemas.microsoft.com/office/drawing/2014/main" id="{67FB77BE-9797-4C0C-9855-BC8D1549BDE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7" name="Isosceles Triangle 3076">
          <a:extLst>
            <a:ext uri="{FF2B5EF4-FFF2-40B4-BE49-F238E27FC236}">
              <a16:creationId xmlns:a16="http://schemas.microsoft.com/office/drawing/2014/main" id="{360C5329-EDC2-4EDB-9D2D-89782DD9710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8" name="Isosceles Triangle 3077">
          <a:extLst>
            <a:ext uri="{FF2B5EF4-FFF2-40B4-BE49-F238E27FC236}">
              <a16:creationId xmlns:a16="http://schemas.microsoft.com/office/drawing/2014/main" id="{A530661A-F2F5-4000-99C2-D131DF6FA356}"/>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9" name="Isosceles Triangle 3078">
          <a:extLst>
            <a:ext uri="{FF2B5EF4-FFF2-40B4-BE49-F238E27FC236}">
              <a16:creationId xmlns:a16="http://schemas.microsoft.com/office/drawing/2014/main" id="{A0858B4C-4273-4373-85D5-37F7359ABB04}"/>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80" name="Isosceles Triangle 3079">
          <a:extLst>
            <a:ext uri="{FF2B5EF4-FFF2-40B4-BE49-F238E27FC236}">
              <a16:creationId xmlns:a16="http://schemas.microsoft.com/office/drawing/2014/main" id="{05427BEF-D11E-42B3-AF06-1852745D9F59}"/>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3081" name="Isosceles Triangle 3080">
          <a:extLst>
            <a:ext uri="{FF2B5EF4-FFF2-40B4-BE49-F238E27FC236}">
              <a16:creationId xmlns:a16="http://schemas.microsoft.com/office/drawing/2014/main" id="{F615E80D-9124-4520-8CCF-0138B4C60A2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3082" name="Isosceles Triangle 3081">
          <a:extLst>
            <a:ext uri="{FF2B5EF4-FFF2-40B4-BE49-F238E27FC236}">
              <a16:creationId xmlns:a16="http://schemas.microsoft.com/office/drawing/2014/main" id="{78446ED4-B535-4425-A3DA-0E23580201F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3083" name="Isosceles Triangle 3082">
          <a:extLst>
            <a:ext uri="{FF2B5EF4-FFF2-40B4-BE49-F238E27FC236}">
              <a16:creationId xmlns:a16="http://schemas.microsoft.com/office/drawing/2014/main" id="{C961034D-67CB-46F3-B5F2-56995C0F047C}"/>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3084" name="Isosceles Triangle 3083">
          <a:extLst>
            <a:ext uri="{FF2B5EF4-FFF2-40B4-BE49-F238E27FC236}">
              <a16:creationId xmlns:a16="http://schemas.microsoft.com/office/drawing/2014/main" id="{CA1CAB5B-3338-4701-92E6-85332218EDF5}"/>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3085" name="Isosceles Triangle 3084">
          <a:extLst>
            <a:ext uri="{FF2B5EF4-FFF2-40B4-BE49-F238E27FC236}">
              <a16:creationId xmlns:a16="http://schemas.microsoft.com/office/drawing/2014/main" id="{5128327D-455B-479E-A43F-A8973B8EA92A}"/>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3086" name="Isosceles Triangle 3085">
          <a:extLst>
            <a:ext uri="{FF2B5EF4-FFF2-40B4-BE49-F238E27FC236}">
              <a16:creationId xmlns:a16="http://schemas.microsoft.com/office/drawing/2014/main" id="{1095E6B3-B448-494E-AAA0-953A69EF216F}"/>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142</xdr:row>
      <xdr:rowOff>84666</xdr:rowOff>
    </xdr:from>
    <xdr:to>
      <xdr:col>4</xdr:col>
      <xdr:colOff>285749</xdr:colOff>
      <xdr:row>143</xdr:row>
      <xdr:rowOff>179916</xdr:rowOff>
    </xdr:to>
    <xdr:sp macro="" textlink="">
      <xdr:nvSpPr>
        <xdr:cNvPr id="14" name="Isosceles Triangle 13">
          <a:extLst>
            <a:ext uri="{FF2B5EF4-FFF2-40B4-BE49-F238E27FC236}">
              <a16:creationId xmlns:a16="http://schemas.microsoft.com/office/drawing/2014/main" id="{2C2E8358-2FE2-4852-8F41-195F64C7C9DF}"/>
            </a:ext>
          </a:extLst>
        </xdr:cNvPr>
        <xdr:cNvSpPr/>
      </xdr:nvSpPr>
      <xdr:spPr>
        <a:xfrm>
          <a:off x="1075767" y="19482048"/>
          <a:ext cx="285747" cy="233083"/>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1" name="Isosceles Triangle 550">
          <a:extLst>
            <a:ext uri="{FF2B5EF4-FFF2-40B4-BE49-F238E27FC236}">
              <a16:creationId xmlns:a16="http://schemas.microsoft.com/office/drawing/2014/main" id="{99D638FE-6A6B-4306-8288-6738FFBE60C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2" name="Isosceles Triangle 551">
          <a:extLst>
            <a:ext uri="{FF2B5EF4-FFF2-40B4-BE49-F238E27FC236}">
              <a16:creationId xmlns:a16="http://schemas.microsoft.com/office/drawing/2014/main" id="{7160D016-B87D-443A-86B9-990431944738}"/>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3" name="Isosceles Triangle 552">
          <a:extLst>
            <a:ext uri="{FF2B5EF4-FFF2-40B4-BE49-F238E27FC236}">
              <a16:creationId xmlns:a16="http://schemas.microsoft.com/office/drawing/2014/main" id="{D0C28822-218E-461D-B252-3CC13FD4445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4" name="Isosceles Triangle 553">
          <a:extLst>
            <a:ext uri="{FF2B5EF4-FFF2-40B4-BE49-F238E27FC236}">
              <a16:creationId xmlns:a16="http://schemas.microsoft.com/office/drawing/2014/main" id="{242E179A-19A6-4B40-85A9-F9DAF64EDFE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5" name="Isosceles Triangle 554">
          <a:extLst>
            <a:ext uri="{FF2B5EF4-FFF2-40B4-BE49-F238E27FC236}">
              <a16:creationId xmlns:a16="http://schemas.microsoft.com/office/drawing/2014/main" id="{4BFC81C4-1DE8-4702-B9D9-16FA08B245F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6" name="Isosceles Triangle 555">
          <a:extLst>
            <a:ext uri="{FF2B5EF4-FFF2-40B4-BE49-F238E27FC236}">
              <a16:creationId xmlns:a16="http://schemas.microsoft.com/office/drawing/2014/main" id="{D1B498FF-442D-463A-949C-ED430C02E3F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7" name="Isosceles Triangle 556">
          <a:extLst>
            <a:ext uri="{FF2B5EF4-FFF2-40B4-BE49-F238E27FC236}">
              <a16:creationId xmlns:a16="http://schemas.microsoft.com/office/drawing/2014/main" id="{8E798E5B-FF93-449F-8C97-80A5054DCE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8" name="Isosceles Triangle 557">
          <a:extLst>
            <a:ext uri="{FF2B5EF4-FFF2-40B4-BE49-F238E27FC236}">
              <a16:creationId xmlns:a16="http://schemas.microsoft.com/office/drawing/2014/main" id="{3C5F8250-FB0F-4714-B5CF-5A5EBB88465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1" name="Isosceles Triangle 560">
          <a:extLst>
            <a:ext uri="{FF2B5EF4-FFF2-40B4-BE49-F238E27FC236}">
              <a16:creationId xmlns:a16="http://schemas.microsoft.com/office/drawing/2014/main" id="{9EE20EB8-FAAC-41DC-8E37-968BA680A69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2" name="Isosceles Triangle 561">
          <a:extLst>
            <a:ext uri="{FF2B5EF4-FFF2-40B4-BE49-F238E27FC236}">
              <a16:creationId xmlns:a16="http://schemas.microsoft.com/office/drawing/2014/main" id="{02827F7E-9DD9-4E1F-B342-D8B15FA0A2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3" name="Isosceles Triangle 562">
          <a:extLst>
            <a:ext uri="{FF2B5EF4-FFF2-40B4-BE49-F238E27FC236}">
              <a16:creationId xmlns:a16="http://schemas.microsoft.com/office/drawing/2014/main" id="{92EB3550-20AC-4E04-A12F-E063D4232A1F}"/>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4" name="Isosceles Triangle 563">
          <a:extLst>
            <a:ext uri="{FF2B5EF4-FFF2-40B4-BE49-F238E27FC236}">
              <a16:creationId xmlns:a16="http://schemas.microsoft.com/office/drawing/2014/main" id="{6F337A06-FE9D-4D1E-8CC5-EAE9FEBA0F7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5" name="Isosceles Triangle 564">
          <a:extLst>
            <a:ext uri="{FF2B5EF4-FFF2-40B4-BE49-F238E27FC236}">
              <a16:creationId xmlns:a16="http://schemas.microsoft.com/office/drawing/2014/main" id="{8506BABD-FEA7-4E43-88C2-642CB20199D0}"/>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6" name="Isosceles Triangle 565">
          <a:extLst>
            <a:ext uri="{FF2B5EF4-FFF2-40B4-BE49-F238E27FC236}">
              <a16:creationId xmlns:a16="http://schemas.microsoft.com/office/drawing/2014/main" id="{8B66A23A-F617-4FCB-8830-12A2F65EA32B}"/>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7" name="Isosceles Triangle 566">
          <a:extLst>
            <a:ext uri="{FF2B5EF4-FFF2-40B4-BE49-F238E27FC236}">
              <a16:creationId xmlns:a16="http://schemas.microsoft.com/office/drawing/2014/main" id="{529F80DC-7757-4CB1-9FA6-3282CD645AC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8" name="Isosceles Triangle 567">
          <a:extLst>
            <a:ext uri="{FF2B5EF4-FFF2-40B4-BE49-F238E27FC236}">
              <a16:creationId xmlns:a16="http://schemas.microsoft.com/office/drawing/2014/main" id="{97EF7856-7FF7-486B-8489-D9A7B2612414}"/>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69" name="Isosceles Triangle 568">
          <a:extLst>
            <a:ext uri="{FF2B5EF4-FFF2-40B4-BE49-F238E27FC236}">
              <a16:creationId xmlns:a16="http://schemas.microsoft.com/office/drawing/2014/main" id="{51893DEF-B45A-4C53-8CA4-84851AD7DC0E}"/>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71" name="Isosceles Triangle 570">
          <a:extLst>
            <a:ext uri="{FF2B5EF4-FFF2-40B4-BE49-F238E27FC236}">
              <a16:creationId xmlns:a16="http://schemas.microsoft.com/office/drawing/2014/main" id="{C3353A6C-D6C0-4261-AA85-BB6BC56E9BF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2" name="Isosceles Triangle 571">
          <a:extLst>
            <a:ext uri="{FF2B5EF4-FFF2-40B4-BE49-F238E27FC236}">
              <a16:creationId xmlns:a16="http://schemas.microsoft.com/office/drawing/2014/main" id="{0B0843B9-7CD1-4D3B-A3E7-8983814401E4}"/>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3" name="Isosceles Triangle 572">
          <a:extLst>
            <a:ext uri="{FF2B5EF4-FFF2-40B4-BE49-F238E27FC236}">
              <a16:creationId xmlns:a16="http://schemas.microsoft.com/office/drawing/2014/main" id="{FE386376-519D-4060-B6FA-30D8BF0EA9C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4" name="Isosceles Triangle 573">
          <a:extLst>
            <a:ext uri="{FF2B5EF4-FFF2-40B4-BE49-F238E27FC236}">
              <a16:creationId xmlns:a16="http://schemas.microsoft.com/office/drawing/2014/main" id="{6A2582F8-B2CB-4751-AB13-C0DFFDFC66D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6" name="Isosceles Triangle 575">
          <a:extLst>
            <a:ext uri="{FF2B5EF4-FFF2-40B4-BE49-F238E27FC236}">
              <a16:creationId xmlns:a16="http://schemas.microsoft.com/office/drawing/2014/main" id="{2F12DEF3-E87C-47D3-9F1F-DF4065D12E51}"/>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7" name="Isosceles Triangle 576">
          <a:extLst>
            <a:ext uri="{FF2B5EF4-FFF2-40B4-BE49-F238E27FC236}">
              <a16:creationId xmlns:a16="http://schemas.microsoft.com/office/drawing/2014/main" id="{E3FC5A58-ABE2-40CE-A524-4B076FFB127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8" name="Isosceles Triangle 577">
          <a:extLst>
            <a:ext uri="{FF2B5EF4-FFF2-40B4-BE49-F238E27FC236}">
              <a16:creationId xmlns:a16="http://schemas.microsoft.com/office/drawing/2014/main" id="{8E0D24B4-08DD-4A65-AA20-40C7765BA2ED}"/>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79" name="Isosceles Triangle 578">
          <a:extLst>
            <a:ext uri="{FF2B5EF4-FFF2-40B4-BE49-F238E27FC236}">
              <a16:creationId xmlns:a16="http://schemas.microsoft.com/office/drawing/2014/main" id="{971A982C-4E59-4DE4-B8EB-7B1E0D3B98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80" name="Isosceles Triangle 579">
          <a:extLst>
            <a:ext uri="{FF2B5EF4-FFF2-40B4-BE49-F238E27FC236}">
              <a16:creationId xmlns:a16="http://schemas.microsoft.com/office/drawing/2014/main" id="{4D54C7CE-480A-4730-929F-ED8A39E45601}"/>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1" name="Isosceles Triangle 580">
          <a:extLst>
            <a:ext uri="{FF2B5EF4-FFF2-40B4-BE49-F238E27FC236}">
              <a16:creationId xmlns:a16="http://schemas.microsoft.com/office/drawing/2014/main" id="{9E35D78D-BCAA-4619-877A-123E5C1824D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2" name="Isosceles Triangle 581">
          <a:extLst>
            <a:ext uri="{FF2B5EF4-FFF2-40B4-BE49-F238E27FC236}">
              <a16:creationId xmlns:a16="http://schemas.microsoft.com/office/drawing/2014/main" id="{C8007993-ED97-4E66-AC0C-4DF0702DCE54}"/>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3" name="Isosceles Triangle 582">
          <a:extLst>
            <a:ext uri="{FF2B5EF4-FFF2-40B4-BE49-F238E27FC236}">
              <a16:creationId xmlns:a16="http://schemas.microsoft.com/office/drawing/2014/main" id="{438E9507-86C5-4B13-BB6C-B947535115A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4" name="Isosceles Triangle 583">
          <a:extLst>
            <a:ext uri="{FF2B5EF4-FFF2-40B4-BE49-F238E27FC236}">
              <a16:creationId xmlns:a16="http://schemas.microsoft.com/office/drawing/2014/main" id="{EB251631-C3C8-41AF-B73A-A100FA43F69F}"/>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5" name="Isosceles Triangle 584">
          <a:extLst>
            <a:ext uri="{FF2B5EF4-FFF2-40B4-BE49-F238E27FC236}">
              <a16:creationId xmlns:a16="http://schemas.microsoft.com/office/drawing/2014/main" id="{FC18822F-0287-4E26-A1C7-217FAD8C1B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7" name="Isosceles Triangle 586">
          <a:extLst>
            <a:ext uri="{FF2B5EF4-FFF2-40B4-BE49-F238E27FC236}">
              <a16:creationId xmlns:a16="http://schemas.microsoft.com/office/drawing/2014/main" id="{D5B7FE63-AB86-47A5-ACE2-FD6AE6AE7A01}"/>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8" name="Isosceles Triangle 587">
          <a:extLst>
            <a:ext uri="{FF2B5EF4-FFF2-40B4-BE49-F238E27FC236}">
              <a16:creationId xmlns:a16="http://schemas.microsoft.com/office/drawing/2014/main" id="{36242D53-5D2C-43F8-90FA-EFEE1C21E136}"/>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9" name="Isosceles Triangle 588">
          <a:extLst>
            <a:ext uri="{FF2B5EF4-FFF2-40B4-BE49-F238E27FC236}">
              <a16:creationId xmlns:a16="http://schemas.microsoft.com/office/drawing/2014/main" id="{209B2013-5100-45DA-AE93-9889B773F17C}"/>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599" name="Isosceles Triangle 598">
          <a:extLst>
            <a:ext uri="{FF2B5EF4-FFF2-40B4-BE49-F238E27FC236}">
              <a16:creationId xmlns:a16="http://schemas.microsoft.com/office/drawing/2014/main" id="{B3A5B2AD-E0D2-4ADF-AB83-E81C9870463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37" name="Isosceles Triangle 636">
          <a:extLst>
            <a:ext uri="{FF2B5EF4-FFF2-40B4-BE49-F238E27FC236}">
              <a16:creationId xmlns:a16="http://schemas.microsoft.com/office/drawing/2014/main" id="{A2354488-3F65-438F-B544-B421BD88B7D2}"/>
            </a:ext>
          </a:extLst>
        </xdr:cNvPr>
        <xdr:cNvSpPr/>
      </xdr:nvSpPr>
      <xdr:spPr>
        <a:xfrm>
          <a:off x="1075767" y="20961225"/>
          <a:ext cx="285747" cy="233082"/>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0" name="Isosceles Triangle 639">
          <a:extLst>
            <a:ext uri="{FF2B5EF4-FFF2-40B4-BE49-F238E27FC236}">
              <a16:creationId xmlns:a16="http://schemas.microsoft.com/office/drawing/2014/main" id="{07C3AAFF-FF40-4A67-8313-9A639744807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1" name="Isosceles Triangle 640">
          <a:extLst>
            <a:ext uri="{FF2B5EF4-FFF2-40B4-BE49-F238E27FC236}">
              <a16:creationId xmlns:a16="http://schemas.microsoft.com/office/drawing/2014/main" id="{75B2673D-8FE8-4B71-8E38-AD98C9FE8448}"/>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112059</xdr:colOff>
      <xdr:row>207</xdr:row>
      <xdr:rowOff>78442</xdr:rowOff>
    </xdr:from>
    <xdr:to>
      <xdr:col>40</xdr:col>
      <xdr:colOff>145676</xdr:colOff>
      <xdr:row>208</xdr:row>
      <xdr:rowOff>7097</xdr:rowOff>
    </xdr:to>
    <xdr:sp macro="" textlink="">
      <xdr:nvSpPr>
        <xdr:cNvPr id="642" name="Freeform 2950">
          <a:extLst>
            <a:ext uri="{FF2B5EF4-FFF2-40B4-BE49-F238E27FC236}">
              <a16:creationId xmlns:a16="http://schemas.microsoft.com/office/drawing/2014/main" id="{4B59E96D-1E2A-4A06-8E92-C6CDB6DA599C}"/>
            </a:ext>
          </a:extLst>
        </xdr:cNvPr>
        <xdr:cNvSpPr>
          <a:spLocks noChangeArrowheads="1"/>
        </xdr:cNvSpPr>
      </xdr:nvSpPr>
      <xdr:spPr bwMode="auto">
        <a:xfrm>
          <a:off x="11093824" y="3109632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123265</xdr:colOff>
      <xdr:row>207</xdr:row>
      <xdr:rowOff>78441</xdr:rowOff>
    </xdr:from>
    <xdr:to>
      <xdr:col>42</xdr:col>
      <xdr:colOff>156883</xdr:colOff>
      <xdr:row>208</xdr:row>
      <xdr:rowOff>7096</xdr:rowOff>
    </xdr:to>
    <xdr:sp macro="" textlink="">
      <xdr:nvSpPr>
        <xdr:cNvPr id="652" name="Freeform 2950">
          <a:extLst>
            <a:ext uri="{FF2B5EF4-FFF2-40B4-BE49-F238E27FC236}">
              <a16:creationId xmlns:a16="http://schemas.microsoft.com/office/drawing/2014/main" id="{C2A2FA23-DC51-4481-9C64-21C88DC43EB2}"/>
            </a:ext>
          </a:extLst>
        </xdr:cNvPr>
        <xdr:cNvSpPr>
          <a:spLocks noChangeArrowheads="1"/>
        </xdr:cNvSpPr>
      </xdr:nvSpPr>
      <xdr:spPr bwMode="auto">
        <a:xfrm>
          <a:off x="11687736"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134471</xdr:colOff>
      <xdr:row>207</xdr:row>
      <xdr:rowOff>89647</xdr:rowOff>
    </xdr:from>
    <xdr:to>
      <xdr:col>44</xdr:col>
      <xdr:colOff>168088</xdr:colOff>
      <xdr:row>208</xdr:row>
      <xdr:rowOff>18302</xdr:rowOff>
    </xdr:to>
    <xdr:sp macro="" textlink="">
      <xdr:nvSpPr>
        <xdr:cNvPr id="653" name="Freeform 2950">
          <a:extLst>
            <a:ext uri="{FF2B5EF4-FFF2-40B4-BE49-F238E27FC236}">
              <a16:creationId xmlns:a16="http://schemas.microsoft.com/office/drawing/2014/main" id="{E4724A6C-1987-426C-BBAF-B4D86844E052}"/>
            </a:ext>
          </a:extLst>
        </xdr:cNvPr>
        <xdr:cNvSpPr>
          <a:spLocks noChangeArrowheads="1"/>
        </xdr:cNvSpPr>
      </xdr:nvSpPr>
      <xdr:spPr bwMode="auto">
        <a:xfrm>
          <a:off x="12281647"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112059</xdr:colOff>
      <xdr:row>218</xdr:row>
      <xdr:rowOff>89647</xdr:rowOff>
    </xdr:from>
    <xdr:to>
      <xdr:col>4</xdr:col>
      <xdr:colOff>134470</xdr:colOff>
      <xdr:row>219</xdr:row>
      <xdr:rowOff>18303</xdr:rowOff>
    </xdr:to>
    <xdr:sp macro="" textlink="">
      <xdr:nvSpPr>
        <xdr:cNvPr id="654" name="Freeform 2950">
          <a:extLst>
            <a:ext uri="{FF2B5EF4-FFF2-40B4-BE49-F238E27FC236}">
              <a16:creationId xmlns:a16="http://schemas.microsoft.com/office/drawing/2014/main" id="{81EC0617-B212-411B-9530-699FA840CB33}"/>
            </a:ext>
          </a:extLst>
        </xdr:cNvPr>
        <xdr:cNvSpPr>
          <a:spLocks noChangeArrowheads="1"/>
        </xdr:cNvSpPr>
      </xdr:nvSpPr>
      <xdr:spPr bwMode="auto">
        <a:xfrm>
          <a:off x="593912"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112059</xdr:colOff>
      <xdr:row>218</xdr:row>
      <xdr:rowOff>89648</xdr:rowOff>
    </xdr:from>
    <xdr:to>
      <xdr:col>6</xdr:col>
      <xdr:colOff>145676</xdr:colOff>
      <xdr:row>219</xdr:row>
      <xdr:rowOff>18304</xdr:rowOff>
    </xdr:to>
    <xdr:sp macro="" textlink="">
      <xdr:nvSpPr>
        <xdr:cNvPr id="669" name="Freeform 2950">
          <a:extLst>
            <a:ext uri="{FF2B5EF4-FFF2-40B4-BE49-F238E27FC236}">
              <a16:creationId xmlns:a16="http://schemas.microsoft.com/office/drawing/2014/main" id="{F1B2A39F-EDA5-486D-BFAB-EB5938964DAC}"/>
            </a:ext>
          </a:extLst>
        </xdr:cNvPr>
        <xdr:cNvSpPr>
          <a:spLocks noChangeArrowheads="1"/>
        </xdr:cNvSpPr>
      </xdr:nvSpPr>
      <xdr:spPr bwMode="auto">
        <a:xfrm>
          <a:off x="1187824"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112059</xdr:colOff>
      <xdr:row>218</xdr:row>
      <xdr:rowOff>89648</xdr:rowOff>
    </xdr:from>
    <xdr:to>
      <xdr:col>8</xdr:col>
      <xdr:colOff>145677</xdr:colOff>
      <xdr:row>219</xdr:row>
      <xdr:rowOff>18304</xdr:rowOff>
    </xdr:to>
    <xdr:sp macro="" textlink="">
      <xdr:nvSpPr>
        <xdr:cNvPr id="672" name="Freeform 2950">
          <a:extLst>
            <a:ext uri="{FF2B5EF4-FFF2-40B4-BE49-F238E27FC236}">
              <a16:creationId xmlns:a16="http://schemas.microsoft.com/office/drawing/2014/main" id="{DC70FA2D-B98D-4BC6-89C1-F84883ACC65D}"/>
            </a:ext>
          </a:extLst>
        </xdr:cNvPr>
        <xdr:cNvSpPr>
          <a:spLocks noChangeArrowheads="1"/>
        </xdr:cNvSpPr>
      </xdr:nvSpPr>
      <xdr:spPr bwMode="auto">
        <a:xfrm>
          <a:off x="1770530"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112059</xdr:colOff>
      <xdr:row>218</xdr:row>
      <xdr:rowOff>89647</xdr:rowOff>
    </xdr:from>
    <xdr:to>
      <xdr:col>10</xdr:col>
      <xdr:colOff>145676</xdr:colOff>
      <xdr:row>219</xdr:row>
      <xdr:rowOff>18303</xdr:rowOff>
    </xdr:to>
    <xdr:sp macro="" textlink="">
      <xdr:nvSpPr>
        <xdr:cNvPr id="675" name="Freeform 2950">
          <a:extLst>
            <a:ext uri="{FF2B5EF4-FFF2-40B4-BE49-F238E27FC236}">
              <a16:creationId xmlns:a16="http://schemas.microsoft.com/office/drawing/2014/main" id="{7444879E-086C-4CF6-9476-794F22B3EB69}"/>
            </a:ext>
          </a:extLst>
        </xdr:cNvPr>
        <xdr:cNvSpPr>
          <a:spLocks noChangeArrowheads="1"/>
        </xdr:cNvSpPr>
      </xdr:nvSpPr>
      <xdr:spPr bwMode="auto">
        <a:xfrm>
          <a:off x="2353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123265</xdr:colOff>
      <xdr:row>218</xdr:row>
      <xdr:rowOff>78441</xdr:rowOff>
    </xdr:from>
    <xdr:to>
      <xdr:col>12</xdr:col>
      <xdr:colOff>156882</xdr:colOff>
      <xdr:row>219</xdr:row>
      <xdr:rowOff>7097</xdr:rowOff>
    </xdr:to>
    <xdr:sp macro="" textlink="">
      <xdr:nvSpPr>
        <xdr:cNvPr id="677" name="Freeform 2950">
          <a:extLst>
            <a:ext uri="{FF2B5EF4-FFF2-40B4-BE49-F238E27FC236}">
              <a16:creationId xmlns:a16="http://schemas.microsoft.com/office/drawing/2014/main" id="{37E25665-B5FE-4715-8695-9F085ED5CB64}"/>
            </a:ext>
          </a:extLst>
        </xdr:cNvPr>
        <xdr:cNvSpPr>
          <a:spLocks noChangeArrowheads="1"/>
        </xdr:cNvSpPr>
      </xdr:nvSpPr>
      <xdr:spPr bwMode="auto">
        <a:xfrm>
          <a:off x="2947147" y="3276600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112059</xdr:colOff>
      <xdr:row>218</xdr:row>
      <xdr:rowOff>89647</xdr:rowOff>
    </xdr:from>
    <xdr:to>
      <xdr:col>14</xdr:col>
      <xdr:colOff>145676</xdr:colOff>
      <xdr:row>219</xdr:row>
      <xdr:rowOff>18303</xdr:rowOff>
    </xdr:to>
    <xdr:sp macro="" textlink="">
      <xdr:nvSpPr>
        <xdr:cNvPr id="678" name="Freeform 2950">
          <a:extLst>
            <a:ext uri="{FF2B5EF4-FFF2-40B4-BE49-F238E27FC236}">
              <a16:creationId xmlns:a16="http://schemas.microsoft.com/office/drawing/2014/main" id="{777E5C82-CB16-4F41-B66F-8E5F58C0C248}"/>
            </a:ext>
          </a:extLst>
        </xdr:cNvPr>
        <xdr:cNvSpPr>
          <a:spLocks noChangeArrowheads="1"/>
        </xdr:cNvSpPr>
      </xdr:nvSpPr>
      <xdr:spPr bwMode="auto">
        <a:xfrm>
          <a:off x="3518647"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123265</xdr:colOff>
      <xdr:row>218</xdr:row>
      <xdr:rowOff>100853</xdr:rowOff>
    </xdr:from>
    <xdr:to>
      <xdr:col>16</xdr:col>
      <xdr:colOff>156882</xdr:colOff>
      <xdr:row>219</xdr:row>
      <xdr:rowOff>29509</xdr:rowOff>
    </xdr:to>
    <xdr:sp macro="" textlink="">
      <xdr:nvSpPr>
        <xdr:cNvPr id="680" name="Freeform 2950">
          <a:extLst>
            <a:ext uri="{FF2B5EF4-FFF2-40B4-BE49-F238E27FC236}">
              <a16:creationId xmlns:a16="http://schemas.microsoft.com/office/drawing/2014/main" id="{E039F424-0438-4069-872A-248C087A1F66}"/>
            </a:ext>
          </a:extLst>
        </xdr:cNvPr>
        <xdr:cNvSpPr>
          <a:spLocks noChangeArrowheads="1"/>
        </xdr:cNvSpPr>
      </xdr:nvSpPr>
      <xdr:spPr bwMode="auto">
        <a:xfrm>
          <a:off x="411255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100853</xdr:colOff>
      <xdr:row>218</xdr:row>
      <xdr:rowOff>89647</xdr:rowOff>
    </xdr:from>
    <xdr:to>
      <xdr:col>18</xdr:col>
      <xdr:colOff>134470</xdr:colOff>
      <xdr:row>219</xdr:row>
      <xdr:rowOff>18303</xdr:rowOff>
    </xdr:to>
    <xdr:sp macro="" textlink="">
      <xdr:nvSpPr>
        <xdr:cNvPr id="681" name="Freeform 2950">
          <a:extLst>
            <a:ext uri="{FF2B5EF4-FFF2-40B4-BE49-F238E27FC236}">
              <a16:creationId xmlns:a16="http://schemas.microsoft.com/office/drawing/2014/main" id="{93C46E3E-925A-48BB-922E-F5B78003CFA4}"/>
            </a:ext>
          </a:extLst>
        </xdr:cNvPr>
        <xdr:cNvSpPr>
          <a:spLocks noChangeArrowheads="1"/>
        </xdr:cNvSpPr>
      </xdr:nvSpPr>
      <xdr:spPr bwMode="auto">
        <a:xfrm>
          <a:off x="467285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123264</xdr:colOff>
      <xdr:row>218</xdr:row>
      <xdr:rowOff>89647</xdr:rowOff>
    </xdr:from>
    <xdr:to>
      <xdr:col>20</xdr:col>
      <xdr:colOff>156881</xdr:colOff>
      <xdr:row>219</xdr:row>
      <xdr:rowOff>18303</xdr:rowOff>
    </xdr:to>
    <xdr:sp macro="" textlink="">
      <xdr:nvSpPr>
        <xdr:cNvPr id="682" name="Freeform 2950">
          <a:extLst>
            <a:ext uri="{FF2B5EF4-FFF2-40B4-BE49-F238E27FC236}">
              <a16:creationId xmlns:a16="http://schemas.microsoft.com/office/drawing/2014/main" id="{6471C7F4-A719-42F2-B386-F32F5922C3BF}"/>
            </a:ext>
          </a:extLst>
        </xdr:cNvPr>
        <xdr:cNvSpPr>
          <a:spLocks noChangeArrowheads="1"/>
        </xdr:cNvSpPr>
      </xdr:nvSpPr>
      <xdr:spPr bwMode="auto">
        <a:xfrm>
          <a:off x="527797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145676</xdr:colOff>
      <xdr:row>218</xdr:row>
      <xdr:rowOff>89647</xdr:rowOff>
    </xdr:from>
    <xdr:to>
      <xdr:col>22</xdr:col>
      <xdr:colOff>179293</xdr:colOff>
      <xdr:row>219</xdr:row>
      <xdr:rowOff>18303</xdr:rowOff>
    </xdr:to>
    <xdr:sp macro="" textlink="">
      <xdr:nvSpPr>
        <xdr:cNvPr id="683" name="Freeform 2950">
          <a:extLst>
            <a:ext uri="{FF2B5EF4-FFF2-40B4-BE49-F238E27FC236}">
              <a16:creationId xmlns:a16="http://schemas.microsoft.com/office/drawing/2014/main" id="{DF7C5CBF-1DA9-4F11-A702-083B2C7A935D}"/>
            </a:ext>
          </a:extLst>
        </xdr:cNvPr>
        <xdr:cNvSpPr>
          <a:spLocks noChangeArrowheads="1"/>
        </xdr:cNvSpPr>
      </xdr:nvSpPr>
      <xdr:spPr bwMode="auto">
        <a:xfrm>
          <a:off x="5883088"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134471</xdr:colOff>
      <xdr:row>218</xdr:row>
      <xdr:rowOff>100853</xdr:rowOff>
    </xdr:from>
    <xdr:to>
      <xdr:col>24</xdr:col>
      <xdr:colOff>168088</xdr:colOff>
      <xdr:row>219</xdr:row>
      <xdr:rowOff>29509</xdr:rowOff>
    </xdr:to>
    <xdr:sp macro="" textlink="">
      <xdr:nvSpPr>
        <xdr:cNvPr id="684" name="Freeform 2950">
          <a:extLst>
            <a:ext uri="{FF2B5EF4-FFF2-40B4-BE49-F238E27FC236}">
              <a16:creationId xmlns:a16="http://schemas.microsoft.com/office/drawing/2014/main" id="{94DDEC10-1DCE-4536-A6FE-23DC23A9CB44}"/>
            </a:ext>
          </a:extLst>
        </xdr:cNvPr>
        <xdr:cNvSpPr>
          <a:spLocks noChangeArrowheads="1"/>
        </xdr:cNvSpPr>
      </xdr:nvSpPr>
      <xdr:spPr bwMode="auto">
        <a:xfrm>
          <a:off x="645458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134470</xdr:colOff>
      <xdr:row>218</xdr:row>
      <xdr:rowOff>100853</xdr:rowOff>
    </xdr:from>
    <xdr:to>
      <xdr:col>26</xdr:col>
      <xdr:colOff>168088</xdr:colOff>
      <xdr:row>219</xdr:row>
      <xdr:rowOff>29509</xdr:rowOff>
    </xdr:to>
    <xdr:sp macro="" textlink="">
      <xdr:nvSpPr>
        <xdr:cNvPr id="685" name="Freeform 2950">
          <a:extLst>
            <a:ext uri="{FF2B5EF4-FFF2-40B4-BE49-F238E27FC236}">
              <a16:creationId xmlns:a16="http://schemas.microsoft.com/office/drawing/2014/main" id="{C5A5E946-3620-4257-B75E-E7B31D06E4BB}"/>
            </a:ext>
          </a:extLst>
        </xdr:cNvPr>
        <xdr:cNvSpPr>
          <a:spLocks noChangeArrowheads="1"/>
        </xdr:cNvSpPr>
      </xdr:nvSpPr>
      <xdr:spPr bwMode="auto">
        <a:xfrm>
          <a:off x="70372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123265</xdr:colOff>
      <xdr:row>218</xdr:row>
      <xdr:rowOff>100853</xdr:rowOff>
    </xdr:from>
    <xdr:to>
      <xdr:col>28</xdr:col>
      <xdr:colOff>156882</xdr:colOff>
      <xdr:row>219</xdr:row>
      <xdr:rowOff>29509</xdr:rowOff>
    </xdr:to>
    <xdr:sp macro="" textlink="">
      <xdr:nvSpPr>
        <xdr:cNvPr id="686" name="Freeform 2950">
          <a:extLst>
            <a:ext uri="{FF2B5EF4-FFF2-40B4-BE49-F238E27FC236}">
              <a16:creationId xmlns:a16="http://schemas.microsoft.com/office/drawing/2014/main" id="{F9341775-9FE2-49DC-8200-303CBF8720DA}"/>
            </a:ext>
          </a:extLst>
        </xdr:cNvPr>
        <xdr:cNvSpPr>
          <a:spLocks noChangeArrowheads="1"/>
        </xdr:cNvSpPr>
      </xdr:nvSpPr>
      <xdr:spPr bwMode="auto">
        <a:xfrm>
          <a:off x="76087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123265</xdr:colOff>
      <xdr:row>218</xdr:row>
      <xdr:rowOff>100853</xdr:rowOff>
    </xdr:from>
    <xdr:to>
      <xdr:col>30</xdr:col>
      <xdr:colOff>156882</xdr:colOff>
      <xdr:row>219</xdr:row>
      <xdr:rowOff>29509</xdr:rowOff>
    </xdr:to>
    <xdr:sp macro="" textlink="">
      <xdr:nvSpPr>
        <xdr:cNvPr id="687" name="Freeform 2950">
          <a:extLst>
            <a:ext uri="{FF2B5EF4-FFF2-40B4-BE49-F238E27FC236}">
              <a16:creationId xmlns:a16="http://schemas.microsoft.com/office/drawing/2014/main" id="{D2C84ED4-6452-404E-B5D5-106AADEBFDC9}"/>
            </a:ext>
          </a:extLst>
        </xdr:cNvPr>
        <xdr:cNvSpPr>
          <a:spLocks noChangeArrowheads="1"/>
        </xdr:cNvSpPr>
      </xdr:nvSpPr>
      <xdr:spPr bwMode="auto">
        <a:xfrm>
          <a:off x="8191500"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134471</xdr:colOff>
      <xdr:row>218</xdr:row>
      <xdr:rowOff>100853</xdr:rowOff>
    </xdr:from>
    <xdr:to>
      <xdr:col>32</xdr:col>
      <xdr:colOff>168088</xdr:colOff>
      <xdr:row>219</xdr:row>
      <xdr:rowOff>29509</xdr:rowOff>
    </xdr:to>
    <xdr:sp macro="" textlink="">
      <xdr:nvSpPr>
        <xdr:cNvPr id="688" name="Freeform 2950">
          <a:extLst>
            <a:ext uri="{FF2B5EF4-FFF2-40B4-BE49-F238E27FC236}">
              <a16:creationId xmlns:a16="http://schemas.microsoft.com/office/drawing/2014/main" id="{E391BEEB-808D-4C73-B5E0-8CC0333BD292}"/>
            </a:ext>
          </a:extLst>
        </xdr:cNvPr>
        <xdr:cNvSpPr>
          <a:spLocks noChangeArrowheads="1"/>
        </xdr:cNvSpPr>
      </xdr:nvSpPr>
      <xdr:spPr bwMode="auto">
        <a:xfrm>
          <a:off x="8785412"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134471</xdr:colOff>
      <xdr:row>218</xdr:row>
      <xdr:rowOff>100853</xdr:rowOff>
    </xdr:from>
    <xdr:to>
      <xdr:col>34</xdr:col>
      <xdr:colOff>168088</xdr:colOff>
      <xdr:row>219</xdr:row>
      <xdr:rowOff>29509</xdr:rowOff>
    </xdr:to>
    <xdr:sp macro="" textlink="">
      <xdr:nvSpPr>
        <xdr:cNvPr id="689" name="Freeform 2950">
          <a:extLst>
            <a:ext uri="{FF2B5EF4-FFF2-40B4-BE49-F238E27FC236}">
              <a16:creationId xmlns:a16="http://schemas.microsoft.com/office/drawing/2014/main" id="{FB71D281-5B1A-4AE2-8304-8E5793E4EFAC}"/>
            </a:ext>
          </a:extLst>
        </xdr:cNvPr>
        <xdr:cNvSpPr>
          <a:spLocks noChangeArrowheads="1"/>
        </xdr:cNvSpPr>
      </xdr:nvSpPr>
      <xdr:spPr bwMode="auto">
        <a:xfrm>
          <a:off x="93681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123265</xdr:colOff>
      <xdr:row>218</xdr:row>
      <xdr:rowOff>100853</xdr:rowOff>
    </xdr:from>
    <xdr:to>
      <xdr:col>36</xdr:col>
      <xdr:colOff>156882</xdr:colOff>
      <xdr:row>219</xdr:row>
      <xdr:rowOff>29509</xdr:rowOff>
    </xdr:to>
    <xdr:sp macro="" textlink="">
      <xdr:nvSpPr>
        <xdr:cNvPr id="690" name="Freeform 2950">
          <a:extLst>
            <a:ext uri="{FF2B5EF4-FFF2-40B4-BE49-F238E27FC236}">
              <a16:creationId xmlns:a16="http://schemas.microsoft.com/office/drawing/2014/main" id="{B5BD2B8B-876B-4086-915D-17E2F107CB0D}"/>
            </a:ext>
          </a:extLst>
        </xdr:cNvPr>
        <xdr:cNvSpPr>
          <a:spLocks noChangeArrowheads="1"/>
        </xdr:cNvSpPr>
      </xdr:nvSpPr>
      <xdr:spPr bwMode="auto">
        <a:xfrm>
          <a:off x="99396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123264</xdr:colOff>
      <xdr:row>218</xdr:row>
      <xdr:rowOff>89647</xdr:rowOff>
    </xdr:from>
    <xdr:to>
      <xdr:col>38</xdr:col>
      <xdr:colOff>156881</xdr:colOff>
      <xdr:row>219</xdr:row>
      <xdr:rowOff>18303</xdr:rowOff>
    </xdr:to>
    <xdr:sp macro="" textlink="">
      <xdr:nvSpPr>
        <xdr:cNvPr id="691" name="Freeform 2950">
          <a:extLst>
            <a:ext uri="{FF2B5EF4-FFF2-40B4-BE49-F238E27FC236}">
              <a16:creationId xmlns:a16="http://schemas.microsoft.com/office/drawing/2014/main" id="{3907D84B-9DC5-4032-9DEC-01BC4F5F0044}"/>
            </a:ext>
          </a:extLst>
        </xdr:cNvPr>
        <xdr:cNvSpPr>
          <a:spLocks noChangeArrowheads="1"/>
        </xdr:cNvSpPr>
      </xdr:nvSpPr>
      <xdr:spPr bwMode="auto">
        <a:xfrm>
          <a:off x="1052232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218</xdr:row>
      <xdr:rowOff>89647</xdr:rowOff>
    </xdr:from>
    <xdr:to>
      <xdr:col>40</xdr:col>
      <xdr:colOff>156882</xdr:colOff>
      <xdr:row>219</xdr:row>
      <xdr:rowOff>18303</xdr:rowOff>
    </xdr:to>
    <xdr:sp macro="" textlink="">
      <xdr:nvSpPr>
        <xdr:cNvPr id="692" name="Freeform 2950">
          <a:extLst>
            <a:ext uri="{FF2B5EF4-FFF2-40B4-BE49-F238E27FC236}">
              <a16:creationId xmlns:a16="http://schemas.microsoft.com/office/drawing/2014/main" id="{38DB12DE-C943-4C8C-8579-121E753E2FC9}"/>
            </a:ext>
          </a:extLst>
        </xdr:cNvPr>
        <xdr:cNvSpPr>
          <a:spLocks noChangeArrowheads="1"/>
        </xdr:cNvSpPr>
      </xdr:nvSpPr>
      <xdr:spPr bwMode="auto">
        <a:xfrm>
          <a:off x="1110503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134470</xdr:colOff>
      <xdr:row>218</xdr:row>
      <xdr:rowOff>89647</xdr:rowOff>
    </xdr:from>
    <xdr:to>
      <xdr:col>42</xdr:col>
      <xdr:colOff>168088</xdr:colOff>
      <xdr:row>219</xdr:row>
      <xdr:rowOff>18303</xdr:rowOff>
    </xdr:to>
    <xdr:sp macro="" textlink="">
      <xdr:nvSpPr>
        <xdr:cNvPr id="693" name="Freeform 2950">
          <a:extLst>
            <a:ext uri="{FF2B5EF4-FFF2-40B4-BE49-F238E27FC236}">
              <a16:creationId xmlns:a16="http://schemas.microsoft.com/office/drawing/2014/main" id="{33FC889A-A371-4086-90EC-8AB865C563C9}"/>
            </a:ext>
          </a:extLst>
        </xdr:cNvPr>
        <xdr:cNvSpPr>
          <a:spLocks noChangeArrowheads="1"/>
        </xdr:cNvSpPr>
      </xdr:nvSpPr>
      <xdr:spPr bwMode="auto">
        <a:xfrm>
          <a:off x="11698941"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112059</xdr:colOff>
      <xdr:row>218</xdr:row>
      <xdr:rowOff>89647</xdr:rowOff>
    </xdr:from>
    <xdr:to>
      <xdr:col>44</xdr:col>
      <xdr:colOff>145676</xdr:colOff>
      <xdr:row>219</xdr:row>
      <xdr:rowOff>18303</xdr:rowOff>
    </xdr:to>
    <xdr:sp macro="" textlink="">
      <xdr:nvSpPr>
        <xdr:cNvPr id="694" name="Freeform 2950">
          <a:extLst>
            <a:ext uri="{FF2B5EF4-FFF2-40B4-BE49-F238E27FC236}">
              <a16:creationId xmlns:a16="http://schemas.microsoft.com/office/drawing/2014/main" id="{14DC2C04-EF1A-41C5-8F4E-89A290AB2307}"/>
            </a:ext>
          </a:extLst>
        </xdr:cNvPr>
        <xdr:cNvSpPr>
          <a:spLocks noChangeArrowheads="1"/>
        </xdr:cNvSpPr>
      </xdr:nvSpPr>
      <xdr:spPr bwMode="auto">
        <a:xfrm>
          <a:off x="12259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229</xdr:row>
      <xdr:rowOff>78442</xdr:rowOff>
    </xdr:from>
    <xdr:to>
      <xdr:col>4</xdr:col>
      <xdr:colOff>145676</xdr:colOff>
      <xdr:row>230</xdr:row>
      <xdr:rowOff>7097</xdr:rowOff>
    </xdr:to>
    <xdr:sp macro="" textlink="">
      <xdr:nvSpPr>
        <xdr:cNvPr id="695" name="Freeform 2950">
          <a:extLst>
            <a:ext uri="{FF2B5EF4-FFF2-40B4-BE49-F238E27FC236}">
              <a16:creationId xmlns:a16="http://schemas.microsoft.com/office/drawing/2014/main" id="{10EEB0B4-F390-4CA7-AA69-F39E2586C573}"/>
            </a:ext>
          </a:extLst>
        </xdr:cNvPr>
        <xdr:cNvSpPr>
          <a:spLocks noChangeArrowheads="1"/>
        </xdr:cNvSpPr>
      </xdr:nvSpPr>
      <xdr:spPr bwMode="auto">
        <a:xfrm>
          <a:off x="605118"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229</xdr:row>
      <xdr:rowOff>78443</xdr:rowOff>
    </xdr:from>
    <xdr:to>
      <xdr:col>6</xdr:col>
      <xdr:colOff>156882</xdr:colOff>
      <xdr:row>230</xdr:row>
      <xdr:rowOff>7098</xdr:rowOff>
    </xdr:to>
    <xdr:sp macro="" textlink="">
      <xdr:nvSpPr>
        <xdr:cNvPr id="696" name="Freeform 2950">
          <a:extLst>
            <a:ext uri="{FF2B5EF4-FFF2-40B4-BE49-F238E27FC236}">
              <a16:creationId xmlns:a16="http://schemas.microsoft.com/office/drawing/2014/main" id="{50BF0855-FFB8-4194-A7FE-0672B68A63BD}"/>
            </a:ext>
          </a:extLst>
        </xdr:cNvPr>
        <xdr:cNvSpPr>
          <a:spLocks noChangeArrowheads="1"/>
        </xdr:cNvSpPr>
      </xdr:nvSpPr>
      <xdr:spPr bwMode="auto">
        <a:xfrm>
          <a:off x="1199030"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229</xdr:row>
      <xdr:rowOff>78443</xdr:rowOff>
    </xdr:from>
    <xdr:to>
      <xdr:col>8</xdr:col>
      <xdr:colOff>156883</xdr:colOff>
      <xdr:row>230</xdr:row>
      <xdr:rowOff>7098</xdr:rowOff>
    </xdr:to>
    <xdr:sp macro="" textlink="">
      <xdr:nvSpPr>
        <xdr:cNvPr id="697" name="Freeform 2950">
          <a:extLst>
            <a:ext uri="{FF2B5EF4-FFF2-40B4-BE49-F238E27FC236}">
              <a16:creationId xmlns:a16="http://schemas.microsoft.com/office/drawing/2014/main" id="{49198C49-77C8-4476-AACC-2A9B33B10B49}"/>
            </a:ext>
          </a:extLst>
        </xdr:cNvPr>
        <xdr:cNvSpPr>
          <a:spLocks noChangeArrowheads="1"/>
        </xdr:cNvSpPr>
      </xdr:nvSpPr>
      <xdr:spPr bwMode="auto">
        <a:xfrm>
          <a:off x="1781736"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229</xdr:row>
      <xdr:rowOff>78442</xdr:rowOff>
    </xdr:from>
    <xdr:to>
      <xdr:col>10</xdr:col>
      <xdr:colOff>156882</xdr:colOff>
      <xdr:row>230</xdr:row>
      <xdr:rowOff>7097</xdr:rowOff>
    </xdr:to>
    <xdr:sp macro="" textlink="">
      <xdr:nvSpPr>
        <xdr:cNvPr id="3087" name="Freeform 2950">
          <a:extLst>
            <a:ext uri="{FF2B5EF4-FFF2-40B4-BE49-F238E27FC236}">
              <a16:creationId xmlns:a16="http://schemas.microsoft.com/office/drawing/2014/main" id="{4405335E-84A9-49C4-83CE-36D13C0FC8DE}"/>
            </a:ext>
          </a:extLst>
        </xdr:cNvPr>
        <xdr:cNvSpPr>
          <a:spLocks noChangeArrowheads="1"/>
        </xdr:cNvSpPr>
      </xdr:nvSpPr>
      <xdr:spPr bwMode="auto">
        <a:xfrm>
          <a:off x="2364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229</xdr:row>
      <xdr:rowOff>67236</xdr:rowOff>
    </xdr:from>
    <xdr:to>
      <xdr:col>12</xdr:col>
      <xdr:colOff>168088</xdr:colOff>
      <xdr:row>229</xdr:row>
      <xdr:rowOff>152774</xdr:rowOff>
    </xdr:to>
    <xdr:sp macro="" textlink="">
      <xdr:nvSpPr>
        <xdr:cNvPr id="3088" name="Freeform 2950">
          <a:extLst>
            <a:ext uri="{FF2B5EF4-FFF2-40B4-BE49-F238E27FC236}">
              <a16:creationId xmlns:a16="http://schemas.microsoft.com/office/drawing/2014/main" id="{87256013-6F34-4603-895B-34D12E207EC8}"/>
            </a:ext>
          </a:extLst>
        </xdr:cNvPr>
        <xdr:cNvSpPr>
          <a:spLocks noChangeArrowheads="1"/>
        </xdr:cNvSpPr>
      </xdr:nvSpPr>
      <xdr:spPr bwMode="auto">
        <a:xfrm>
          <a:off x="2958353" y="344244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229</xdr:row>
      <xdr:rowOff>78442</xdr:rowOff>
    </xdr:from>
    <xdr:to>
      <xdr:col>14</xdr:col>
      <xdr:colOff>156882</xdr:colOff>
      <xdr:row>230</xdr:row>
      <xdr:rowOff>7097</xdr:rowOff>
    </xdr:to>
    <xdr:sp macro="" textlink="">
      <xdr:nvSpPr>
        <xdr:cNvPr id="3089" name="Freeform 2950">
          <a:extLst>
            <a:ext uri="{FF2B5EF4-FFF2-40B4-BE49-F238E27FC236}">
              <a16:creationId xmlns:a16="http://schemas.microsoft.com/office/drawing/2014/main" id="{F65BE4C5-5334-40B9-8899-B5828F434B55}"/>
            </a:ext>
          </a:extLst>
        </xdr:cNvPr>
        <xdr:cNvSpPr>
          <a:spLocks noChangeArrowheads="1"/>
        </xdr:cNvSpPr>
      </xdr:nvSpPr>
      <xdr:spPr bwMode="auto">
        <a:xfrm>
          <a:off x="3529853"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229</xdr:row>
      <xdr:rowOff>89648</xdr:rowOff>
    </xdr:from>
    <xdr:to>
      <xdr:col>16</xdr:col>
      <xdr:colOff>168088</xdr:colOff>
      <xdr:row>230</xdr:row>
      <xdr:rowOff>18303</xdr:rowOff>
    </xdr:to>
    <xdr:sp macro="" textlink="">
      <xdr:nvSpPr>
        <xdr:cNvPr id="3090" name="Freeform 2950">
          <a:extLst>
            <a:ext uri="{FF2B5EF4-FFF2-40B4-BE49-F238E27FC236}">
              <a16:creationId xmlns:a16="http://schemas.microsoft.com/office/drawing/2014/main" id="{87DC95C0-36E4-41A9-9554-D17A136B3BD4}"/>
            </a:ext>
          </a:extLst>
        </xdr:cNvPr>
        <xdr:cNvSpPr>
          <a:spLocks noChangeArrowheads="1"/>
        </xdr:cNvSpPr>
      </xdr:nvSpPr>
      <xdr:spPr bwMode="auto">
        <a:xfrm>
          <a:off x="412376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229</xdr:row>
      <xdr:rowOff>78442</xdr:rowOff>
    </xdr:from>
    <xdr:to>
      <xdr:col>18</xdr:col>
      <xdr:colOff>145676</xdr:colOff>
      <xdr:row>230</xdr:row>
      <xdr:rowOff>7097</xdr:rowOff>
    </xdr:to>
    <xdr:sp macro="" textlink="">
      <xdr:nvSpPr>
        <xdr:cNvPr id="3091" name="Freeform 2950">
          <a:extLst>
            <a:ext uri="{FF2B5EF4-FFF2-40B4-BE49-F238E27FC236}">
              <a16:creationId xmlns:a16="http://schemas.microsoft.com/office/drawing/2014/main" id="{E8F531C3-8391-4B8D-AF8F-602EEFB37D16}"/>
            </a:ext>
          </a:extLst>
        </xdr:cNvPr>
        <xdr:cNvSpPr>
          <a:spLocks noChangeArrowheads="1"/>
        </xdr:cNvSpPr>
      </xdr:nvSpPr>
      <xdr:spPr bwMode="auto">
        <a:xfrm>
          <a:off x="468405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229</xdr:row>
      <xdr:rowOff>78442</xdr:rowOff>
    </xdr:from>
    <xdr:to>
      <xdr:col>20</xdr:col>
      <xdr:colOff>168087</xdr:colOff>
      <xdr:row>230</xdr:row>
      <xdr:rowOff>7097</xdr:rowOff>
    </xdr:to>
    <xdr:sp macro="" textlink="">
      <xdr:nvSpPr>
        <xdr:cNvPr id="3092" name="Freeform 2950">
          <a:extLst>
            <a:ext uri="{FF2B5EF4-FFF2-40B4-BE49-F238E27FC236}">
              <a16:creationId xmlns:a16="http://schemas.microsoft.com/office/drawing/2014/main" id="{0B7110B5-266D-4911-ADB3-D9DAA653E88A}"/>
            </a:ext>
          </a:extLst>
        </xdr:cNvPr>
        <xdr:cNvSpPr>
          <a:spLocks noChangeArrowheads="1"/>
        </xdr:cNvSpPr>
      </xdr:nvSpPr>
      <xdr:spPr bwMode="auto">
        <a:xfrm>
          <a:off x="528917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229</xdr:row>
      <xdr:rowOff>78442</xdr:rowOff>
    </xdr:from>
    <xdr:to>
      <xdr:col>22</xdr:col>
      <xdr:colOff>190499</xdr:colOff>
      <xdr:row>230</xdr:row>
      <xdr:rowOff>7097</xdr:rowOff>
    </xdr:to>
    <xdr:sp macro="" textlink="">
      <xdr:nvSpPr>
        <xdr:cNvPr id="3093" name="Freeform 2950">
          <a:extLst>
            <a:ext uri="{FF2B5EF4-FFF2-40B4-BE49-F238E27FC236}">
              <a16:creationId xmlns:a16="http://schemas.microsoft.com/office/drawing/2014/main" id="{0A192022-1769-4434-AB1B-46EF9CDD4F21}"/>
            </a:ext>
          </a:extLst>
        </xdr:cNvPr>
        <xdr:cNvSpPr>
          <a:spLocks noChangeArrowheads="1"/>
        </xdr:cNvSpPr>
      </xdr:nvSpPr>
      <xdr:spPr bwMode="auto">
        <a:xfrm>
          <a:off x="5894294"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229</xdr:row>
      <xdr:rowOff>89648</xdr:rowOff>
    </xdr:from>
    <xdr:to>
      <xdr:col>24</xdr:col>
      <xdr:colOff>179294</xdr:colOff>
      <xdr:row>230</xdr:row>
      <xdr:rowOff>18303</xdr:rowOff>
    </xdr:to>
    <xdr:sp macro="" textlink="">
      <xdr:nvSpPr>
        <xdr:cNvPr id="3094" name="Freeform 2950">
          <a:extLst>
            <a:ext uri="{FF2B5EF4-FFF2-40B4-BE49-F238E27FC236}">
              <a16:creationId xmlns:a16="http://schemas.microsoft.com/office/drawing/2014/main" id="{9B170169-C644-4703-A861-F80D04D58E03}"/>
            </a:ext>
          </a:extLst>
        </xdr:cNvPr>
        <xdr:cNvSpPr>
          <a:spLocks noChangeArrowheads="1"/>
        </xdr:cNvSpPr>
      </xdr:nvSpPr>
      <xdr:spPr bwMode="auto">
        <a:xfrm>
          <a:off x="646579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229</xdr:row>
      <xdr:rowOff>89648</xdr:rowOff>
    </xdr:from>
    <xdr:to>
      <xdr:col>26</xdr:col>
      <xdr:colOff>179294</xdr:colOff>
      <xdr:row>230</xdr:row>
      <xdr:rowOff>18303</xdr:rowOff>
    </xdr:to>
    <xdr:sp macro="" textlink="">
      <xdr:nvSpPr>
        <xdr:cNvPr id="3095" name="Freeform 2950">
          <a:extLst>
            <a:ext uri="{FF2B5EF4-FFF2-40B4-BE49-F238E27FC236}">
              <a16:creationId xmlns:a16="http://schemas.microsoft.com/office/drawing/2014/main" id="{2BCF5BF0-4677-480C-8D48-0EC5B1AD7CD4}"/>
            </a:ext>
          </a:extLst>
        </xdr:cNvPr>
        <xdr:cNvSpPr>
          <a:spLocks noChangeArrowheads="1"/>
        </xdr:cNvSpPr>
      </xdr:nvSpPr>
      <xdr:spPr bwMode="auto">
        <a:xfrm>
          <a:off x="70485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229</xdr:row>
      <xdr:rowOff>89648</xdr:rowOff>
    </xdr:from>
    <xdr:to>
      <xdr:col>28</xdr:col>
      <xdr:colOff>168088</xdr:colOff>
      <xdr:row>230</xdr:row>
      <xdr:rowOff>18303</xdr:rowOff>
    </xdr:to>
    <xdr:sp macro="" textlink="">
      <xdr:nvSpPr>
        <xdr:cNvPr id="3096" name="Freeform 2950">
          <a:extLst>
            <a:ext uri="{FF2B5EF4-FFF2-40B4-BE49-F238E27FC236}">
              <a16:creationId xmlns:a16="http://schemas.microsoft.com/office/drawing/2014/main" id="{695F4812-B4F0-4AF4-8010-21B3B27FFD9D}"/>
            </a:ext>
          </a:extLst>
        </xdr:cNvPr>
        <xdr:cNvSpPr>
          <a:spLocks noChangeArrowheads="1"/>
        </xdr:cNvSpPr>
      </xdr:nvSpPr>
      <xdr:spPr bwMode="auto">
        <a:xfrm>
          <a:off x="76200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229</xdr:row>
      <xdr:rowOff>89648</xdr:rowOff>
    </xdr:from>
    <xdr:to>
      <xdr:col>30</xdr:col>
      <xdr:colOff>168088</xdr:colOff>
      <xdr:row>230</xdr:row>
      <xdr:rowOff>18303</xdr:rowOff>
    </xdr:to>
    <xdr:sp macro="" textlink="">
      <xdr:nvSpPr>
        <xdr:cNvPr id="3097" name="Freeform 2950">
          <a:extLst>
            <a:ext uri="{FF2B5EF4-FFF2-40B4-BE49-F238E27FC236}">
              <a16:creationId xmlns:a16="http://schemas.microsoft.com/office/drawing/2014/main" id="{0AD6E9C6-6B04-470F-9907-D420E2D3BDDF}"/>
            </a:ext>
          </a:extLst>
        </xdr:cNvPr>
        <xdr:cNvSpPr>
          <a:spLocks noChangeArrowheads="1"/>
        </xdr:cNvSpPr>
      </xdr:nvSpPr>
      <xdr:spPr bwMode="auto">
        <a:xfrm>
          <a:off x="8202706"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229</xdr:row>
      <xdr:rowOff>89648</xdr:rowOff>
    </xdr:from>
    <xdr:to>
      <xdr:col>32</xdr:col>
      <xdr:colOff>179294</xdr:colOff>
      <xdr:row>230</xdr:row>
      <xdr:rowOff>18303</xdr:rowOff>
    </xdr:to>
    <xdr:sp macro="" textlink="">
      <xdr:nvSpPr>
        <xdr:cNvPr id="3098" name="Freeform 2950">
          <a:extLst>
            <a:ext uri="{FF2B5EF4-FFF2-40B4-BE49-F238E27FC236}">
              <a16:creationId xmlns:a16="http://schemas.microsoft.com/office/drawing/2014/main" id="{7283DBD6-8041-467A-8B35-122E671630CD}"/>
            </a:ext>
          </a:extLst>
        </xdr:cNvPr>
        <xdr:cNvSpPr>
          <a:spLocks noChangeArrowheads="1"/>
        </xdr:cNvSpPr>
      </xdr:nvSpPr>
      <xdr:spPr bwMode="auto">
        <a:xfrm>
          <a:off x="8796618"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229</xdr:row>
      <xdr:rowOff>89648</xdr:rowOff>
    </xdr:from>
    <xdr:to>
      <xdr:col>34</xdr:col>
      <xdr:colOff>179294</xdr:colOff>
      <xdr:row>230</xdr:row>
      <xdr:rowOff>18303</xdr:rowOff>
    </xdr:to>
    <xdr:sp macro="" textlink="">
      <xdr:nvSpPr>
        <xdr:cNvPr id="3099" name="Freeform 2950">
          <a:extLst>
            <a:ext uri="{FF2B5EF4-FFF2-40B4-BE49-F238E27FC236}">
              <a16:creationId xmlns:a16="http://schemas.microsoft.com/office/drawing/2014/main" id="{A8ED81C8-046E-452C-9C46-4473CDEF9A64}"/>
            </a:ext>
          </a:extLst>
        </xdr:cNvPr>
        <xdr:cNvSpPr>
          <a:spLocks noChangeArrowheads="1"/>
        </xdr:cNvSpPr>
      </xdr:nvSpPr>
      <xdr:spPr bwMode="auto">
        <a:xfrm>
          <a:off x="93793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229</xdr:row>
      <xdr:rowOff>89648</xdr:rowOff>
    </xdr:from>
    <xdr:to>
      <xdr:col>36</xdr:col>
      <xdr:colOff>168088</xdr:colOff>
      <xdr:row>230</xdr:row>
      <xdr:rowOff>18303</xdr:rowOff>
    </xdr:to>
    <xdr:sp macro="" textlink="">
      <xdr:nvSpPr>
        <xdr:cNvPr id="3100" name="Freeform 2950">
          <a:extLst>
            <a:ext uri="{FF2B5EF4-FFF2-40B4-BE49-F238E27FC236}">
              <a16:creationId xmlns:a16="http://schemas.microsoft.com/office/drawing/2014/main" id="{14B67DFA-0580-44A1-AC27-1F84CCC4B82C}"/>
            </a:ext>
          </a:extLst>
        </xdr:cNvPr>
        <xdr:cNvSpPr>
          <a:spLocks noChangeArrowheads="1"/>
        </xdr:cNvSpPr>
      </xdr:nvSpPr>
      <xdr:spPr bwMode="auto">
        <a:xfrm>
          <a:off x="99508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229</xdr:row>
      <xdr:rowOff>78442</xdr:rowOff>
    </xdr:from>
    <xdr:to>
      <xdr:col>38</xdr:col>
      <xdr:colOff>168087</xdr:colOff>
      <xdr:row>230</xdr:row>
      <xdr:rowOff>7097</xdr:rowOff>
    </xdr:to>
    <xdr:sp macro="" textlink="">
      <xdr:nvSpPr>
        <xdr:cNvPr id="3101" name="Freeform 2950">
          <a:extLst>
            <a:ext uri="{FF2B5EF4-FFF2-40B4-BE49-F238E27FC236}">
              <a16:creationId xmlns:a16="http://schemas.microsoft.com/office/drawing/2014/main" id="{2AC3E92A-0B26-4138-A4B3-588577F45A97}"/>
            </a:ext>
          </a:extLst>
        </xdr:cNvPr>
        <xdr:cNvSpPr>
          <a:spLocks noChangeArrowheads="1"/>
        </xdr:cNvSpPr>
      </xdr:nvSpPr>
      <xdr:spPr bwMode="auto">
        <a:xfrm>
          <a:off x="1053352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229</xdr:row>
      <xdr:rowOff>78442</xdr:rowOff>
    </xdr:from>
    <xdr:to>
      <xdr:col>40</xdr:col>
      <xdr:colOff>168088</xdr:colOff>
      <xdr:row>230</xdr:row>
      <xdr:rowOff>7097</xdr:rowOff>
    </xdr:to>
    <xdr:sp macro="" textlink="">
      <xdr:nvSpPr>
        <xdr:cNvPr id="3102" name="Freeform 2950">
          <a:extLst>
            <a:ext uri="{FF2B5EF4-FFF2-40B4-BE49-F238E27FC236}">
              <a16:creationId xmlns:a16="http://schemas.microsoft.com/office/drawing/2014/main" id="{A41205A2-A502-4C47-BCBC-6DA4B8C8BE3E}"/>
            </a:ext>
          </a:extLst>
        </xdr:cNvPr>
        <xdr:cNvSpPr>
          <a:spLocks noChangeArrowheads="1"/>
        </xdr:cNvSpPr>
      </xdr:nvSpPr>
      <xdr:spPr bwMode="auto">
        <a:xfrm>
          <a:off x="1111623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229</xdr:row>
      <xdr:rowOff>78442</xdr:rowOff>
    </xdr:from>
    <xdr:to>
      <xdr:col>42</xdr:col>
      <xdr:colOff>179294</xdr:colOff>
      <xdr:row>230</xdr:row>
      <xdr:rowOff>7097</xdr:rowOff>
    </xdr:to>
    <xdr:sp macro="" textlink="">
      <xdr:nvSpPr>
        <xdr:cNvPr id="3103" name="Freeform 2950">
          <a:extLst>
            <a:ext uri="{FF2B5EF4-FFF2-40B4-BE49-F238E27FC236}">
              <a16:creationId xmlns:a16="http://schemas.microsoft.com/office/drawing/2014/main" id="{A64D1A65-A903-4E81-B196-19315367C63A}"/>
            </a:ext>
          </a:extLst>
        </xdr:cNvPr>
        <xdr:cNvSpPr>
          <a:spLocks noChangeArrowheads="1"/>
        </xdr:cNvSpPr>
      </xdr:nvSpPr>
      <xdr:spPr bwMode="auto">
        <a:xfrm>
          <a:off x="11710147"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229</xdr:row>
      <xdr:rowOff>78442</xdr:rowOff>
    </xdr:from>
    <xdr:to>
      <xdr:col>44</xdr:col>
      <xdr:colOff>156882</xdr:colOff>
      <xdr:row>230</xdr:row>
      <xdr:rowOff>7097</xdr:rowOff>
    </xdr:to>
    <xdr:sp macro="" textlink="">
      <xdr:nvSpPr>
        <xdr:cNvPr id="3104" name="Freeform 2950">
          <a:extLst>
            <a:ext uri="{FF2B5EF4-FFF2-40B4-BE49-F238E27FC236}">
              <a16:creationId xmlns:a16="http://schemas.microsoft.com/office/drawing/2014/main" id="{7761D04F-65DD-439D-ADF9-8A11A9D9383D}"/>
            </a:ext>
          </a:extLst>
        </xdr:cNvPr>
        <xdr:cNvSpPr>
          <a:spLocks noChangeArrowheads="1"/>
        </xdr:cNvSpPr>
      </xdr:nvSpPr>
      <xdr:spPr bwMode="auto">
        <a:xfrm>
          <a:off x="12270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240</xdr:row>
      <xdr:rowOff>89648</xdr:rowOff>
    </xdr:from>
    <xdr:to>
      <xdr:col>4</xdr:col>
      <xdr:colOff>145676</xdr:colOff>
      <xdr:row>241</xdr:row>
      <xdr:rowOff>18303</xdr:rowOff>
    </xdr:to>
    <xdr:sp macro="" textlink="">
      <xdr:nvSpPr>
        <xdr:cNvPr id="3105" name="Freeform 2950">
          <a:extLst>
            <a:ext uri="{FF2B5EF4-FFF2-40B4-BE49-F238E27FC236}">
              <a16:creationId xmlns:a16="http://schemas.microsoft.com/office/drawing/2014/main" id="{4E43A939-2398-4026-9EC1-A601B0FCBDD6}"/>
            </a:ext>
          </a:extLst>
        </xdr:cNvPr>
        <xdr:cNvSpPr>
          <a:spLocks noChangeArrowheads="1"/>
        </xdr:cNvSpPr>
      </xdr:nvSpPr>
      <xdr:spPr bwMode="auto">
        <a:xfrm>
          <a:off x="605118"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240</xdr:row>
      <xdr:rowOff>89649</xdr:rowOff>
    </xdr:from>
    <xdr:to>
      <xdr:col>6</xdr:col>
      <xdr:colOff>156882</xdr:colOff>
      <xdr:row>241</xdr:row>
      <xdr:rowOff>18304</xdr:rowOff>
    </xdr:to>
    <xdr:sp macro="" textlink="">
      <xdr:nvSpPr>
        <xdr:cNvPr id="3106" name="Freeform 2950">
          <a:extLst>
            <a:ext uri="{FF2B5EF4-FFF2-40B4-BE49-F238E27FC236}">
              <a16:creationId xmlns:a16="http://schemas.microsoft.com/office/drawing/2014/main" id="{E97C46AF-1FF3-433F-AE06-95734178DE0D}"/>
            </a:ext>
          </a:extLst>
        </xdr:cNvPr>
        <xdr:cNvSpPr>
          <a:spLocks noChangeArrowheads="1"/>
        </xdr:cNvSpPr>
      </xdr:nvSpPr>
      <xdr:spPr bwMode="auto">
        <a:xfrm>
          <a:off x="1199030"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240</xdr:row>
      <xdr:rowOff>89649</xdr:rowOff>
    </xdr:from>
    <xdr:to>
      <xdr:col>8</xdr:col>
      <xdr:colOff>156883</xdr:colOff>
      <xdr:row>241</xdr:row>
      <xdr:rowOff>18304</xdr:rowOff>
    </xdr:to>
    <xdr:sp macro="" textlink="">
      <xdr:nvSpPr>
        <xdr:cNvPr id="3107" name="Freeform 2950">
          <a:extLst>
            <a:ext uri="{FF2B5EF4-FFF2-40B4-BE49-F238E27FC236}">
              <a16:creationId xmlns:a16="http://schemas.microsoft.com/office/drawing/2014/main" id="{9059CDB8-90A7-4AFC-8B09-026060FAAF9A}"/>
            </a:ext>
          </a:extLst>
        </xdr:cNvPr>
        <xdr:cNvSpPr>
          <a:spLocks noChangeArrowheads="1"/>
        </xdr:cNvSpPr>
      </xdr:nvSpPr>
      <xdr:spPr bwMode="auto">
        <a:xfrm>
          <a:off x="1781736"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240</xdr:row>
      <xdr:rowOff>89648</xdr:rowOff>
    </xdr:from>
    <xdr:to>
      <xdr:col>10</xdr:col>
      <xdr:colOff>156882</xdr:colOff>
      <xdr:row>241</xdr:row>
      <xdr:rowOff>18303</xdr:rowOff>
    </xdr:to>
    <xdr:sp macro="" textlink="">
      <xdr:nvSpPr>
        <xdr:cNvPr id="3108" name="Freeform 2950">
          <a:extLst>
            <a:ext uri="{FF2B5EF4-FFF2-40B4-BE49-F238E27FC236}">
              <a16:creationId xmlns:a16="http://schemas.microsoft.com/office/drawing/2014/main" id="{961A6952-ADE2-43E4-AEA1-1F0D1B8878E9}"/>
            </a:ext>
          </a:extLst>
        </xdr:cNvPr>
        <xdr:cNvSpPr>
          <a:spLocks noChangeArrowheads="1"/>
        </xdr:cNvSpPr>
      </xdr:nvSpPr>
      <xdr:spPr bwMode="auto">
        <a:xfrm>
          <a:off x="2364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240</xdr:row>
      <xdr:rowOff>78442</xdr:rowOff>
    </xdr:from>
    <xdr:to>
      <xdr:col>12</xdr:col>
      <xdr:colOff>168088</xdr:colOff>
      <xdr:row>241</xdr:row>
      <xdr:rowOff>7097</xdr:rowOff>
    </xdr:to>
    <xdr:sp macro="" textlink="">
      <xdr:nvSpPr>
        <xdr:cNvPr id="3109" name="Freeform 2950">
          <a:extLst>
            <a:ext uri="{FF2B5EF4-FFF2-40B4-BE49-F238E27FC236}">
              <a16:creationId xmlns:a16="http://schemas.microsoft.com/office/drawing/2014/main" id="{39A112D9-BC50-46F4-A25A-95F795EDC0AD}"/>
            </a:ext>
          </a:extLst>
        </xdr:cNvPr>
        <xdr:cNvSpPr>
          <a:spLocks noChangeArrowheads="1"/>
        </xdr:cNvSpPr>
      </xdr:nvSpPr>
      <xdr:spPr bwMode="auto">
        <a:xfrm>
          <a:off x="2958353" y="361389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240</xdr:row>
      <xdr:rowOff>89648</xdr:rowOff>
    </xdr:from>
    <xdr:to>
      <xdr:col>14</xdr:col>
      <xdr:colOff>156882</xdr:colOff>
      <xdr:row>241</xdr:row>
      <xdr:rowOff>18303</xdr:rowOff>
    </xdr:to>
    <xdr:sp macro="" textlink="">
      <xdr:nvSpPr>
        <xdr:cNvPr id="3110" name="Freeform 2950">
          <a:extLst>
            <a:ext uri="{FF2B5EF4-FFF2-40B4-BE49-F238E27FC236}">
              <a16:creationId xmlns:a16="http://schemas.microsoft.com/office/drawing/2014/main" id="{4EBA03C3-0174-4E40-ACDE-0D0170E85306}"/>
            </a:ext>
          </a:extLst>
        </xdr:cNvPr>
        <xdr:cNvSpPr>
          <a:spLocks noChangeArrowheads="1"/>
        </xdr:cNvSpPr>
      </xdr:nvSpPr>
      <xdr:spPr bwMode="auto">
        <a:xfrm>
          <a:off x="3529853"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240</xdr:row>
      <xdr:rowOff>100854</xdr:rowOff>
    </xdr:from>
    <xdr:to>
      <xdr:col>16</xdr:col>
      <xdr:colOff>168088</xdr:colOff>
      <xdr:row>241</xdr:row>
      <xdr:rowOff>29509</xdr:rowOff>
    </xdr:to>
    <xdr:sp macro="" textlink="">
      <xdr:nvSpPr>
        <xdr:cNvPr id="3111" name="Freeform 2950">
          <a:extLst>
            <a:ext uri="{FF2B5EF4-FFF2-40B4-BE49-F238E27FC236}">
              <a16:creationId xmlns:a16="http://schemas.microsoft.com/office/drawing/2014/main" id="{25A9333F-204D-47DD-8E1E-5DC87614F2CE}"/>
            </a:ext>
          </a:extLst>
        </xdr:cNvPr>
        <xdr:cNvSpPr>
          <a:spLocks noChangeArrowheads="1"/>
        </xdr:cNvSpPr>
      </xdr:nvSpPr>
      <xdr:spPr bwMode="auto">
        <a:xfrm>
          <a:off x="412376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240</xdr:row>
      <xdr:rowOff>89648</xdr:rowOff>
    </xdr:from>
    <xdr:to>
      <xdr:col>18</xdr:col>
      <xdr:colOff>145676</xdr:colOff>
      <xdr:row>241</xdr:row>
      <xdr:rowOff>18303</xdr:rowOff>
    </xdr:to>
    <xdr:sp macro="" textlink="">
      <xdr:nvSpPr>
        <xdr:cNvPr id="3112" name="Freeform 2950">
          <a:extLst>
            <a:ext uri="{FF2B5EF4-FFF2-40B4-BE49-F238E27FC236}">
              <a16:creationId xmlns:a16="http://schemas.microsoft.com/office/drawing/2014/main" id="{716CF14D-4E89-4615-A444-9D7828C872FC}"/>
            </a:ext>
          </a:extLst>
        </xdr:cNvPr>
        <xdr:cNvSpPr>
          <a:spLocks noChangeArrowheads="1"/>
        </xdr:cNvSpPr>
      </xdr:nvSpPr>
      <xdr:spPr bwMode="auto">
        <a:xfrm>
          <a:off x="468405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240</xdr:row>
      <xdr:rowOff>89648</xdr:rowOff>
    </xdr:from>
    <xdr:to>
      <xdr:col>20</xdr:col>
      <xdr:colOff>168087</xdr:colOff>
      <xdr:row>241</xdr:row>
      <xdr:rowOff>18303</xdr:rowOff>
    </xdr:to>
    <xdr:sp macro="" textlink="">
      <xdr:nvSpPr>
        <xdr:cNvPr id="3113" name="Freeform 2950">
          <a:extLst>
            <a:ext uri="{FF2B5EF4-FFF2-40B4-BE49-F238E27FC236}">
              <a16:creationId xmlns:a16="http://schemas.microsoft.com/office/drawing/2014/main" id="{C64763EA-0A2D-4764-9F00-10DF640F3402}"/>
            </a:ext>
          </a:extLst>
        </xdr:cNvPr>
        <xdr:cNvSpPr>
          <a:spLocks noChangeArrowheads="1"/>
        </xdr:cNvSpPr>
      </xdr:nvSpPr>
      <xdr:spPr bwMode="auto">
        <a:xfrm>
          <a:off x="528917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240</xdr:row>
      <xdr:rowOff>89648</xdr:rowOff>
    </xdr:from>
    <xdr:to>
      <xdr:col>22</xdr:col>
      <xdr:colOff>190499</xdr:colOff>
      <xdr:row>241</xdr:row>
      <xdr:rowOff>18303</xdr:rowOff>
    </xdr:to>
    <xdr:sp macro="" textlink="">
      <xdr:nvSpPr>
        <xdr:cNvPr id="3114" name="Freeform 2950">
          <a:extLst>
            <a:ext uri="{FF2B5EF4-FFF2-40B4-BE49-F238E27FC236}">
              <a16:creationId xmlns:a16="http://schemas.microsoft.com/office/drawing/2014/main" id="{38982166-5D7C-46C5-9425-2E9FAD326A3E}"/>
            </a:ext>
          </a:extLst>
        </xdr:cNvPr>
        <xdr:cNvSpPr>
          <a:spLocks noChangeArrowheads="1"/>
        </xdr:cNvSpPr>
      </xdr:nvSpPr>
      <xdr:spPr bwMode="auto">
        <a:xfrm>
          <a:off x="5894294"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240</xdr:row>
      <xdr:rowOff>100854</xdr:rowOff>
    </xdr:from>
    <xdr:to>
      <xdr:col>24</xdr:col>
      <xdr:colOff>179294</xdr:colOff>
      <xdr:row>241</xdr:row>
      <xdr:rowOff>29509</xdr:rowOff>
    </xdr:to>
    <xdr:sp macro="" textlink="">
      <xdr:nvSpPr>
        <xdr:cNvPr id="3115" name="Freeform 2950">
          <a:extLst>
            <a:ext uri="{FF2B5EF4-FFF2-40B4-BE49-F238E27FC236}">
              <a16:creationId xmlns:a16="http://schemas.microsoft.com/office/drawing/2014/main" id="{F8BBFFF3-CBC3-41E9-A22A-2E6C187CC544}"/>
            </a:ext>
          </a:extLst>
        </xdr:cNvPr>
        <xdr:cNvSpPr>
          <a:spLocks noChangeArrowheads="1"/>
        </xdr:cNvSpPr>
      </xdr:nvSpPr>
      <xdr:spPr bwMode="auto">
        <a:xfrm>
          <a:off x="646579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240</xdr:row>
      <xdr:rowOff>100854</xdr:rowOff>
    </xdr:from>
    <xdr:to>
      <xdr:col>26</xdr:col>
      <xdr:colOff>179294</xdr:colOff>
      <xdr:row>241</xdr:row>
      <xdr:rowOff>29509</xdr:rowOff>
    </xdr:to>
    <xdr:sp macro="" textlink="">
      <xdr:nvSpPr>
        <xdr:cNvPr id="3116" name="Freeform 2950">
          <a:extLst>
            <a:ext uri="{FF2B5EF4-FFF2-40B4-BE49-F238E27FC236}">
              <a16:creationId xmlns:a16="http://schemas.microsoft.com/office/drawing/2014/main" id="{A225A1E9-56BD-4F20-A1BE-AC9BCEE939DA}"/>
            </a:ext>
          </a:extLst>
        </xdr:cNvPr>
        <xdr:cNvSpPr>
          <a:spLocks noChangeArrowheads="1"/>
        </xdr:cNvSpPr>
      </xdr:nvSpPr>
      <xdr:spPr bwMode="auto">
        <a:xfrm>
          <a:off x="70485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240</xdr:row>
      <xdr:rowOff>100854</xdr:rowOff>
    </xdr:from>
    <xdr:to>
      <xdr:col>28</xdr:col>
      <xdr:colOff>168088</xdr:colOff>
      <xdr:row>241</xdr:row>
      <xdr:rowOff>29509</xdr:rowOff>
    </xdr:to>
    <xdr:sp macro="" textlink="">
      <xdr:nvSpPr>
        <xdr:cNvPr id="3117" name="Freeform 2950">
          <a:extLst>
            <a:ext uri="{FF2B5EF4-FFF2-40B4-BE49-F238E27FC236}">
              <a16:creationId xmlns:a16="http://schemas.microsoft.com/office/drawing/2014/main" id="{3CC8C5F6-EAE6-4481-B31D-06AE8C3EF5B8}"/>
            </a:ext>
          </a:extLst>
        </xdr:cNvPr>
        <xdr:cNvSpPr>
          <a:spLocks noChangeArrowheads="1"/>
        </xdr:cNvSpPr>
      </xdr:nvSpPr>
      <xdr:spPr bwMode="auto">
        <a:xfrm>
          <a:off x="76200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240</xdr:row>
      <xdr:rowOff>100854</xdr:rowOff>
    </xdr:from>
    <xdr:to>
      <xdr:col>30</xdr:col>
      <xdr:colOff>168088</xdr:colOff>
      <xdr:row>241</xdr:row>
      <xdr:rowOff>29509</xdr:rowOff>
    </xdr:to>
    <xdr:sp macro="" textlink="">
      <xdr:nvSpPr>
        <xdr:cNvPr id="3118" name="Freeform 2950">
          <a:extLst>
            <a:ext uri="{FF2B5EF4-FFF2-40B4-BE49-F238E27FC236}">
              <a16:creationId xmlns:a16="http://schemas.microsoft.com/office/drawing/2014/main" id="{2C994337-CFE4-4232-A447-DCA9DED0D112}"/>
            </a:ext>
          </a:extLst>
        </xdr:cNvPr>
        <xdr:cNvSpPr>
          <a:spLocks noChangeArrowheads="1"/>
        </xdr:cNvSpPr>
      </xdr:nvSpPr>
      <xdr:spPr bwMode="auto">
        <a:xfrm>
          <a:off x="8202706"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240</xdr:row>
      <xdr:rowOff>100854</xdr:rowOff>
    </xdr:from>
    <xdr:to>
      <xdr:col>32</xdr:col>
      <xdr:colOff>179294</xdr:colOff>
      <xdr:row>241</xdr:row>
      <xdr:rowOff>29509</xdr:rowOff>
    </xdr:to>
    <xdr:sp macro="" textlink="">
      <xdr:nvSpPr>
        <xdr:cNvPr id="3119" name="Freeform 2950">
          <a:extLst>
            <a:ext uri="{FF2B5EF4-FFF2-40B4-BE49-F238E27FC236}">
              <a16:creationId xmlns:a16="http://schemas.microsoft.com/office/drawing/2014/main" id="{87EBF07E-FF05-4929-A53C-DF91E8E10F35}"/>
            </a:ext>
          </a:extLst>
        </xdr:cNvPr>
        <xdr:cNvSpPr>
          <a:spLocks noChangeArrowheads="1"/>
        </xdr:cNvSpPr>
      </xdr:nvSpPr>
      <xdr:spPr bwMode="auto">
        <a:xfrm>
          <a:off x="8796618"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240</xdr:row>
      <xdr:rowOff>100854</xdr:rowOff>
    </xdr:from>
    <xdr:to>
      <xdr:col>34</xdr:col>
      <xdr:colOff>179294</xdr:colOff>
      <xdr:row>241</xdr:row>
      <xdr:rowOff>29509</xdr:rowOff>
    </xdr:to>
    <xdr:sp macro="" textlink="">
      <xdr:nvSpPr>
        <xdr:cNvPr id="3120" name="Freeform 2950">
          <a:extLst>
            <a:ext uri="{FF2B5EF4-FFF2-40B4-BE49-F238E27FC236}">
              <a16:creationId xmlns:a16="http://schemas.microsoft.com/office/drawing/2014/main" id="{846B4EFE-9032-42DB-BD7A-D9B864E16A37}"/>
            </a:ext>
          </a:extLst>
        </xdr:cNvPr>
        <xdr:cNvSpPr>
          <a:spLocks noChangeArrowheads="1"/>
        </xdr:cNvSpPr>
      </xdr:nvSpPr>
      <xdr:spPr bwMode="auto">
        <a:xfrm>
          <a:off x="93793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240</xdr:row>
      <xdr:rowOff>100854</xdr:rowOff>
    </xdr:from>
    <xdr:to>
      <xdr:col>36</xdr:col>
      <xdr:colOff>168088</xdr:colOff>
      <xdr:row>241</xdr:row>
      <xdr:rowOff>29509</xdr:rowOff>
    </xdr:to>
    <xdr:sp macro="" textlink="">
      <xdr:nvSpPr>
        <xdr:cNvPr id="3121" name="Freeform 2950">
          <a:extLst>
            <a:ext uri="{FF2B5EF4-FFF2-40B4-BE49-F238E27FC236}">
              <a16:creationId xmlns:a16="http://schemas.microsoft.com/office/drawing/2014/main" id="{9D48A079-272E-4ED4-80EA-6C10ED617CAD}"/>
            </a:ext>
          </a:extLst>
        </xdr:cNvPr>
        <xdr:cNvSpPr>
          <a:spLocks noChangeArrowheads="1"/>
        </xdr:cNvSpPr>
      </xdr:nvSpPr>
      <xdr:spPr bwMode="auto">
        <a:xfrm>
          <a:off x="99508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240</xdr:row>
      <xdr:rowOff>89648</xdr:rowOff>
    </xdr:from>
    <xdr:to>
      <xdr:col>38</xdr:col>
      <xdr:colOff>168087</xdr:colOff>
      <xdr:row>241</xdr:row>
      <xdr:rowOff>18303</xdr:rowOff>
    </xdr:to>
    <xdr:sp macro="" textlink="">
      <xdr:nvSpPr>
        <xdr:cNvPr id="3122" name="Freeform 2950">
          <a:extLst>
            <a:ext uri="{FF2B5EF4-FFF2-40B4-BE49-F238E27FC236}">
              <a16:creationId xmlns:a16="http://schemas.microsoft.com/office/drawing/2014/main" id="{17C16C40-1F47-43BB-AC29-787D55BC20AE}"/>
            </a:ext>
          </a:extLst>
        </xdr:cNvPr>
        <xdr:cNvSpPr>
          <a:spLocks noChangeArrowheads="1"/>
        </xdr:cNvSpPr>
      </xdr:nvSpPr>
      <xdr:spPr bwMode="auto">
        <a:xfrm>
          <a:off x="1053352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240</xdr:row>
      <xdr:rowOff>89648</xdr:rowOff>
    </xdr:from>
    <xdr:to>
      <xdr:col>40</xdr:col>
      <xdr:colOff>168088</xdr:colOff>
      <xdr:row>241</xdr:row>
      <xdr:rowOff>18303</xdr:rowOff>
    </xdr:to>
    <xdr:sp macro="" textlink="">
      <xdr:nvSpPr>
        <xdr:cNvPr id="3123" name="Freeform 2950">
          <a:extLst>
            <a:ext uri="{FF2B5EF4-FFF2-40B4-BE49-F238E27FC236}">
              <a16:creationId xmlns:a16="http://schemas.microsoft.com/office/drawing/2014/main" id="{ABB52678-C02A-4BCB-BF0D-30D15738EC7D}"/>
            </a:ext>
          </a:extLst>
        </xdr:cNvPr>
        <xdr:cNvSpPr>
          <a:spLocks noChangeArrowheads="1"/>
        </xdr:cNvSpPr>
      </xdr:nvSpPr>
      <xdr:spPr bwMode="auto">
        <a:xfrm>
          <a:off x="1111623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240</xdr:row>
      <xdr:rowOff>89648</xdr:rowOff>
    </xdr:from>
    <xdr:to>
      <xdr:col>42</xdr:col>
      <xdr:colOff>179294</xdr:colOff>
      <xdr:row>241</xdr:row>
      <xdr:rowOff>18303</xdr:rowOff>
    </xdr:to>
    <xdr:sp macro="" textlink="">
      <xdr:nvSpPr>
        <xdr:cNvPr id="3124" name="Freeform 2950">
          <a:extLst>
            <a:ext uri="{FF2B5EF4-FFF2-40B4-BE49-F238E27FC236}">
              <a16:creationId xmlns:a16="http://schemas.microsoft.com/office/drawing/2014/main" id="{C76413D5-543A-4CEA-9D6C-07D95500CA53}"/>
            </a:ext>
          </a:extLst>
        </xdr:cNvPr>
        <xdr:cNvSpPr>
          <a:spLocks noChangeArrowheads="1"/>
        </xdr:cNvSpPr>
      </xdr:nvSpPr>
      <xdr:spPr bwMode="auto">
        <a:xfrm>
          <a:off x="11710147"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240</xdr:row>
      <xdr:rowOff>89648</xdr:rowOff>
    </xdr:from>
    <xdr:to>
      <xdr:col>44</xdr:col>
      <xdr:colOff>156882</xdr:colOff>
      <xdr:row>241</xdr:row>
      <xdr:rowOff>18303</xdr:rowOff>
    </xdr:to>
    <xdr:sp macro="" textlink="">
      <xdr:nvSpPr>
        <xdr:cNvPr id="3125" name="Freeform 2950">
          <a:extLst>
            <a:ext uri="{FF2B5EF4-FFF2-40B4-BE49-F238E27FC236}">
              <a16:creationId xmlns:a16="http://schemas.microsoft.com/office/drawing/2014/main" id="{D36B181C-C7D9-4D49-9E55-CFE65530C2D9}"/>
            </a:ext>
          </a:extLst>
        </xdr:cNvPr>
        <xdr:cNvSpPr>
          <a:spLocks noChangeArrowheads="1"/>
        </xdr:cNvSpPr>
      </xdr:nvSpPr>
      <xdr:spPr bwMode="auto">
        <a:xfrm>
          <a:off x="12270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123264</xdr:colOff>
      <xdr:row>251</xdr:row>
      <xdr:rowOff>78441</xdr:rowOff>
    </xdr:from>
    <xdr:to>
      <xdr:col>4</xdr:col>
      <xdr:colOff>145675</xdr:colOff>
      <xdr:row>252</xdr:row>
      <xdr:rowOff>7097</xdr:rowOff>
    </xdr:to>
    <xdr:sp macro="" textlink="">
      <xdr:nvSpPr>
        <xdr:cNvPr id="3126" name="Freeform 2950">
          <a:extLst>
            <a:ext uri="{FF2B5EF4-FFF2-40B4-BE49-F238E27FC236}">
              <a16:creationId xmlns:a16="http://schemas.microsoft.com/office/drawing/2014/main" id="{697D325B-3A73-44C8-9508-365EDD8F636F}"/>
            </a:ext>
          </a:extLst>
        </xdr:cNvPr>
        <xdr:cNvSpPr>
          <a:spLocks noChangeArrowheads="1"/>
        </xdr:cNvSpPr>
      </xdr:nvSpPr>
      <xdr:spPr bwMode="auto">
        <a:xfrm>
          <a:off x="605117" y="3780864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123264</xdr:colOff>
      <xdr:row>251</xdr:row>
      <xdr:rowOff>78442</xdr:rowOff>
    </xdr:from>
    <xdr:to>
      <xdr:col>6</xdr:col>
      <xdr:colOff>156881</xdr:colOff>
      <xdr:row>252</xdr:row>
      <xdr:rowOff>7098</xdr:rowOff>
    </xdr:to>
    <xdr:sp macro="" textlink="">
      <xdr:nvSpPr>
        <xdr:cNvPr id="3127" name="Freeform 2950">
          <a:extLst>
            <a:ext uri="{FF2B5EF4-FFF2-40B4-BE49-F238E27FC236}">
              <a16:creationId xmlns:a16="http://schemas.microsoft.com/office/drawing/2014/main" id="{A9875524-E97C-4C5E-BF4C-B0788EEB9430}"/>
            </a:ext>
          </a:extLst>
        </xdr:cNvPr>
        <xdr:cNvSpPr>
          <a:spLocks noChangeArrowheads="1"/>
        </xdr:cNvSpPr>
      </xdr:nvSpPr>
      <xdr:spPr bwMode="auto">
        <a:xfrm>
          <a:off x="1199029" y="3780864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207</xdr:row>
      <xdr:rowOff>89648</xdr:rowOff>
    </xdr:from>
    <xdr:to>
      <xdr:col>6</xdr:col>
      <xdr:colOff>156882</xdr:colOff>
      <xdr:row>208</xdr:row>
      <xdr:rowOff>18303</xdr:rowOff>
    </xdr:to>
    <xdr:sp macro="" textlink="">
      <xdr:nvSpPr>
        <xdr:cNvPr id="3129" name="Freeform 2950">
          <a:extLst>
            <a:ext uri="{FF2B5EF4-FFF2-40B4-BE49-F238E27FC236}">
              <a16:creationId xmlns:a16="http://schemas.microsoft.com/office/drawing/2014/main" id="{591A82AC-E14C-46CA-A182-B89A5CEE04D2}"/>
            </a:ext>
          </a:extLst>
        </xdr:cNvPr>
        <xdr:cNvSpPr>
          <a:spLocks noChangeArrowheads="1"/>
        </xdr:cNvSpPr>
      </xdr:nvSpPr>
      <xdr:spPr bwMode="auto">
        <a:xfrm>
          <a:off x="1199030"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207</xdr:row>
      <xdr:rowOff>89648</xdr:rowOff>
    </xdr:from>
    <xdr:to>
      <xdr:col>8</xdr:col>
      <xdr:colOff>156883</xdr:colOff>
      <xdr:row>208</xdr:row>
      <xdr:rowOff>18303</xdr:rowOff>
    </xdr:to>
    <xdr:sp macro="" textlink="">
      <xdr:nvSpPr>
        <xdr:cNvPr id="3130" name="Freeform 2950">
          <a:extLst>
            <a:ext uri="{FF2B5EF4-FFF2-40B4-BE49-F238E27FC236}">
              <a16:creationId xmlns:a16="http://schemas.microsoft.com/office/drawing/2014/main" id="{65225062-08D6-4EC1-964E-8DEFB2B1C912}"/>
            </a:ext>
          </a:extLst>
        </xdr:cNvPr>
        <xdr:cNvSpPr>
          <a:spLocks noChangeArrowheads="1"/>
        </xdr:cNvSpPr>
      </xdr:nvSpPr>
      <xdr:spPr bwMode="auto">
        <a:xfrm>
          <a:off x="1781736"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207</xdr:row>
      <xdr:rowOff>89647</xdr:rowOff>
    </xdr:from>
    <xdr:to>
      <xdr:col>10</xdr:col>
      <xdr:colOff>156882</xdr:colOff>
      <xdr:row>208</xdr:row>
      <xdr:rowOff>18302</xdr:rowOff>
    </xdr:to>
    <xdr:sp macro="" textlink="">
      <xdr:nvSpPr>
        <xdr:cNvPr id="3131" name="Freeform 2950">
          <a:extLst>
            <a:ext uri="{FF2B5EF4-FFF2-40B4-BE49-F238E27FC236}">
              <a16:creationId xmlns:a16="http://schemas.microsoft.com/office/drawing/2014/main" id="{653812C4-8749-4032-9FFB-55AB19EDD2D8}"/>
            </a:ext>
          </a:extLst>
        </xdr:cNvPr>
        <xdr:cNvSpPr>
          <a:spLocks noChangeArrowheads="1"/>
        </xdr:cNvSpPr>
      </xdr:nvSpPr>
      <xdr:spPr bwMode="auto">
        <a:xfrm>
          <a:off x="2364441"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207</xdr:row>
      <xdr:rowOff>78441</xdr:rowOff>
    </xdr:from>
    <xdr:to>
      <xdr:col>12</xdr:col>
      <xdr:colOff>168088</xdr:colOff>
      <xdr:row>208</xdr:row>
      <xdr:rowOff>7096</xdr:rowOff>
    </xdr:to>
    <xdr:sp macro="" textlink="">
      <xdr:nvSpPr>
        <xdr:cNvPr id="3132" name="Freeform 2950">
          <a:extLst>
            <a:ext uri="{FF2B5EF4-FFF2-40B4-BE49-F238E27FC236}">
              <a16:creationId xmlns:a16="http://schemas.microsoft.com/office/drawing/2014/main" id="{3BC71115-7F9D-49AD-B81B-C4D70E2522B5}"/>
            </a:ext>
          </a:extLst>
        </xdr:cNvPr>
        <xdr:cNvSpPr>
          <a:spLocks noChangeArrowheads="1"/>
        </xdr:cNvSpPr>
      </xdr:nvSpPr>
      <xdr:spPr bwMode="auto">
        <a:xfrm>
          <a:off x="2958353"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207</xdr:row>
      <xdr:rowOff>89647</xdr:rowOff>
    </xdr:from>
    <xdr:to>
      <xdr:col>14</xdr:col>
      <xdr:colOff>156882</xdr:colOff>
      <xdr:row>208</xdr:row>
      <xdr:rowOff>18302</xdr:rowOff>
    </xdr:to>
    <xdr:sp macro="" textlink="">
      <xdr:nvSpPr>
        <xdr:cNvPr id="3133" name="Freeform 2950">
          <a:extLst>
            <a:ext uri="{FF2B5EF4-FFF2-40B4-BE49-F238E27FC236}">
              <a16:creationId xmlns:a16="http://schemas.microsoft.com/office/drawing/2014/main" id="{C3656273-A4B1-4C7E-B7AC-01B07F385E8C}"/>
            </a:ext>
          </a:extLst>
        </xdr:cNvPr>
        <xdr:cNvSpPr>
          <a:spLocks noChangeArrowheads="1"/>
        </xdr:cNvSpPr>
      </xdr:nvSpPr>
      <xdr:spPr bwMode="auto">
        <a:xfrm>
          <a:off x="3529853"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207</xdr:row>
      <xdr:rowOff>100853</xdr:rowOff>
    </xdr:from>
    <xdr:to>
      <xdr:col>16</xdr:col>
      <xdr:colOff>168088</xdr:colOff>
      <xdr:row>208</xdr:row>
      <xdr:rowOff>29508</xdr:rowOff>
    </xdr:to>
    <xdr:sp macro="" textlink="">
      <xdr:nvSpPr>
        <xdr:cNvPr id="3134" name="Freeform 2950">
          <a:extLst>
            <a:ext uri="{FF2B5EF4-FFF2-40B4-BE49-F238E27FC236}">
              <a16:creationId xmlns:a16="http://schemas.microsoft.com/office/drawing/2014/main" id="{9260F21B-599D-4805-B37F-53B973E967EA}"/>
            </a:ext>
          </a:extLst>
        </xdr:cNvPr>
        <xdr:cNvSpPr>
          <a:spLocks noChangeArrowheads="1"/>
        </xdr:cNvSpPr>
      </xdr:nvSpPr>
      <xdr:spPr bwMode="auto">
        <a:xfrm>
          <a:off x="412376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207</xdr:row>
      <xdr:rowOff>89647</xdr:rowOff>
    </xdr:from>
    <xdr:to>
      <xdr:col>18</xdr:col>
      <xdr:colOff>145676</xdr:colOff>
      <xdr:row>208</xdr:row>
      <xdr:rowOff>18302</xdr:rowOff>
    </xdr:to>
    <xdr:sp macro="" textlink="">
      <xdr:nvSpPr>
        <xdr:cNvPr id="3135" name="Freeform 2950">
          <a:extLst>
            <a:ext uri="{FF2B5EF4-FFF2-40B4-BE49-F238E27FC236}">
              <a16:creationId xmlns:a16="http://schemas.microsoft.com/office/drawing/2014/main" id="{EB39F338-6B68-4F13-9DF6-838C1CAEA24C}"/>
            </a:ext>
          </a:extLst>
        </xdr:cNvPr>
        <xdr:cNvSpPr>
          <a:spLocks noChangeArrowheads="1"/>
        </xdr:cNvSpPr>
      </xdr:nvSpPr>
      <xdr:spPr bwMode="auto">
        <a:xfrm>
          <a:off x="468405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207</xdr:row>
      <xdr:rowOff>89647</xdr:rowOff>
    </xdr:from>
    <xdr:to>
      <xdr:col>20</xdr:col>
      <xdr:colOff>168087</xdr:colOff>
      <xdr:row>208</xdr:row>
      <xdr:rowOff>18302</xdr:rowOff>
    </xdr:to>
    <xdr:sp macro="" textlink="">
      <xdr:nvSpPr>
        <xdr:cNvPr id="3136" name="Freeform 2950">
          <a:extLst>
            <a:ext uri="{FF2B5EF4-FFF2-40B4-BE49-F238E27FC236}">
              <a16:creationId xmlns:a16="http://schemas.microsoft.com/office/drawing/2014/main" id="{265790A0-9808-410F-A201-893A0E4B8CFD}"/>
            </a:ext>
          </a:extLst>
        </xdr:cNvPr>
        <xdr:cNvSpPr>
          <a:spLocks noChangeArrowheads="1"/>
        </xdr:cNvSpPr>
      </xdr:nvSpPr>
      <xdr:spPr bwMode="auto">
        <a:xfrm>
          <a:off x="5289176"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207</xdr:row>
      <xdr:rowOff>89647</xdr:rowOff>
    </xdr:from>
    <xdr:to>
      <xdr:col>22</xdr:col>
      <xdr:colOff>190499</xdr:colOff>
      <xdr:row>208</xdr:row>
      <xdr:rowOff>18302</xdr:rowOff>
    </xdr:to>
    <xdr:sp macro="" textlink="">
      <xdr:nvSpPr>
        <xdr:cNvPr id="3137" name="Freeform 2950">
          <a:extLst>
            <a:ext uri="{FF2B5EF4-FFF2-40B4-BE49-F238E27FC236}">
              <a16:creationId xmlns:a16="http://schemas.microsoft.com/office/drawing/2014/main" id="{1B8970BE-33CF-401A-8875-978DCF93E718}"/>
            </a:ext>
          </a:extLst>
        </xdr:cNvPr>
        <xdr:cNvSpPr>
          <a:spLocks noChangeArrowheads="1"/>
        </xdr:cNvSpPr>
      </xdr:nvSpPr>
      <xdr:spPr bwMode="auto">
        <a:xfrm>
          <a:off x="5894294"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207</xdr:row>
      <xdr:rowOff>100853</xdr:rowOff>
    </xdr:from>
    <xdr:to>
      <xdr:col>24</xdr:col>
      <xdr:colOff>179294</xdr:colOff>
      <xdr:row>208</xdr:row>
      <xdr:rowOff>29508</xdr:rowOff>
    </xdr:to>
    <xdr:sp macro="" textlink="">
      <xdr:nvSpPr>
        <xdr:cNvPr id="3138" name="Freeform 2950">
          <a:extLst>
            <a:ext uri="{FF2B5EF4-FFF2-40B4-BE49-F238E27FC236}">
              <a16:creationId xmlns:a16="http://schemas.microsoft.com/office/drawing/2014/main" id="{21355DE0-A9E3-4691-9086-C97AAE8B46ED}"/>
            </a:ext>
          </a:extLst>
        </xdr:cNvPr>
        <xdr:cNvSpPr>
          <a:spLocks noChangeArrowheads="1"/>
        </xdr:cNvSpPr>
      </xdr:nvSpPr>
      <xdr:spPr bwMode="auto">
        <a:xfrm>
          <a:off x="646579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207</xdr:row>
      <xdr:rowOff>100853</xdr:rowOff>
    </xdr:from>
    <xdr:to>
      <xdr:col>26</xdr:col>
      <xdr:colOff>179294</xdr:colOff>
      <xdr:row>208</xdr:row>
      <xdr:rowOff>29508</xdr:rowOff>
    </xdr:to>
    <xdr:sp macro="" textlink="">
      <xdr:nvSpPr>
        <xdr:cNvPr id="3139" name="Freeform 2950">
          <a:extLst>
            <a:ext uri="{FF2B5EF4-FFF2-40B4-BE49-F238E27FC236}">
              <a16:creationId xmlns:a16="http://schemas.microsoft.com/office/drawing/2014/main" id="{EE9EED59-9EB4-4CB5-B785-EF06097FE24E}"/>
            </a:ext>
          </a:extLst>
        </xdr:cNvPr>
        <xdr:cNvSpPr>
          <a:spLocks noChangeArrowheads="1"/>
        </xdr:cNvSpPr>
      </xdr:nvSpPr>
      <xdr:spPr bwMode="auto">
        <a:xfrm>
          <a:off x="70485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207</xdr:row>
      <xdr:rowOff>100853</xdr:rowOff>
    </xdr:from>
    <xdr:to>
      <xdr:col>28</xdr:col>
      <xdr:colOff>168088</xdr:colOff>
      <xdr:row>208</xdr:row>
      <xdr:rowOff>29508</xdr:rowOff>
    </xdr:to>
    <xdr:sp macro="" textlink="">
      <xdr:nvSpPr>
        <xdr:cNvPr id="3140" name="Freeform 2950">
          <a:extLst>
            <a:ext uri="{FF2B5EF4-FFF2-40B4-BE49-F238E27FC236}">
              <a16:creationId xmlns:a16="http://schemas.microsoft.com/office/drawing/2014/main" id="{0F78B4EB-8AE1-43A8-A06F-3228E4015986}"/>
            </a:ext>
          </a:extLst>
        </xdr:cNvPr>
        <xdr:cNvSpPr>
          <a:spLocks noChangeArrowheads="1"/>
        </xdr:cNvSpPr>
      </xdr:nvSpPr>
      <xdr:spPr bwMode="auto">
        <a:xfrm>
          <a:off x="76200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207</xdr:row>
      <xdr:rowOff>100853</xdr:rowOff>
    </xdr:from>
    <xdr:to>
      <xdr:col>30</xdr:col>
      <xdr:colOff>168088</xdr:colOff>
      <xdr:row>208</xdr:row>
      <xdr:rowOff>29508</xdr:rowOff>
    </xdr:to>
    <xdr:sp macro="" textlink="">
      <xdr:nvSpPr>
        <xdr:cNvPr id="3141" name="Freeform 2950">
          <a:extLst>
            <a:ext uri="{FF2B5EF4-FFF2-40B4-BE49-F238E27FC236}">
              <a16:creationId xmlns:a16="http://schemas.microsoft.com/office/drawing/2014/main" id="{57F16C76-46E7-48C7-974B-338A320B4BA5}"/>
            </a:ext>
          </a:extLst>
        </xdr:cNvPr>
        <xdr:cNvSpPr>
          <a:spLocks noChangeArrowheads="1"/>
        </xdr:cNvSpPr>
      </xdr:nvSpPr>
      <xdr:spPr bwMode="auto">
        <a:xfrm>
          <a:off x="8202706"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207</xdr:row>
      <xdr:rowOff>100853</xdr:rowOff>
    </xdr:from>
    <xdr:to>
      <xdr:col>32</xdr:col>
      <xdr:colOff>179294</xdr:colOff>
      <xdr:row>208</xdr:row>
      <xdr:rowOff>29508</xdr:rowOff>
    </xdr:to>
    <xdr:sp macro="" textlink="">
      <xdr:nvSpPr>
        <xdr:cNvPr id="3142" name="Freeform 2950">
          <a:extLst>
            <a:ext uri="{FF2B5EF4-FFF2-40B4-BE49-F238E27FC236}">
              <a16:creationId xmlns:a16="http://schemas.microsoft.com/office/drawing/2014/main" id="{61C5F905-7C5A-4D48-AB7E-C87C5123B559}"/>
            </a:ext>
          </a:extLst>
        </xdr:cNvPr>
        <xdr:cNvSpPr>
          <a:spLocks noChangeArrowheads="1"/>
        </xdr:cNvSpPr>
      </xdr:nvSpPr>
      <xdr:spPr bwMode="auto">
        <a:xfrm>
          <a:off x="8796618"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207</xdr:row>
      <xdr:rowOff>100853</xdr:rowOff>
    </xdr:from>
    <xdr:to>
      <xdr:col>34</xdr:col>
      <xdr:colOff>179294</xdr:colOff>
      <xdr:row>208</xdr:row>
      <xdr:rowOff>29508</xdr:rowOff>
    </xdr:to>
    <xdr:sp macro="" textlink="">
      <xdr:nvSpPr>
        <xdr:cNvPr id="3143" name="Freeform 2950">
          <a:extLst>
            <a:ext uri="{FF2B5EF4-FFF2-40B4-BE49-F238E27FC236}">
              <a16:creationId xmlns:a16="http://schemas.microsoft.com/office/drawing/2014/main" id="{83B825F2-214E-496B-AE08-31BED91AD357}"/>
            </a:ext>
          </a:extLst>
        </xdr:cNvPr>
        <xdr:cNvSpPr>
          <a:spLocks noChangeArrowheads="1"/>
        </xdr:cNvSpPr>
      </xdr:nvSpPr>
      <xdr:spPr bwMode="auto">
        <a:xfrm>
          <a:off x="93793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207</xdr:row>
      <xdr:rowOff>100853</xdr:rowOff>
    </xdr:from>
    <xdr:to>
      <xdr:col>36</xdr:col>
      <xdr:colOff>168088</xdr:colOff>
      <xdr:row>208</xdr:row>
      <xdr:rowOff>29508</xdr:rowOff>
    </xdr:to>
    <xdr:sp macro="" textlink="">
      <xdr:nvSpPr>
        <xdr:cNvPr id="3144" name="Freeform 2950">
          <a:extLst>
            <a:ext uri="{FF2B5EF4-FFF2-40B4-BE49-F238E27FC236}">
              <a16:creationId xmlns:a16="http://schemas.microsoft.com/office/drawing/2014/main" id="{7964C0CD-93C7-43EF-B5F1-C9A158FD5095}"/>
            </a:ext>
          </a:extLst>
        </xdr:cNvPr>
        <xdr:cNvSpPr>
          <a:spLocks noChangeArrowheads="1"/>
        </xdr:cNvSpPr>
      </xdr:nvSpPr>
      <xdr:spPr bwMode="auto">
        <a:xfrm>
          <a:off x="99508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207</xdr:row>
      <xdr:rowOff>89647</xdr:rowOff>
    </xdr:from>
    <xdr:to>
      <xdr:col>38</xdr:col>
      <xdr:colOff>168087</xdr:colOff>
      <xdr:row>208</xdr:row>
      <xdr:rowOff>18302</xdr:rowOff>
    </xdr:to>
    <xdr:sp macro="" textlink="">
      <xdr:nvSpPr>
        <xdr:cNvPr id="3145" name="Freeform 2950">
          <a:extLst>
            <a:ext uri="{FF2B5EF4-FFF2-40B4-BE49-F238E27FC236}">
              <a16:creationId xmlns:a16="http://schemas.microsoft.com/office/drawing/2014/main" id="{24A4BC5D-0001-4E71-B9DA-DA4A2E09ACF6}"/>
            </a:ext>
          </a:extLst>
        </xdr:cNvPr>
        <xdr:cNvSpPr>
          <a:spLocks noChangeArrowheads="1"/>
        </xdr:cNvSpPr>
      </xdr:nvSpPr>
      <xdr:spPr bwMode="auto">
        <a:xfrm>
          <a:off x="1053352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174</xdr:row>
      <xdr:rowOff>78442</xdr:rowOff>
    </xdr:from>
    <xdr:to>
      <xdr:col>4</xdr:col>
      <xdr:colOff>145676</xdr:colOff>
      <xdr:row>175</xdr:row>
      <xdr:rowOff>7098</xdr:rowOff>
    </xdr:to>
    <xdr:sp macro="" textlink="">
      <xdr:nvSpPr>
        <xdr:cNvPr id="3146" name="Freeform 2950">
          <a:extLst>
            <a:ext uri="{FF2B5EF4-FFF2-40B4-BE49-F238E27FC236}">
              <a16:creationId xmlns:a16="http://schemas.microsoft.com/office/drawing/2014/main" id="{E62BA557-A0C5-47EF-BF7E-F17027E93197}"/>
            </a:ext>
          </a:extLst>
        </xdr:cNvPr>
        <xdr:cNvSpPr>
          <a:spLocks noChangeArrowheads="1"/>
        </xdr:cNvSpPr>
      </xdr:nvSpPr>
      <xdr:spPr bwMode="auto">
        <a:xfrm>
          <a:off x="605118"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174</xdr:row>
      <xdr:rowOff>78443</xdr:rowOff>
    </xdr:from>
    <xdr:to>
      <xdr:col>6</xdr:col>
      <xdr:colOff>156882</xdr:colOff>
      <xdr:row>175</xdr:row>
      <xdr:rowOff>7099</xdr:rowOff>
    </xdr:to>
    <xdr:sp macro="" textlink="">
      <xdr:nvSpPr>
        <xdr:cNvPr id="3147" name="Freeform 2950">
          <a:extLst>
            <a:ext uri="{FF2B5EF4-FFF2-40B4-BE49-F238E27FC236}">
              <a16:creationId xmlns:a16="http://schemas.microsoft.com/office/drawing/2014/main" id="{99B79F53-5C08-45B3-A708-B3D97696E322}"/>
            </a:ext>
          </a:extLst>
        </xdr:cNvPr>
        <xdr:cNvSpPr>
          <a:spLocks noChangeArrowheads="1"/>
        </xdr:cNvSpPr>
      </xdr:nvSpPr>
      <xdr:spPr bwMode="auto">
        <a:xfrm>
          <a:off x="1199030"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174</xdr:row>
      <xdr:rowOff>78443</xdr:rowOff>
    </xdr:from>
    <xdr:to>
      <xdr:col>8</xdr:col>
      <xdr:colOff>156883</xdr:colOff>
      <xdr:row>175</xdr:row>
      <xdr:rowOff>7099</xdr:rowOff>
    </xdr:to>
    <xdr:sp macro="" textlink="">
      <xdr:nvSpPr>
        <xdr:cNvPr id="3148" name="Freeform 2950">
          <a:extLst>
            <a:ext uri="{FF2B5EF4-FFF2-40B4-BE49-F238E27FC236}">
              <a16:creationId xmlns:a16="http://schemas.microsoft.com/office/drawing/2014/main" id="{20956702-AB0B-47E5-8619-AD3DF3A489C2}"/>
            </a:ext>
          </a:extLst>
        </xdr:cNvPr>
        <xdr:cNvSpPr>
          <a:spLocks noChangeArrowheads="1"/>
        </xdr:cNvSpPr>
      </xdr:nvSpPr>
      <xdr:spPr bwMode="auto">
        <a:xfrm>
          <a:off x="1781736"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174</xdr:row>
      <xdr:rowOff>78442</xdr:rowOff>
    </xdr:from>
    <xdr:to>
      <xdr:col>10</xdr:col>
      <xdr:colOff>156882</xdr:colOff>
      <xdr:row>175</xdr:row>
      <xdr:rowOff>7098</xdr:rowOff>
    </xdr:to>
    <xdr:sp macro="" textlink="">
      <xdr:nvSpPr>
        <xdr:cNvPr id="3149" name="Freeform 2950">
          <a:extLst>
            <a:ext uri="{FF2B5EF4-FFF2-40B4-BE49-F238E27FC236}">
              <a16:creationId xmlns:a16="http://schemas.microsoft.com/office/drawing/2014/main" id="{95E2C670-0B77-4558-8256-90D899B0B588}"/>
            </a:ext>
          </a:extLst>
        </xdr:cNvPr>
        <xdr:cNvSpPr>
          <a:spLocks noChangeArrowheads="1"/>
        </xdr:cNvSpPr>
      </xdr:nvSpPr>
      <xdr:spPr bwMode="auto">
        <a:xfrm>
          <a:off x="2364441"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174</xdr:row>
      <xdr:rowOff>67236</xdr:rowOff>
    </xdr:from>
    <xdr:to>
      <xdr:col>12</xdr:col>
      <xdr:colOff>168088</xdr:colOff>
      <xdr:row>174</xdr:row>
      <xdr:rowOff>152774</xdr:rowOff>
    </xdr:to>
    <xdr:sp macro="" textlink="">
      <xdr:nvSpPr>
        <xdr:cNvPr id="3150" name="Freeform 2950">
          <a:extLst>
            <a:ext uri="{FF2B5EF4-FFF2-40B4-BE49-F238E27FC236}">
              <a16:creationId xmlns:a16="http://schemas.microsoft.com/office/drawing/2014/main" id="{43E7FF5F-2113-484D-9D30-5784FC9B8BEE}"/>
            </a:ext>
          </a:extLst>
        </xdr:cNvPr>
        <xdr:cNvSpPr>
          <a:spLocks noChangeArrowheads="1"/>
        </xdr:cNvSpPr>
      </xdr:nvSpPr>
      <xdr:spPr bwMode="auto">
        <a:xfrm>
          <a:off x="2958353" y="2626658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174</xdr:row>
      <xdr:rowOff>78442</xdr:rowOff>
    </xdr:from>
    <xdr:to>
      <xdr:col>14</xdr:col>
      <xdr:colOff>156882</xdr:colOff>
      <xdr:row>175</xdr:row>
      <xdr:rowOff>7098</xdr:rowOff>
    </xdr:to>
    <xdr:sp macro="" textlink="">
      <xdr:nvSpPr>
        <xdr:cNvPr id="3151" name="Freeform 2950">
          <a:extLst>
            <a:ext uri="{FF2B5EF4-FFF2-40B4-BE49-F238E27FC236}">
              <a16:creationId xmlns:a16="http://schemas.microsoft.com/office/drawing/2014/main" id="{F5A53E07-649D-4FB1-842D-23B9319A4AF5}"/>
            </a:ext>
          </a:extLst>
        </xdr:cNvPr>
        <xdr:cNvSpPr>
          <a:spLocks noChangeArrowheads="1"/>
        </xdr:cNvSpPr>
      </xdr:nvSpPr>
      <xdr:spPr bwMode="auto">
        <a:xfrm>
          <a:off x="3529853"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174</xdr:row>
      <xdr:rowOff>89648</xdr:rowOff>
    </xdr:from>
    <xdr:to>
      <xdr:col>16</xdr:col>
      <xdr:colOff>168088</xdr:colOff>
      <xdr:row>175</xdr:row>
      <xdr:rowOff>18304</xdr:rowOff>
    </xdr:to>
    <xdr:sp macro="" textlink="">
      <xdr:nvSpPr>
        <xdr:cNvPr id="3152" name="Freeform 2950">
          <a:extLst>
            <a:ext uri="{FF2B5EF4-FFF2-40B4-BE49-F238E27FC236}">
              <a16:creationId xmlns:a16="http://schemas.microsoft.com/office/drawing/2014/main" id="{57110DDC-D985-4A61-B721-B882D2A2E58A}"/>
            </a:ext>
          </a:extLst>
        </xdr:cNvPr>
        <xdr:cNvSpPr>
          <a:spLocks noChangeArrowheads="1"/>
        </xdr:cNvSpPr>
      </xdr:nvSpPr>
      <xdr:spPr bwMode="auto">
        <a:xfrm>
          <a:off x="412376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174</xdr:row>
      <xdr:rowOff>78442</xdr:rowOff>
    </xdr:from>
    <xdr:to>
      <xdr:col>18</xdr:col>
      <xdr:colOff>145676</xdr:colOff>
      <xdr:row>175</xdr:row>
      <xdr:rowOff>7098</xdr:rowOff>
    </xdr:to>
    <xdr:sp macro="" textlink="">
      <xdr:nvSpPr>
        <xdr:cNvPr id="3153" name="Freeform 2950">
          <a:extLst>
            <a:ext uri="{FF2B5EF4-FFF2-40B4-BE49-F238E27FC236}">
              <a16:creationId xmlns:a16="http://schemas.microsoft.com/office/drawing/2014/main" id="{739CF713-D4DB-4545-9ABD-8EA715D0F981}"/>
            </a:ext>
          </a:extLst>
        </xdr:cNvPr>
        <xdr:cNvSpPr>
          <a:spLocks noChangeArrowheads="1"/>
        </xdr:cNvSpPr>
      </xdr:nvSpPr>
      <xdr:spPr bwMode="auto">
        <a:xfrm>
          <a:off x="4684059"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174</xdr:row>
      <xdr:rowOff>78442</xdr:rowOff>
    </xdr:from>
    <xdr:to>
      <xdr:col>20</xdr:col>
      <xdr:colOff>168087</xdr:colOff>
      <xdr:row>175</xdr:row>
      <xdr:rowOff>7098</xdr:rowOff>
    </xdr:to>
    <xdr:sp macro="" textlink="">
      <xdr:nvSpPr>
        <xdr:cNvPr id="3154" name="Freeform 2950">
          <a:extLst>
            <a:ext uri="{FF2B5EF4-FFF2-40B4-BE49-F238E27FC236}">
              <a16:creationId xmlns:a16="http://schemas.microsoft.com/office/drawing/2014/main" id="{CFCCC51D-B65E-4F64-B51B-65F55A4D5B88}"/>
            </a:ext>
          </a:extLst>
        </xdr:cNvPr>
        <xdr:cNvSpPr>
          <a:spLocks noChangeArrowheads="1"/>
        </xdr:cNvSpPr>
      </xdr:nvSpPr>
      <xdr:spPr bwMode="auto">
        <a:xfrm>
          <a:off x="5289176"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174</xdr:row>
      <xdr:rowOff>78442</xdr:rowOff>
    </xdr:from>
    <xdr:to>
      <xdr:col>22</xdr:col>
      <xdr:colOff>190499</xdr:colOff>
      <xdr:row>175</xdr:row>
      <xdr:rowOff>7098</xdr:rowOff>
    </xdr:to>
    <xdr:sp macro="" textlink="">
      <xdr:nvSpPr>
        <xdr:cNvPr id="3155" name="Freeform 2950">
          <a:extLst>
            <a:ext uri="{FF2B5EF4-FFF2-40B4-BE49-F238E27FC236}">
              <a16:creationId xmlns:a16="http://schemas.microsoft.com/office/drawing/2014/main" id="{A6B115D6-1BF3-4716-998C-EFF6024F4DF8}"/>
            </a:ext>
          </a:extLst>
        </xdr:cNvPr>
        <xdr:cNvSpPr>
          <a:spLocks noChangeArrowheads="1"/>
        </xdr:cNvSpPr>
      </xdr:nvSpPr>
      <xdr:spPr bwMode="auto">
        <a:xfrm>
          <a:off x="5894294"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174</xdr:row>
      <xdr:rowOff>89648</xdr:rowOff>
    </xdr:from>
    <xdr:to>
      <xdr:col>24</xdr:col>
      <xdr:colOff>179294</xdr:colOff>
      <xdr:row>175</xdr:row>
      <xdr:rowOff>18304</xdr:rowOff>
    </xdr:to>
    <xdr:sp macro="" textlink="">
      <xdr:nvSpPr>
        <xdr:cNvPr id="3156" name="Freeform 2950">
          <a:extLst>
            <a:ext uri="{FF2B5EF4-FFF2-40B4-BE49-F238E27FC236}">
              <a16:creationId xmlns:a16="http://schemas.microsoft.com/office/drawing/2014/main" id="{0C5C0E27-D9A3-43EA-A362-4B7ECA6A6699}"/>
            </a:ext>
          </a:extLst>
        </xdr:cNvPr>
        <xdr:cNvSpPr>
          <a:spLocks noChangeArrowheads="1"/>
        </xdr:cNvSpPr>
      </xdr:nvSpPr>
      <xdr:spPr bwMode="auto">
        <a:xfrm>
          <a:off x="646579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174</xdr:row>
      <xdr:rowOff>89648</xdr:rowOff>
    </xdr:from>
    <xdr:to>
      <xdr:col>26</xdr:col>
      <xdr:colOff>179294</xdr:colOff>
      <xdr:row>175</xdr:row>
      <xdr:rowOff>18304</xdr:rowOff>
    </xdr:to>
    <xdr:sp macro="" textlink="">
      <xdr:nvSpPr>
        <xdr:cNvPr id="3157" name="Freeform 2950">
          <a:extLst>
            <a:ext uri="{FF2B5EF4-FFF2-40B4-BE49-F238E27FC236}">
              <a16:creationId xmlns:a16="http://schemas.microsoft.com/office/drawing/2014/main" id="{A04981DE-7FD2-44B6-8C0B-6C8D4CB83604}"/>
            </a:ext>
          </a:extLst>
        </xdr:cNvPr>
        <xdr:cNvSpPr>
          <a:spLocks noChangeArrowheads="1"/>
        </xdr:cNvSpPr>
      </xdr:nvSpPr>
      <xdr:spPr bwMode="auto">
        <a:xfrm>
          <a:off x="70485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174</xdr:row>
      <xdr:rowOff>89648</xdr:rowOff>
    </xdr:from>
    <xdr:to>
      <xdr:col>28</xdr:col>
      <xdr:colOff>168088</xdr:colOff>
      <xdr:row>175</xdr:row>
      <xdr:rowOff>18304</xdr:rowOff>
    </xdr:to>
    <xdr:sp macro="" textlink="">
      <xdr:nvSpPr>
        <xdr:cNvPr id="3158" name="Freeform 2950">
          <a:extLst>
            <a:ext uri="{FF2B5EF4-FFF2-40B4-BE49-F238E27FC236}">
              <a16:creationId xmlns:a16="http://schemas.microsoft.com/office/drawing/2014/main" id="{68EFC81E-5F0F-462F-B8B8-D55B16958245}"/>
            </a:ext>
          </a:extLst>
        </xdr:cNvPr>
        <xdr:cNvSpPr>
          <a:spLocks noChangeArrowheads="1"/>
        </xdr:cNvSpPr>
      </xdr:nvSpPr>
      <xdr:spPr bwMode="auto">
        <a:xfrm>
          <a:off x="76200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174</xdr:row>
      <xdr:rowOff>89648</xdr:rowOff>
    </xdr:from>
    <xdr:to>
      <xdr:col>30</xdr:col>
      <xdr:colOff>168088</xdr:colOff>
      <xdr:row>175</xdr:row>
      <xdr:rowOff>18304</xdr:rowOff>
    </xdr:to>
    <xdr:sp macro="" textlink="">
      <xdr:nvSpPr>
        <xdr:cNvPr id="3159" name="Freeform 2950">
          <a:extLst>
            <a:ext uri="{FF2B5EF4-FFF2-40B4-BE49-F238E27FC236}">
              <a16:creationId xmlns:a16="http://schemas.microsoft.com/office/drawing/2014/main" id="{106F0935-FDD9-43D0-874C-9047B64C8850}"/>
            </a:ext>
          </a:extLst>
        </xdr:cNvPr>
        <xdr:cNvSpPr>
          <a:spLocks noChangeArrowheads="1"/>
        </xdr:cNvSpPr>
      </xdr:nvSpPr>
      <xdr:spPr bwMode="auto">
        <a:xfrm>
          <a:off x="8202706"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174</xdr:row>
      <xdr:rowOff>89648</xdr:rowOff>
    </xdr:from>
    <xdr:to>
      <xdr:col>32</xdr:col>
      <xdr:colOff>179294</xdr:colOff>
      <xdr:row>175</xdr:row>
      <xdr:rowOff>18304</xdr:rowOff>
    </xdr:to>
    <xdr:sp macro="" textlink="">
      <xdr:nvSpPr>
        <xdr:cNvPr id="3160" name="Freeform 2950">
          <a:extLst>
            <a:ext uri="{FF2B5EF4-FFF2-40B4-BE49-F238E27FC236}">
              <a16:creationId xmlns:a16="http://schemas.microsoft.com/office/drawing/2014/main" id="{4452FD14-87F9-4547-85D7-60570F623D90}"/>
            </a:ext>
          </a:extLst>
        </xdr:cNvPr>
        <xdr:cNvSpPr>
          <a:spLocks noChangeArrowheads="1"/>
        </xdr:cNvSpPr>
      </xdr:nvSpPr>
      <xdr:spPr bwMode="auto">
        <a:xfrm>
          <a:off x="8796618"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174</xdr:row>
      <xdr:rowOff>89648</xdr:rowOff>
    </xdr:from>
    <xdr:to>
      <xdr:col>34</xdr:col>
      <xdr:colOff>179294</xdr:colOff>
      <xdr:row>175</xdr:row>
      <xdr:rowOff>18304</xdr:rowOff>
    </xdr:to>
    <xdr:sp macro="" textlink="">
      <xdr:nvSpPr>
        <xdr:cNvPr id="3161" name="Freeform 2950">
          <a:extLst>
            <a:ext uri="{FF2B5EF4-FFF2-40B4-BE49-F238E27FC236}">
              <a16:creationId xmlns:a16="http://schemas.microsoft.com/office/drawing/2014/main" id="{B5981D7D-853C-4D9B-B61D-3D4A36D1271B}"/>
            </a:ext>
          </a:extLst>
        </xdr:cNvPr>
        <xdr:cNvSpPr>
          <a:spLocks noChangeArrowheads="1"/>
        </xdr:cNvSpPr>
      </xdr:nvSpPr>
      <xdr:spPr bwMode="auto">
        <a:xfrm>
          <a:off x="9379324"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163</xdr:row>
      <xdr:rowOff>78442</xdr:rowOff>
    </xdr:from>
    <xdr:to>
      <xdr:col>40</xdr:col>
      <xdr:colOff>156882</xdr:colOff>
      <xdr:row>163</xdr:row>
      <xdr:rowOff>163980</xdr:rowOff>
    </xdr:to>
    <xdr:sp macro="" textlink="">
      <xdr:nvSpPr>
        <xdr:cNvPr id="3162" name="Freeform 2950">
          <a:extLst>
            <a:ext uri="{FF2B5EF4-FFF2-40B4-BE49-F238E27FC236}">
              <a16:creationId xmlns:a16="http://schemas.microsoft.com/office/drawing/2014/main" id="{E15518C5-554A-46FE-994C-E3D0F38822ED}"/>
            </a:ext>
          </a:extLst>
        </xdr:cNvPr>
        <xdr:cNvSpPr>
          <a:spLocks noChangeArrowheads="1"/>
        </xdr:cNvSpPr>
      </xdr:nvSpPr>
      <xdr:spPr bwMode="auto">
        <a:xfrm>
          <a:off x="11105030" y="244400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134471</xdr:colOff>
      <xdr:row>163</xdr:row>
      <xdr:rowOff>78441</xdr:rowOff>
    </xdr:from>
    <xdr:to>
      <xdr:col>42</xdr:col>
      <xdr:colOff>168089</xdr:colOff>
      <xdr:row>163</xdr:row>
      <xdr:rowOff>163979</xdr:rowOff>
    </xdr:to>
    <xdr:sp macro="" textlink="">
      <xdr:nvSpPr>
        <xdr:cNvPr id="3163" name="Freeform 2950">
          <a:extLst>
            <a:ext uri="{FF2B5EF4-FFF2-40B4-BE49-F238E27FC236}">
              <a16:creationId xmlns:a16="http://schemas.microsoft.com/office/drawing/2014/main" id="{296E8EA0-A793-4488-AFA3-E869E3B57A00}"/>
            </a:ext>
          </a:extLst>
        </xdr:cNvPr>
        <xdr:cNvSpPr>
          <a:spLocks noChangeArrowheads="1"/>
        </xdr:cNvSpPr>
      </xdr:nvSpPr>
      <xdr:spPr bwMode="auto">
        <a:xfrm>
          <a:off x="11698942" y="244400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145677</xdr:colOff>
      <xdr:row>163</xdr:row>
      <xdr:rowOff>89647</xdr:rowOff>
    </xdr:from>
    <xdr:to>
      <xdr:col>44</xdr:col>
      <xdr:colOff>179294</xdr:colOff>
      <xdr:row>163</xdr:row>
      <xdr:rowOff>175185</xdr:rowOff>
    </xdr:to>
    <xdr:sp macro="" textlink="">
      <xdr:nvSpPr>
        <xdr:cNvPr id="3164" name="Freeform 2950">
          <a:extLst>
            <a:ext uri="{FF2B5EF4-FFF2-40B4-BE49-F238E27FC236}">
              <a16:creationId xmlns:a16="http://schemas.microsoft.com/office/drawing/2014/main" id="{7B65DAC6-1734-4BCE-9389-85EC379766E0}"/>
            </a:ext>
          </a:extLst>
        </xdr:cNvPr>
        <xdr:cNvSpPr>
          <a:spLocks noChangeArrowheads="1"/>
        </xdr:cNvSpPr>
      </xdr:nvSpPr>
      <xdr:spPr bwMode="auto">
        <a:xfrm>
          <a:off x="12292853" y="244512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123264</xdr:colOff>
      <xdr:row>174</xdr:row>
      <xdr:rowOff>78441</xdr:rowOff>
    </xdr:from>
    <xdr:to>
      <xdr:col>40</xdr:col>
      <xdr:colOff>156881</xdr:colOff>
      <xdr:row>175</xdr:row>
      <xdr:rowOff>7097</xdr:rowOff>
    </xdr:to>
    <xdr:sp macro="" textlink="">
      <xdr:nvSpPr>
        <xdr:cNvPr id="3170" name="Freeform 2950">
          <a:extLst>
            <a:ext uri="{FF2B5EF4-FFF2-40B4-BE49-F238E27FC236}">
              <a16:creationId xmlns:a16="http://schemas.microsoft.com/office/drawing/2014/main" id="{1D9A4D75-A7CC-4F4E-93EE-68397ED50DA5}"/>
            </a:ext>
          </a:extLst>
        </xdr:cNvPr>
        <xdr:cNvSpPr>
          <a:spLocks noChangeArrowheads="1"/>
        </xdr:cNvSpPr>
      </xdr:nvSpPr>
      <xdr:spPr bwMode="auto">
        <a:xfrm>
          <a:off x="11105029" y="2627779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145676</xdr:colOff>
      <xdr:row>174</xdr:row>
      <xdr:rowOff>100852</xdr:rowOff>
    </xdr:from>
    <xdr:to>
      <xdr:col>36</xdr:col>
      <xdr:colOff>179293</xdr:colOff>
      <xdr:row>175</xdr:row>
      <xdr:rowOff>29508</xdr:rowOff>
    </xdr:to>
    <xdr:sp macro="" textlink="">
      <xdr:nvSpPr>
        <xdr:cNvPr id="3171" name="Freeform 2950">
          <a:extLst>
            <a:ext uri="{FF2B5EF4-FFF2-40B4-BE49-F238E27FC236}">
              <a16:creationId xmlns:a16="http://schemas.microsoft.com/office/drawing/2014/main" id="{87D3B386-198A-4ABA-AF0F-9C75E96BF5F9}"/>
            </a:ext>
          </a:extLst>
        </xdr:cNvPr>
        <xdr:cNvSpPr>
          <a:spLocks noChangeArrowheads="1"/>
        </xdr:cNvSpPr>
      </xdr:nvSpPr>
      <xdr:spPr bwMode="auto">
        <a:xfrm>
          <a:off x="9962029" y="2630020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136150</xdr:colOff>
      <xdr:row>174</xdr:row>
      <xdr:rowOff>89646</xdr:rowOff>
    </xdr:from>
    <xdr:to>
      <xdr:col>38</xdr:col>
      <xdr:colOff>179292</xdr:colOff>
      <xdr:row>175</xdr:row>
      <xdr:rowOff>18302</xdr:rowOff>
    </xdr:to>
    <xdr:sp macro="" textlink="">
      <xdr:nvSpPr>
        <xdr:cNvPr id="3172" name="Freeform 2950">
          <a:extLst>
            <a:ext uri="{FF2B5EF4-FFF2-40B4-BE49-F238E27FC236}">
              <a16:creationId xmlns:a16="http://schemas.microsoft.com/office/drawing/2014/main" id="{6564242D-8929-4539-AAFF-25F164207F85}"/>
            </a:ext>
          </a:extLst>
        </xdr:cNvPr>
        <xdr:cNvSpPr>
          <a:spLocks noChangeArrowheads="1"/>
        </xdr:cNvSpPr>
      </xdr:nvSpPr>
      <xdr:spPr bwMode="auto">
        <a:xfrm>
          <a:off x="10535209" y="26288999"/>
          <a:ext cx="625848"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11205</xdr:colOff>
      <xdr:row>12</xdr:row>
      <xdr:rowOff>67235</xdr:rowOff>
    </xdr:from>
    <xdr:to>
      <xdr:col>20</xdr:col>
      <xdr:colOff>151090</xdr:colOff>
      <xdr:row>12</xdr:row>
      <xdr:rowOff>175186</xdr:rowOff>
    </xdr:to>
    <xdr:sp macro="" textlink="">
      <xdr:nvSpPr>
        <xdr:cNvPr id="3173" name="Freeform 2950">
          <a:extLst>
            <a:ext uri="{FF2B5EF4-FFF2-40B4-BE49-F238E27FC236}">
              <a16:creationId xmlns:a16="http://schemas.microsoft.com/office/drawing/2014/main" id="{D201B180-FA9E-4CB8-9276-818B6AF64DCF}"/>
            </a:ext>
          </a:extLst>
        </xdr:cNvPr>
        <xdr:cNvSpPr>
          <a:spLocks noChangeArrowheads="1"/>
        </xdr:cNvSpPr>
      </xdr:nvSpPr>
      <xdr:spPr bwMode="auto">
        <a:xfrm>
          <a:off x="5165911" y="2420470"/>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oneCellAnchor>
    <xdr:from>
      <xdr:col>21</xdr:col>
      <xdr:colOff>0</xdr:colOff>
      <xdr:row>282</xdr:row>
      <xdr:rowOff>0</xdr:rowOff>
    </xdr:from>
    <xdr:ext cx="266699" cy="394547"/>
    <xdr:pic>
      <xdr:nvPicPr>
        <xdr:cNvPr id="3231" name="Graphic 3230" descr="Road with solid fill">
          <a:extLst>
            <a:ext uri="{FF2B5EF4-FFF2-40B4-BE49-F238E27FC236}">
              <a16:creationId xmlns:a16="http://schemas.microsoft.com/office/drawing/2014/main" id="{0E255E40-EDD3-4AE8-A5CE-4F851947A6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oneCellAnchor>
    <xdr:from>
      <xdr:col>21</xdr:col>
      <xdr:colOff>0</xdr:colOff>
      <xdr:row>282</xdr:row>
      <xdr:rowOff>0</xdr:rowOff>
    </xdr:from>
    <xdr:ext cx="266699" cy="394547"/>
    <xdr:pic>
      <xdr:nvPicPr>
        <xdr:cNvPr id="3232" name="Graphic 3231" descr="Road with solid fill">
          <a:extLst>
            <a:ext uri="{FF2B5EF4-FFF2-40B4-BE49-F238E27FC236}">
              <a16:creationId xmlns:a16="http://schemas.microsoft.com/office/drawing/2014/main" id="{646C5753-570F-4C70-9EBB-B62C9F5D37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twoCellAnchor>
    <xdr:from>
      <xdr:col>2</xdr:col>
      <xdr:colOff>169334</xdr:colOff>
      <xdr:row>32</xdr:row>
      <xdr:rowOff>42334</xdr:rowOff>
    </xdr:from>
    <xdr:to>
      <xdr:col>3</xdr:col>
      <xdr:colOff>45220</xdr:colOff>
      <xdr:row>34</xdr:row>
      <xdr:rowOff>31751</xdr:rowOff>
    </xdr:to>
    <xdr:sp macro="" textlink="">
      <xdr:nvSpPr>
        <xdr:cNvPr id="3233" name="AutoShape 1512">
          <a:extLst>
            <a:ext uri="{FF2B5EF4-FFF2-40B4-BE49-F238E27FC236}">
              <a16:creationId xmlns:a16="http://schemas.microsoft.com/office/drawing/2014/main" id="{32E6EFFB-291C-490A-944F-C4BD83CD6BA3}"/>
            </a:ext>
          </a:extLst>
        </xdr:cNvPr>
        <xdr:cNvSpPr>
          <a:spLocks noChangeArrowheads="1"/>
        </xdr:cNvSpPr>
      </xdr:nvSpPr>
      <xdr:spPr bwMode="auto">
        <a:xfrm rot="5400000" flipV="1">
          <a:off x="541193" y="5999308"/>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9</xdr:col>
      <xdr:colOff>63500</xdr:colOff>
      <xdr:row>42</xdr:row>
      <xdr:rowOff>31751</xdr:rowOff>
    </xdr:from>
    <xdr:to>
      <xdr:col>9</xdr:col>
      <xdr:colOff>225136</xdr:colOff>
      <xdr:row>44</xdr:row>
      <xdr:rowOff>84668</xdr:rowOff>
    </xdr:to>
    <xdr:sp macro="" textlink="">
      <xdr:nvSpPr>
        <xdr:cNvPr id="3234" name="AutoShape 1512">
          <a:extLst>
            <a:ext uri="{FF2B5EF4-FFF2-40B4-BE49-F238E27FC236}">
              <a16:creationId xmlns:a16="http://schemas.microsoft.com/office/drawing/2014/main" id="{B8B5F900-E259-4094-8AE9-AE4E5885F902}"/>
            </a:ext>
          </a:extLst>
        </xdr:cNvPr>
        <xdr:cNvSpPr>
          <a:spLocks noChangeArrowheads="1"/>
        </xdr:cNvSpPr>
      </xdr:nvSpPr>
      <xdr:spPr bwMode="auto">
        <a:xfrm rot="5400000" flipV="1">
          <a:off x="2456776" y="7555059"/>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11</xdr:col>
      <xdr:colOff>74084</xdr:colOff>
      <xdr:row>162</xdr:row>
      <xdr:rowOff>179917</xdr:rowOff>
    </xdr:from>
    <xdr:to>
      <xdr:col>11</xdr:col>
      <xdr:colOff>235720</xdr:colOff>
      <xdr:row>164</xdr:row>
      <xdr:rowOff>169334</xdr:rowOff>
    </xdr:to>
    <xdr:sp macro="" textlink="">
      <xdr:nvSpPr>
        <xdr:cNvPr id="3235" name="AutoShape 1512">
          <a:extLst>
            <a:ext uri="{FF2B5EF4-FFF2-40B4-BE49-F238E27FC236}">
              <a16:creationId xmlns:a16="http://schemas.microsoft.com/office/drawing/2014/main" id="{0DB99B9E-1BE5-49C3-BE87-EC427A2D747F}"/>
            </a:ext>
          </a:extLst>
        </xdr:cNvPr>
        <xdr:cNvSpPr>
          <a:spLocks noChangeArrowheads="1"/>
        </xdr:cNvSpPr>
      </xdr:nvSpPr>
      <xdr:spPr bwMode="auto">
        <a:xfrm rot="5400000" flipV="1">
          <a:off x="3038860" y="24710641"/>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27</xdr:col>
      <xdr:colOff>84667</xdr:colOff>
      <xdr:row>195</xdr:row>
      <xdr:rowOff>95251</xdr:rowOff>
    </xdr:from>
    <xdr:to>
      <xdr:col>27</xdr:col>
      <xdr:colOff>246303</xdr:colOff>
      <xdr:row>197</xdr:row>
      <xdr:rowOff>148168</xdr:rowOff>
    </xdr:to>
    <xdr:sp macro="" textlink="">
      <xdr:nvSpPr>
        <xdr:cNvPr id="3236" name="AutoShape 1512">
          <a:extLst>
            <a:ext uri="{FF2B5EF4-FFF2-40B4-BE49-F238E27FC236}">
              <a16:creationId xmlns:a16="http://schemas.microsoft.com/office/drawing/2014/main" id="{469028E2-1CCD-47B0-A2B4-2FA36DAC4DD7}"/>
            </a:ext>
          </a:extLst>
        </xdr:cNvPr>
        <xdr:cNvSpPr>
          <a:spLocks noChangeArrowheads="1"/>
        </xdr:cNvSpPr>
      </xdr:nvSpPr>
      <xdr:spPr bwMode="auto">
        <a:xfrm rot="5400000" flipV="1">
          <a:off x="7621443" y="29896475"/>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15</xdr:col>
      <xdr:colOff>52917</xdr:colOff>
      <xdr:row>31</xdr:row>
      <xdr:rowOff>148166</xdr:rowOff>
    </xdr:from>
    <xdr:to>
      <xdr:col>15</xdr:col>
      <xdr:colOff>180879</xdr:colOff>
      <xdr:row>33</xdr:row>
      <xdr:rowOff>148166</xdr:rowOff>
    </xdr:to>
    <xdr:sp macro="" textlink="">
      <xdr:nvSpPr>
        <xdr:cNvPr id="3237" name="AutoShape 1512">
          <a:extLst>
            <a:ext uri="{FF2B5EF4-FFF2-40B4-BE49-F238E27FC236}">
              <a16:creationId xmlns:a16="http://schemas.microsoft.com/office/drawing/2014/main" id="{367DC74D-6F4A-41E6-8314-9FCEE29B4359}"/>
            </a:ext>
          </a:extLst>
        </xdr:cNvPr>
        <xdr:cNvSpPr>
          <a:spLocks noChangeArrowheads="1"/>
        </xdr:cNvSpPr>
      </xdr:nvSpPr>
      <xdr:spPr bwMode="auto">
        <a:xfrm rot="5400000" flipV="1">
          <a:off x="4138565" y="5936768"/>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23</xdr:col>
      <xdr:colOff>52916</xdr:colOff>
      <xdr:row>31</xdr:row>
      <xdr:rowOff>84667</xdr:rowOff>
    </xdr:from>
    <xdr:to>
      <xdr:col>23</xdr:col>
      <xdr:colOff>180878</xdr:colOff>
      <xdr:row>33</xdr:row>
      <xdr:rowOff>84667</xdr:rowOff>
    </xdr:to>
    <xdr:sp macro="" textlink="">
      <xdr:nvSpPr>
        <xdr:cNvPr id="3239" name="AutoShape 1512">
          <a:extLst>
            <a:ext uri="{FF2B5EF4-FFF2-40B4-BE49-F238E27FC236}">
              <a16:creationId xmlns:a16="http://schemas.microsoft.com/office/drawing/2014/main" id="{3391B1BF-730A-4526-827D-20147D27259C}"/>
            </a:ext>
          </a:extLst>
        </xdr:cNvPr>
        <xdr:cNvSpPr>
          <a:spLocks noChangeArrowheads="1"/>
        </xdr:cNvSpPr>
      </xdr:nvSpPr>
      <xdr:spPr bwMode="auto">
        <a:xfrm rot="5400000" flipV="1">
          <a:off x="6424564" y="5873269"/>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63500</xdr:colOff>
      <xdr:row>64</xdr:row>
      <xdr:rowOff>0</xdr:rowOff>
    </xdr:from>
    <xdr:to>
      <xdr:col>7</xdr:col>
      <xdr:colOff>191462</xdr:colOff>
      <xdr:row>66</xdr:row>
      <xdr:rowOff>63500</xdr:rowOff>
    </xdr:to>
    <xdr:sp macro="" textlink="">
      <xdr:nvSpPr>
        <xdr:cNvPr id="3240" name="AutoShape 1512">
          <a:extLst>
            <a:ext uri="{FF2B5EF4-FFF2-40B4-BE49-F238E27FC236}">
              <a16:creationId xmlns:a16="http://schemas.microsoft.com/office/drawing/2014/main" id="{A6BD1691-3DFB-4327-9667-14A05AF5F6BA}"/>
            </a:ext>
          </a:extLst>
        </xdr:cNvPr>
        <xdr:cNvSpPr>
          <a:spLocks noChangeArrowheads="1"/>
        </xdr:cNvSpPr>
      </xdr:nvSpPr>
      <xdr:spPr bwMode="auto">
        <a:xfrm rot="5400000" flipV="1">
          <a:off x="1863148" y="10551102"/>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9</xdr:col>
      <xdr:colOff>84666</xdr:colOff>
      <xdr:row>97</xdr:row>
      <xdr:rowOff>42333</xdr:rowOff>
    </xdr:from>
    <xdr:to>
      <xdr:col>9</xdr:col>
      <xdr:colOff>212628</xdr:colOff>
      <xdr:row>99</xdr:row>
      <xdr:rowOff>105833</xdr:rowOff>
    </xdr:to>
    <xdr:sp macro="" textlink="">
      <xdr:nvSpPr>
        <xdr:cNvPr id="3241" name="AutoShape 1512">
          <a:extLst>
            <a:ext uri="{FF2B5EF4-FFF2-40B4-BE49-F238E27FC236}">
              <a16:creationId xmlns:a16="http://schemas.microsoft.com/office/drawing/2014/main" id="{B777BD51-300D-4680-B0CE-D6092175C5CA}"/>
            </a:ext>
          </a:extLst>
        </xdr:cNvPr>
        <xdr:cNvSpPr>
          <a:spLocks noChangeArrowheads="1"/>
        </xdr:cNvSpPr>
      </xdr:nvSpPr>
      <xdr:spPr bwMode="auto">
        <a:xfrm rot="5400000" flipV="1">
          <a:off x="2455814" y="15101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84667</xdr:colOff>
      <xdr:row>250</xdr:row>
      <xdr:rowOff>84666</xdr:rowOff>
    </xdr:from>
    <xdr:to>
      <xdr:col>7</xdr:col>
      <xdr:colOff>212629</xdr:colOff>
      <xdr:row>252</xdr:row>
      <xdr:rowOff>148166</xdr:rowOff>
    </xdr:to>
    <xdr:sp macro="" textlink="">
      <xdr:nvSpPr>
        <xdr:cNvPr id="3242" name="AutoShape 1512">
          <a:extLst>
            <a:ext uri="{FF2B5EF4-FFF2-40B4-BE49-F238E27FC236}">
              <a16:creationId xmlns:a16="http://schemas.microsoft.com/office/drawing/2014/main" id="{D90ED46B-91D0-44C9-9DFD-782D449C4CAB}"/>
            </a:ext>
          </a:extLst>
        </xdr:cNvPr>
        <xdr:cNvSpPr>
          <a:spLocks noChangeArrowheads="1"/>
        </xdr:cNvSpPr>
      </xdr:nvSpPr>
      <xdr:spPr bwMode="auto">
        <a:xfrm rot="5400000" flipV="1">
          <a:off x="1884315" y="38215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15</xdr:col>
      <xdr:colOff>42333</xdr:colOff>
      <xdr:row>36</xdr:row>
      <xdr:rowOff>137583</xdr:rowOff>
    </xdr:from>
    <xdr:to>
      <xdr:col>15</xdr:col>
      <xdr:colOff>232832</xdr:colOff>
      <xdr:row>38</xdr:row>
      <xdr:rowOff>116416</xdr:rowOff>
    </xdr:to>
    <xdr:sp macro="" textlink="">
      <xdr:nvSpPr>
        <xdr:cNvPr id="3243" name="Equals 167">
          <a:extLst>
            <a:ext uri="{FF2B5EF4-FFF2-40B4-BE49-F238E27FC236}">
              <a16:creationId xmlns:a16="http://schemas.microsoft.com/office/drawing/2014/main" id="{807B3A40-FACD-4FFE-98B5-FEFA014C746C}"/>
            </a:ext>
          </a:extLst>
        </xdr:cNvPr>
        <xdr:cNvSpPr/>
      </xdr:nvSpPr>
      <xdr:spPr>
        <a:xfrm rot="5400000">
          <a:off x="4169833" y="6688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31749</xdr:colOff>
      <xdr:row>211</xdr:row>
      <xdr:rowOff>0</xdr:rowOff>
    </xdr:from>
    <xdr:to>
      <xdr:col>3</xdr:col>
      <xdr:colOff>222248</xdr:colOff>
      <xdr:row>213</xdr:row>
      <xdr:rowOff>42333</xdr:rowOff>
    </xdr:to>
    <xdr:sp macro="" textlink="">
      <xdr:nvSpPr>
        <xdr:cNvPr id="3244" name="Equals 167">
          <a:extLst>
            <a:ext uri="{FF2B5EF4-FFF2-40B4-BE49-F238E27FC236}">
              <a16:creationId xmlns:a16="http://schemas.microsoft.com/office/drawing/2014/main" id="{B6050D5B-1C6F-449B-8DD2-A35CFA8FCB2C}"/>
            </a:ext>
          </a:extLst>
        </xdr:cNvPr>
        <xdr:cNvSpPr/>
      </xdr:nvSpPr>
      <xdr:spPr>
        <a:xfrm rot="5400000">
          <a:off x="709082" y="31961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63498</xdr:colOff>
      <xdr:row>256</xdr:row>
      <xdr:rowOff>1</xdr:rowOff>
    </xdr:from>
    <xdr:to>
      <xdr:col>15</xdr:col>
      <xdr:colOff>211664</xdr:colOff>
      <xdr:row>257</xdr:row>
      <xdr:rowOff>137585</xdr:rowOff>
    </xdr:to>
    <xdr:sp macro="" textlink="">
      <xdr:nvSpPr>
        <xdr:cNvPr id="3246" name="Equals 167">
          <a:extLst>
            <a:ext uri="{FF2B5EF4-FFF2-40B4-BE49-F238E27FC236}">
              <a16:creationId xmlns:a16="http://schemas.microsoft.com/office/drawing/2014/main" id="{BD22BEA0-38F8-4737-BBD0-8CFAB7D4F6C0}"/>
            </a:ext>
          </a:extLst>
        </xdr:cNvPr>
        <xdr:cNvSpPr/>
      </xdr:nvSpPr>
      <xdr:spPr>
        <a:xfrm rot="5400000">
          <a:off x="4201581" y="38914918"/>
          <a:ext cx="296334" cy="148166"/>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38</xdr:col>
      <xdr:colOff>254000</xdr:colOff>
      <xdr:row>245</xdr:row>
      <xdr:rowOff>21167</xdr:rowOff>
    </xdr:from>
    <xdr:to>
      <xdr:col>40</xdr:col>
      <xdr:colOff>52916</xdr:colOff>
      <xdr:row>246</xdr:row>
      <xdr:rowOff>0</xdr:rowOff>
    </xdr:to>
    <xdr:sp macro="" textlink="">
      <xdr:nvSpPr>
        <xdr:cNvPr id="3247" name="Minus Sign 3246">
          <a:extLst>
            <a:ext uri="{FF2B5EF4-FFF2-40B4-BE49-F238E27FC236}">
              <a16:creationId xmlns:a16="http://schemas.microsoft.com/office/drawing/2014/main" id="{34F68FD1-4522-497E-9572-56B7C5D11B36}"/>
            </a:ext>
          </a:extLst>
        </xdr:cNvPr>
        <xdr:cNvSpPr/>
      </xdr:nvSpPr>
      <xdr:spPr>
        <a:xfrm>
          <a:off x="11038417" y="37168667"/>
          <a:ext cx="370416" cy="13758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42</xdr:col>
      <xdr:colOff>232833</xdr:colOff>
      <xdr:row>46</xdr:row>
      <xdr:rowOff>42334</xdr:rowOff>
    </xdr:from>
    <xdr:to>
      <xdr:col>44</xdr:col>
      <xdr:colOff>35883</xdr:colOff>
      <xdr:row>48</xdr:row>
      <xdr:rowOff>72217</xdr:rowOff>
    </xdr:to>
    <xdr:pic>
      <xdr:nvPicPr>
        <xdr:cNvPr id="3248" name="Graphic 3247" descr="Forest scene">
          <a:extLst>
            <a:ext uri="{FF2B5EF4-FFF2-40B4-BE49-F238E27FC236}">
              <a16:creationId xmlns:a16="http://schemas.microsoft.com/office/drawing/2014/main" id="{50C57CF5-AB03-4D39-BB41-05D150C7F2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160250" y="7979834"/>
          <a:ext cx="374550" cy="381000"/>
        </a:xfrm>
        <a:prstGeom prst="rect">
          <a:avLst/>
        </a:prstGeom>
      </xdr:spPr>
    </xdr:pic>
    <xdr:clientData/>
  </xdr:twoCellAnchor>
  <xdr:twoCellAnchor>
    <xdr:from>
      <xdr:col>21</xdr:col>
      <xdr:colOff>0</xdr:colOff>
      <xdr:row>7</xdr:row>
      <xdr:rowOff>88380</xdr:rowOff>
    </xdr:from>
    <xdr:to>
      <xdr:col>21</xdr:col>
      <xdr:colOff>283827</xdr:colOff>
      <xdr:row>7</xdr:row>
      <xdr:rowOff>88380</xdr:rowOff>
    </xdr:to>
    <xdr:sp macro="" textlink="">
      <xdr:nvSpPr>
        <xdr:cNvPr id="12" name="Line 10720">
          <a:extLst>
            <a:ext uri="{FF2B5EF4-FFF2-40B4-BE49-F238E27FC236}">
              <a16:creationId xmlns:a16="http://schemas.microsoft.com/office/drawing/2014/main" id="{BF4E266F-DDA9-4AC4-8B03-7BBF044C5043}"/>
            </a:ext>
          </a:extLst>
        </xdr:cNvPr>
        <xdr:cNvSpPr>
          <a:spLocks noChangeShapeType="1"/>
        </xdr:cNvSpPr>
      </xdr:nvSpPr>
      <xdr:spPr bwMode="auto">
        <a:xfrm flipV="1">
          <a:off x="5901572" y="1443483"/>
          <a:ext cx="283827" cy="0"/>
        </a:xfrm>
        <a:prstGeom prst="line">
          <a:avLst/>
        </a:prstGeom>
        <a:noFill/>
        <a:ln w="9525">
          <a:solidFill>
            <a:srgbClr val="000000"/>
          </a:solidFill>
          <a:round/>
          <a:headEnd/>
          <a:tailEnd type="triangle" w="med" len="med"/>
        </a:ln>
      </xdr:spPr>
    </xdr:sp>
    <xdr:clientData/>
  </xdr:twoCellAnchor>
  <xdr:twoCellAnchor>
    <xdr:from>
      <xdr:col>28</xdr:col>
      <xdr:colOff>137583</xdr:colOff>
      <xdr:row>262</xdr:row>
      <xdr:rowOff>74706</xdr:rowOff>
    </xdr:from>
    <xdr:to>
      <xdr:col>30</xdr:col>
      <xdr:colOff>171200</xdr:colOff>
      <xdr:row>263</xdr:row>
      <xdr:rowOff>3361</xdr:rowOff>
    </xdr:to>
    <xdr:sp macro="" textlink="">
      <xdr:nvSpPr>
        <xdr:cNvPr id="13" name="Freeform 2950">
          <a:extLst>
            <a:ext uri="{FF2B5EF4-FFF2-40B4-BE49-F238E27FC236}">
              <a16:creationId xmlns:a16="http://schemas.microsoft.com/office/drawing/2014/main" id="{324FD075-7676-45F8-AC62-82FB8874C50C}"/>
            </a:ext>
          </a:extLst>
        </xdr:cNvPr>
        <xdr:cNvSpPr>
          <a:spLocks noChangeArrowheads="1"/>
        </xdr:cNvSpPr>
      </xdr:nvSpPr>
      <xdr:spPr bwMode="auto">
        <a:xfrm>
          <a:off x="80645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twoCellAnchor>
    <xdr:from>
      <xdr:col>30</xdr:col>
      <xdr:colOff>148789</xdr:colOff>
      <xdr:row>262</xdr:row>
      <xdr:rowOff>74706</xdr:rowOff>
    </xdr:from>
    <xdr:to>
      <xdr:col>32</xdr:col>
      <xdr:colOff>182406</xdr:colOff>
      <xdr:row>263</xdr:row>
      <xdr:rowOff>3361</xdr:rowOff>
    </xdr:to>
    <xdr:sp macro="" textlink="">
      <xdr:nvSpPr>
        <xdr:cNvPr id="17" name="Freeform 2950">
          <a:extLst>
            <a:ext uri="{FF2B5EF4-FFF2-40B4-BE49-F238E27FC236}">
              <a16:creationId xmlns:a16="http://schemas.microsoft.com/office/drawing/2014/main" id="{F9307AC2-0E3C-4C12-9414-A202C39D3AEC}"/>
            </a:ext>
          </a:extLst>
        </xdr:cNvPr>
        <xdr:cNvSpPr>
          <a:spLocks noChangeArrowheads="1"/>
        </xdr:cNvSpPr>
      </xdr:nvSpPr>
      <xdr:spPr bwMode="auto">
        <a:xfrm>
          <a:off x="86472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twoCellAnchor>
    <xdr:from>
      <xdr:col>32</xdr:col>
      <xdr:colOff>148789</xdr:colOff>
      <xdr:row>262</xdr:row>
      <xdr:rowOff>74706</xdr:rowOff>
    </xdr:from>
    <xdr:to>
      <xdr:col>34</xdr:col>
      <xdr:colOff>182406</xdr:colOff>
      <xdr:row>263</xdr:row>
      <xdr:rowOff>3361</xdr:rowOff>
    </xdr:to>
    <xdr:sp macro="" textlink="">
      <xdr:nvSpPr>
        <xdr:cNvPr id="41" name="Freeform 2950">
          <a:extLst>
            <a:ext uri="{FF2B5EF4-FFF2-40B4-BE49-F238E27FC236}">
              <a16:creationId xmlns:a16="http://schemas.microsoft.com/office/drawing/2014/main" id="{A9B8A019-409D-454C-928A-68836231A019}"/>
            </a:ext>
          </a:extLst>
        </xdr:cNvPr>
        <xdr:cNvSpPr>
          <a:spLocks noChangeArrowheads="1"/>
        </xdr:cNvSpPr>
      </xdr:nvSpPr>
      <xdr:spPr bwMode="auto">
        <a:xfrm>
          <a:off x="92187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twoCellAnchor>
    <xdr:from>
      <xdr:col>34</xdr:col>
      <xdr:colOff>137583</xdr:colOff>
      <xdr:row>262</xdr:row>
      <xdr:rowOff>74706</xdr:rowOff>
    </xdr:from>
    <xdr:to>
      <xdr:col>36</xdr:col>
      <xdr:colOff>171200</xdr:colOff>
      <xdr:row>263</xdr:row>
      <xdr:rowOff>3361</xdr:rowOff>
    </xdr:to>
    <xdr:sp macro="" textlink="">
      <xdr:nvSpPr>
        <xdr:cNvPr id="559" name="Freeform 2950">
          <a:extLst>
            <a:ext uri="{FF2B5EF4-FFF2-40B4-BE49-F238E27FC236}">
              <a16:creationId xmlns:a16="http://schemas.microsoft.com/office/drawing/2014/main" id="{0B39B136-6C07-4D50-B610-F4E9EC367D34}"/>
            </a:ext>
          </a:extLst>
        </xdr:cNvPr>
        <xdr:cNvSpPr>
          <a:spLocks noChangeArrowheads="1"/>
        </xdr:cNvSpPr>
      </xdr:nvSpPr>
      <xdr:spPr bwMode="auto">
        <a:xfrm>
          <a:off x="97790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twoCellAnchor>
    <xdr:from>
      <xdr:col>36</xdr:col>
      <xdr:colOff>137582</xdr:colOff>
      <xdr:row>262</xdr:row>
      <xdr:rowOff>63500</xdr:rowOff>
    </xdr:from>
    <xdr:to>
      <xdr:col>38</xdr:col>
      <xdr:colOff>171199</xdr:colOff>
      <xdr:row>262</xdr:row>
      <xdr:rowOff>150905</xdr:rowOff>
    </xdr:to>
    <xdr:sp macro="" textlink="">
      <xdr:nvSpPr>
        <xdr:cNvPr id="560" name="Freeform 2950">
          <a:extLst>
            <a:ext uri="{FF2B5EF4-FFF2-40B4-BE49-F238E27FC236}">
              <a16:creationId xmlns:a16="http://schemas.microsoft.com/office/drawing/2014/main" id="{02323F76-3AE5-4518-9897-28FD8DDB7E07}"/>
            </a:ext>
          </a:extLst>
        </xdr:cNvPr>
        <xdr:cNvSpPr>
          <a:spLocks noChangeArrowheads="1"/>
        </xdr:cNvSpPr>
      </xdr:nvSpPr>
      <xdr:spPr bwMode="auto">
        <a:xfrm>
          <a:off x="10350499"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twoCellAnchor>
    <xdr:from>
      <xdr:col>38</xdr:col>
      <xdr:colOff>137583</xdr:colOff>
      <xdr:row>262</xdr:row>
      <xdr:rowOff>63500</xdr:rowOff>
    </xdr:from>
    <xdr:to>
      <xdr:col>40</xdr:col>
      <xdr:colOff>171200</xdr:colOff>
      <xdr:row>262</xdr:row>
      <xdr:rowOff>150905</xdr:rowOff>
    </xdr:to>
    <xdr:sp macro="" textlink="">
      <xdr:nvSpPr>
        <xdr:cNvPr id="586" name="Freeform 2950">
          <a:extLst>
            <a:ext uri="{FF2B5EF4-FFF2-40B4-BE49-F238E27FC236}">
              <a16:creationId xmlns:a16="http://schemas.microsoft.com/office/drawing/2014/main" id="{BF0CFA46-DD01-40F8-A982-70CC8CB28E66}"/>
            </a:ext>
          </a:extLst>
        </xdr:cNvPr>
        <xdr:cNvSpPr>
          <a:spLocks noChangeArrowheads="1"/>
        </xdr:cNvSpPr>
      </xdr:nvSpPr>
      <xdr:spPr bwMode="auto">
        <a:xfrm>
          <a:off x="10922000"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twoCellAnchor>
    <xdr:from>
      <xdr:col>40</xdr:col>
      <xdr:colOff>148788</xdr:colOff>
      <xdr:row>262</xdr:row>
      <xdr:rowOff>63500</xdr:rowOff>
    </xdr:from>
    <xdr:to>
      <xdr:col>42</xdr:col>
      <xdr:colOff>182406</xdr:colOff>
      <xdr:row>262</xdr:row>
      <xdr:rowOff>150905</xdr:rowOff>
    </xdr:to>
    <xdr:sp macro="" textlink="">
      <xdr:nvSpPr>
        <xdr:cNvPr id="590" name="Freeform 2950">
          <a:extLst>
            <a:ext uri="{FF2B5EF4-FFF2-40B4-BE49-F238E27FC236}">
              <a16:creationId xmlns:a16="http://schemas.microsoft.com/office/drawing/2014/main" id="{20CE9867-5874-409B-B415-52B1638BC5C3}"/>
            </a:ext>
          </a:extLst>
        </xdr:cNvPr>
        <xdr:cNvSpPr>
          <a:spLocks noChangeArrowheads="1"/>
        </xdr:cNvSpPr>
      </xdr:nvSpPr>
      <xdr:spPr bwMode="auto">
        <a:xfrm>
          <a:off x="11504705" y="42460333"/>
          <a:ext cx="605118"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twoCellAnchor>
    <xdr:from>
      <xdr:col>42</xdr:col>
      <xdr:colOff>126377</xdr:colOff>
      <xdr:row>262</xdr:row>
      <xdr:rowOff>63500</xdr:rowOff>
    </xdr:from>
    <xdr:to>
      <xdr:col>44</xdr:col>
      <xdr:colOff>159994</xdr:colOff>
      <xdr:row>262</xdr:row>
      <xdr:rowOff>150905</xdr:rowOff>
    </xdr:to>
    <xdr:sp macro="" textlink="">
      <xdr:nvSpPr>
        <xdr:cNvPr id="591" name="Freeform 2950">
          <a:extLst>
            <a:ext uri="{FF2B5EF4-FFF2-40B4-BE49-F238E27FC236}">
              <a16:creationId xmlns:a16="http://schemas.microsoft.com/office/drawing/2014/main" id="{969F4270-389C-41C3-83AE-6BA35CB06BB3}"/>
            </a:ext>
          </a:extLst>
        </xdr:cNvPr>
        <xdr:cNvSpPr>
          <a:spLocks noChangeArrowheads="1"/>
        </xdr:cNvSpPr>
      </xdr:nvSpPr>
      <xdr:spPr bwMode="auto">
        <a:xfrm>
          <a:off x="12053794"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twoCellAnchor>
    <xdr:from>
      <xdr:col>2</xdr:col>
      <xdr:colOff>127000</xdr:colOff>
      <xdr:row>273</xdr:row>
      <xdr:rowOff>84667</xdr:rowOff>
    </xdr:from>
    <xdr:to>
      <xdr:col>4</xdr:col>
      <xdr:colOff>149411</xdr:colOff>
      <xdr:row>274</xdr:row>
      <xdr:rowOff>13323</xdr:rowOff>
    </xdr:to>
    <xdr:sp macro="" textlink="">
      <xdr:nvSpPr>
        <xdr:cNvPr id="592" name="Freeform 2950">
          <a:extLst>
            <a:ext uri="{FF2B5EF4-FFF2-40B4-BE49-F238E27FC236}">
              <a16:creationId xmlns:a16="http://schemas.microsoft.com/office/drawing/2014/main" id="{FFE27B3A-E3BE-4968-844A-EDE6E216A079}"/>
            </a:ext>
          </a:extLst>
        </xdr:cNvPr>
        <xdr:cNvSpPr>
          <a:spLocks noChangeArrowheads="1"/>
        </xdr:cNvSpPr>
      </xdr:nvSpPr>
      <xdr:spPr bwMode="auto">
        <a:xfrm>
          <a:off x="603250" y="44238334"/>
          <a:ext cx="615078"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twoCellAnchor>
    <xdr:from>
      <xdr:col>4</xdr:col>
      <xdr:colOff>127000</xdr:colOff>
      <xdr:row>273</xdr:row>
      <xdr:rowOff>84668</xdr:rowOff>
    </xdr:from>
    <xdr:to>
      <xdr:col>6</xdr:col>
      <xdr:colOff>160617</xdr:colOff>
      <xdr:row>274</xdr:row>
      <xdr:rowOff>13324</xdr:rowOff>
    </xdr:to>
    <xdr:sp macro="" textlink="">
      <xdr:nvSpPr>
        <xdr:cNvPr id="593" name="Freeform 2950">
          <a:extLst>
            <a:ext uri="{FF2B5EF4-FFF2-40B4-BE49-F238E27FC236}">
              <a16:creationId xmlns:a16="http://schemas.microsoft.com/office/drawing/2014/main" id="{00B095F8-6D45-48E6-A151-64290F52B19D}"/>
            </a:ext>
          </a:extLst>
        </xdr:cNvPr>
        <xdr:cNvSpPr>
          <a:spLocks noChangeArrowheads="1"/>
        </xdr:cNvSpPr>
      </xdr:nvSpPr>
      <xdr:spPr bwMode="auto">
        <a:xfrm>
          <a:off x="1195917" y="44238335"/>
          <a:ext cx="605117"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IPAT-I\Sipat-Seoni%20Ckt%231%20&amp;%202\L&amp;T,%20Package-A1,circuit-1\Interim%20deviation\L&amp;T%20Interim%20deviation%20Supp,%20Erec%20statement-all%20annexu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TL"/>
      <sheetName val="ASST TOTAL"/>
      <sheetName val="Annex-1"/>
      <sheetName val="Annex-3A"/>
      <sheetName val="Annex-3b,1"/>
      <sheetName val="Annex-3b,2"/>
      <sheetName val="Annex-3c"/>
      <sheetName val="Annex-7,Contingent"/>
      <sheetName val="Annex-4,TLM"/>
      <sheetName val="Type test"/>
      <sheetName val="Annex-6,Supply"/>
      <sheetName val="Annex-6,F&amp;I"/>
      <sheetName val="Annex-6,Erecn."/>
      <sheetName val="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Raghav Ranjan" id="{E8CAB220-D794-4F02-8C04-E0AFA7327B4E}" userId="S::ranjanr33@kecrpg.com::b419dfe8-deaf-4d30-972d-eadc4f99f2ad"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companylogo</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527FB-BC36-47A3-864A-1D13F9109642}" name="Table3" displayName="Table3" ref="A16:I37" totalsRowShown="0" headerRowDxfId="272" dataDxfId="270" headerRowBorderDxfId="271" tableBorderDxfId="269" headerRowCellStyle="Normal 17" dataCellStyle="Normal 17">
  <autoFilter ref="A16:I37" xr:uid="{45A527FB-BC36-47A3-864A-1D13F9109642}"/>
  <tableColumns count="9">
    <tableColumn id="1" xr3:uid="{5EF04D29-04E7-42F3-8E00-D0138C037C1F}" name="S.No" dataDxfId="268" dataCellStyle="Normal 17"/>
    <tableColumn id="2" xr3:uid="{8DFF9BD7-4C4B-408B-B2DE-4922D82954E9}" name="Nature of Hindrance" dataDxfId="267" dataCellStyle="Normal 17"/>
    <tableColumn id="3" xr3:uid="{FD3947B4-4495-4827-9080-EE5220C65E96}" name="Loc/Sec." dataDxfId="266" dataCellStyle="Normal 17"/>
    <tableColumn id="4" xr3:uid="{59361E80-9B9D-41CF-B629-AD22A6ED7D54}" name="Affected Activity" dataDxfId="265" dataCellStyle="Normal 17"/>
    <tableColumn id="5" xr3:uid="{9F49E125-C8D3-450B-93A6-10EBD9EEB135}" name="Affected Gang Name" dataDxfId="264" dataCellStyle="Normal 17"/>
    <tableColumn id="6" xr3:uid="{3D8797EA-1F52-4BD6-ABC6-3A98C3054DE8}" name="Date  of 1st attempt" dataDxfId="263" dataCellStyle="Normal 17"/>
    <tableColumn id="7" xr3:uid="{ABD98433-912F-4D6F-A7A7-335BD30B1C83}" name="Date of removal (Last attempt)" dataDxfId="262" dataCellStyle="Normal 17"/>
    <tableColumn id="8" xr3:uid="{546EEA6C-AF84-4ED7-96FF-5D6E54506397}" name="Period of hindrance " dataDxfId="261" dataCellStyle="Normal 17"/>
    <tableColumn id="9" xr3:uid="{3955C54A-203E-419C-A140-3082EDE46046}" name="Remarks" dataDxfId="260" dataCellStyle="Normal 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BCE91-ED58-485D-80FA-F16A7A0FFCF3}" name="Table4" displayName="Table4" ref="A40:I251" totalsRowShown="0" headerRowDxfId="259" dataDxfId="257" headerRowBorderDxfId="258" tableBorderDxfId="256" headerRowCellStyle="Normal 17">
  <autoFilter ref="A40:I251" xr:uid="{037BCE91-ED58-485D-80FA-F16A7A0FFCF3}"/>
  <tableColumns count="9">
    <tableColumn id="1" xr3:uid="{1508F9ED-3FA2-4831-BCF3-6BA27689BD22}" name="S.No" dataDxfId="255" dataCellStyle="Normal 17"/>
    <tableColumn id="2" xr3:uid="{28A6B015-ADB2-43F0-8282-20A133F5C094}" name="Nature of Hindrance" dataDxfId="254" dataCellStyle="Normal 17"/>
    <tableColumn id="3" xr3:uid="{2640D47A-E7C1-4878-A180-4CE4E2C5325D}" name="Loc/Sec." dataDxfId="253" dataCellStyle="Normal 17"/>
    <tableColumn id="4" xr3:uid="{C4DEEC84-A6CA-49D9-A7FA-104BFAEACCB6}" name="Affected Activity" dataDxfId="252" dataCellStyle="Normal 17"/>
    <tableColumn id="5" xr3:uid="{2ACFA27C-5413-495E-AE6C-67A9E8DDC586}" name="Affected Gang Name" dataDxfId="251" dataCellStyle="Normal 17"/>
    <tableColumn id="6" xr3:uid="{D9B92505-81FE-416B-B588-3165A7F28B0A}" name="Date  of occurrence" dataDxfId="250" dataCellStyle="Normal 17"/>
    <tableColumn id="7" xr3:uid="{F7AAAC0E-329B-4B4E-960D-97E1C87D23D2}" name="Date of removal " dataDxfId="249" dataCellStyle="Normal 17"/>
    <tableColumn id="8" xr3:uid="{25F9BC4C-B9C7-45E4-9C91-AD97AF3A2A76}" name="Period of hindrance " dataDxfId="248" dataCellStyle="Normal 17"/>
    <tableColumn id="9" xr3:uid="{57EC84C7-2ABF-4417-AF20-2C5EA9757A5C}" name="Remarks" dataDxfId="247" dataCellStyle="Normal 17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A3B3FB-54AA-46D4-926E-93D51A2FE21B}" name="Table5" displayName="Table5" ref="A256:I282" totalsRowShown="0" headerRowDxfId="246" dataDxfId="244" headerRowBorderDxfId="245" tableBorderDxfId="243" headerRowCellStyle="Normal 17" dataCellStyle="Normal 17">
  <autoFilter ref="A256:I282" xr:uid="{67A3B3FB-54AA-46D4-926E-93D51A2FE21B}"/>
  <tableColumns count="9">
    <tableColumn id="1" xr3:uid="{B9BCC3B4-FC85-4DB4-B06A-DC3D9234001A}" name="S.No" dataDxfId="242" dataCellStyle="Normal 17"/>
    <tableColumn id="2" xr3:uid="{52802530-5F5A-4035-BF5B-DEC505542414}" name="Nature of Hindrance" dataDxfId="241" dataCellStyle="Normal 17"/>
    <tableColumn id="3" xr3:uid="{F69B7A02-8FFA-44E5-BBE1-70D583A52457}" name="Loc/Sec." dataDxfId="240" dataCellStyle="Normal 17"/>
    <tableColumn id="4" xr3:uid="{33D325EC-80C6-4738-8CC8-E6BD1EFEA4D1}" name="Affected Activity" dataDxfId="239" dataCellStyle="Normal 17"/>
    <tableColumn id="5" xr3:uid="{37F7CB4E-7859-499D-8246-61970305CBC3}" name="Affected Gang Name" dataDxfId="238" dataCellStyle="Normal 17"/>
    <tableColumn id="6" xr3:uid="{DBDD4829-60EE-4F5A-8155-B0730C3F9376}" name="Date  of occurrence" dataDxfId="237" dataCellStyle="Normal 17"/>
    <tableColumn id="7" xr3:uid="{D4FE71C3-C03B-4BF4-85E7-07E83846E1AD}" name="Date of removal " dataDxfId="236" dataCellStyle="Normal 17"/>
    <tableColumn id="8" xr3:uid="{52BF2E2E-0F91-4FBD-A62B-D1393C59F797}" name="Period of hindrance " dataDxfId="235" dataCellStyle="Normal 17"/>
    <tableColumn id="9" xr3:uid="{017A1E86-5E75-4702-AA88-83959E8C02E6}" name="Remarks" dataDxfId="234" dataCellStyle="Normal 17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ABCB76-42F5-4CDD-9778-A72702C2505F}" name="Table6" displayName="Table6" ref="A339:I343" totalsRowShown="0" headerRowDxfId="233" dataDxfId="231" headerRowBorderDxfId="232" tableBorderDxfId="230" headerRowCellStyle="Normal 17" dataCellStyle="Normal 17">
  <autoFilter ref="A339:I343" xr:uid="{50ABCB76-42F5-4CDD-9778-A72702C2505F}"/>
  <tableColumns count="9">
    <tableColumn id="1" xr3:uid="{4B74923D-A9E0-48AC-8BD9-FCD57005E646}" name="S.No" dataDxfId="229" dataCellStyle="Normal 17"/>
    <tableColumn id="2" xr3:uid="{777330F3-7F26-4E08-AE46-AA363668F505}" name="Nature of Hindrance" dataDxfId="228" dataCellStyle="Normal 17"/>
    <tableColumn id="3" xr3:uid="{C6C88B81-8B3E-4A02-9978-F59C4A1FDD8B}" name="Loc/Sec." dataDxfId="227" dataCellStyle="Normal 17"/>
    <tableColumn id="4" xr3:uid="{72B4501A-C077-4CD4-AFF3-A9C0715732ED}" name="Affected Activity" dataDxfId="226" dataCellStyle="Normal 17"/>
    <tableColumn id="5" xr3:uid="{6CB16CA2-8E4D-4E79-B1FA-A8422E72F11F}" name="Affected Gang Name" dataDxfId="225" dataCellStyle="Normal 17"/>
    <tableColumn id="6" xr3:uid="{1F619724-9D75-4D14-84D9-E5F9B6318025}" name="Date  of occurrence" dataDxfId="224" dataCellStyle="Normal 17"/>
    <tableColumn id="7" xr3:uid="{77A9F23F-9185-4F8C-A7BC-5B55A13E19EC}" name="Date of removal " dataDxfId="223" dataCellStyle="Normal 17"/>
    <tableColumn id="8" xr3:uid="{945F663D-8F92-45DE-B62E-466CB747D8A9}" name="Period of hindrance " dataDxfId="222" dataCellStyle="Normal 17"/>
    <tableColumn id="9" xr3:uid="{28829685-4EE5-4AF1-821C-E84BABCBAA2E}" name="Remarks" dataDxfId="221" dataCellStyle="Normal 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solidFill>
          <a:sysClr val="window" lastClr="FFFFFF"/>
        </a:solidFill>
        <a:ln w="9525">
          <a:solidFill>
            <a:srgbClr val="000000"/>
          </a:solidFill>
          <a:miter lim="800000"/>
          <a:headEnd/>
          <a:tailEnd/>
        </a:ln>
      </a:spPr>
      <a:bodyPr/>
      <a:lst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T87" dT="2025-09-14T04:34:55.61" personId="{E8CAB220-D794-4F02-8C04-E0AFA7327B4E}" id="{778AEBC0-CAD7-4EDE-98C2-B1972F3DF024}">
    <text>Gang idle due to ROW</text>
  </threadedComment>
  <threadedComment ref="AU87" dT="2025-09-14T04:34:55.61" personId="{E8CAB220-D794-4F02-8C04-E0AFA7327B4E}" id="{8F271FE9-D464-4931-95AA-311207DEEA83}">
    <text>Gang idle due to ROW</text>
  </threadedComment>
  <threadedComment ref="AV87" dT="2025-09-14T04:34:55.61" personId="{E8CAB220-D794-4F02-8C04-E0AFA7327B4E}" id="{D1F14333-0DE2-4C83-BE12-8D9BB4C094C2}">
    <text>Gang idle due to ROW</text>
  </threadedComment>
  <threadedComment ref="AW87" dT="2025-09-14T04:34:55.61" personId="{E8CAB220-D794-4F02-8C04-E0AFA7327B4E}" id="{E2006269-D360-4AF4-B16D-08CB71E40EF3}">
    <text>Gang idle due to ROW</text>
  </threadedComment>
  <threadedComment ref="AX87" dT="2025-09-14T04:34:55.61" personId="{E8CAB220-D794-4F02-8C04-E0AFA7327B4E}" id="{0F26824C-CC8E-46D5-9DC7-E8E114D1F88A}">
    <text>Gang idle due to ROW</text>
  </threadedComment>
  <threadedComment ref="AY87" dT="2025-09-14T04:34:55.61" personId="{E8CAB220-D794-4F02-8C04-E0AFA7327B4E}" id="{00640BBE-A3AA-465A-BD56-882933159281}">
    <text>Gang idle due to ROW</text>
  </threadedComment>
  <threadedComment ref="AU92" dT="2025-09-14T04:34:55.61" personId="{E8CAB220-D794-4F02-8C04-E0AFA7327B4E}" id="{AA6FB64D-2D57-47D3-B12B-B5939C3D2302}">
    <text>Gang idle due to ROW</text>
  </threadedComment>
  <threadedComment ref="AV92" dT="2025-09-14T04:34:55.61" personId="{E8CAB220-D794-4F02-8C04-E0AFA7327B4E}" id="{D671B565-E348-4901-B1EC-1D3401ADAE6D}">
    <text>Gang idle due to ROW</text>
  </threadedComment>
  <threadedComment ref="AT94" dT="2025-09-14T04:40:16.98" personId="{E8CAB220-D794-4F02-8C04-E0AFA7327B4E}" id="{0C2534A4-21E7-4A6C-ABF2-5FB993E021D4}">
    <text>No work done due to shutdown of 33 KV</text>
  </threadedComment>
  <threadedComment ref="AU94" dT="2025-09-14T04:40:16.98" personId="{E8CAB220-D794-4F02-8C04-E0AFA7327B4E}" id="{4406EAAA-16B4-402D-B276-B4D0FA88F87E}">
    <text>No work done due to shutdown of 33 KV</text>
  </threadedComment>
  <threadedComment ref="AV94" dT="2025-09-14T04:40:16.98" personId="{E8CAB220-D794-4F02-8C04-E0AFA7327B4E}" id="{FAFC9817-6343-4EA0-9DCA-4E66B4931122}">
    <text>No work done due to shutdown of 33 KV</text>
  </threadedComment>
  <threadedComment ref="AW94" dT="2025-09-14T04:40:16.98" personId="{E8CAB220-D794-4F02-8C04-E0AFA7327B4E}" id="{8C8FE18C-5D55-4D3D-A2B6-F3570D47B60C}">
    <text>No work done due to shutdown of 33 KV</text>
  </threadedComment>
  <threadedComment ref="AX94" dT="2025-09-14T04:40:16.98" personId="{E8CAB220-D794-4F02-8C04-E0AFA7327B4E}" id="{B503AED5-C239-408C-AFE7-30E97610509E}">
    <text>No work done due to shutdown of 33 KV</text>
  </threadedComment>
  <threadedComment ref="AY94" dT="2025-09-14T04:40:16.98" personId="{E8CAB220-D794-4F02-8C04-E0AFA7327B4E}" id="{1C196FD0-646C-4EEF-8D87-D82E3302CF73}">
    <text>No work done due to shutdown of 33 KV</text>
  </threadedComment>
  <threadedComment ref="AP95" dT="2025-09-14T04:41:05.45" personId="{E8CAB220-D794-4F02-8C04-E0AFA7327B4E}" id="{3DD84B07-25B6-4C61-9A87-4F21C8AF2EE0}">
    <text>No work 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G372" dT="2024-08-28T08:09:56.19" personId="{E8CAB220-D794-4F02-8C04-E0AFA7327B4E}" id="{E0A03913-90FE-4B73-9A31-6A72FCA87E93}">
    <text>AS PER APPROVED CHECK SURVEY, 1 M RC IN PIT A BUT SAME WAS REVISED (PIT d IN PLACE OF PIT A) AS PER INSTRUCTION BY SACHCHIDANAND ON DATED 28.08.24</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hyperlink" Target="mailto:silsk@kecrpg.com" TargetMode="External"/><Relationship Id="rId1" Type="http://schemas.openxmlformats.org/officeDocument/2006/relationships/hyperlink" Target="mailto:silsk@kecrpg.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32"/>
  <sheetViews>
    <sheetView topLeftCell="A9" zoomScale="73" zoomScaleNormal="80" workbookViewId="0">
      <selection activeCell="M1" sqref="A1:N23"/>
    </sheetView>
  </sheetViews>
  <sheetFormatPr defaultColWidth="9" defaultRowHeight="14.5" x14ac:dyDescent="0.35"/>
  <cols>
    <col min="1" max="1" width="14.26953125" style="9" customWidth="1"/>
    <col min="2" max="2" width="15" style="9" customWidth="1"/>
    <col min="3" max="3" width="11.453125" style="9" customWidth="1"/>
    <col min="4" max="4" width="11" style="8" bestFit="1" customWidth="1"/>
    <col min="5" max="5" width="13" style="8" bestFit="1" customWidth="1"/>
    <col min="6" max="6" width="11.54296875" style="9" customWidth="1"/>
    <col min="7" max="7" width="11.453125" style="8" bestFit="1" customWidth="1"/>
    <col min="8" max="8" width="8.7265625" style="8" customWidth="1"/>
    <col min="9" max="9" width="9.54296875" style="8" bestFit="1" customWidth="1"/>
    <col min="10" max="10" width="11.54296875" style="92" customWidth="1"/>
    <col min="11" max="11" width="12.7265625" style="8" customWidth="1"/>
    <col min="12" max="12" width="9.54296875" style="8" customWidth="1"/>
    <col min="13" max="13" width="28.7265625" style="8" bestFit="1" customWidth="1"/>
    <col min="14" max="14" width="69.7265625" style="8" customWidth="1"/>
    <col min="15" max="15" width="5.54296875" style="689" bestFit="1" customWidth="1"/>
    <col min="16" max="16" width="1.453125" style="6" customWidth="1"/>
    <col min="17" max="17" width="29.453125" style="477" bestFit="1" customWidth="1"/>
    <col min="18" max="16384" width="9" style="6"/>
  </cols>
  <sheetData>
    <row r="1" spans="1:17" ht="30" customHeight="1" x14ac:dyDescent="0.35">
      <c r="A1" s="764" t="e" vm="1">
        <v>#VALUE!</v>
      </c>
      <c r="B1" s="214" t="s">
        <v>149</v>
      </c>
      <c r="C1" s="213" t="s">
        <v>1243</v>
      </c>
      <c r="D1" s="98" t="s">
        <v>0</v>
      </c>
      <c r="E1" s="772">
        <f ca="1">+TODAY()</f>
        <v>45931</v>
      </c>
      <c r="F1" s="773"/>
      <c r="G1" s="99" t="s">
        <v>145</v>
      </c>
      <c r="H1" s="767" t="s">
        <v>357</v>
      </c>
      <c r="I1" s="767"/>
      <c r="J1" s="99" t="s">
        <v>1376</v>
      </c>
      <c r="K1" s="100" t="s">
        <v>1295</v>
      </c>
      <c r="L1" s="99" t="s">
        <v>21</v>
      </c>
      <c r="M1" s="761" t="s">
        <v>1208</v>
      </c>
      <c r="N1" s="763"/>
      <c r="Q1" s="474" t="s">
        <v>1259</v>
      </c>
    </row>
    <row r="2" spans="1:17" ht="30" customHeight="1" x14ac:dyDescent="0.35">
      <c r="A2" s="765"/>
      <c r="B2" s="97" t="s">
        <v>112</v>
      </c>
      <c r="C2" s="769" t="s">
        <v>1318</v>
      </c>
      <c r="D2" s="770"/>
      <c r="E2" s="770"/>
      <c r="F2" s="771"/>
      <c r="G2" s="99" t="s">
        <v>18</v>
      </c>
      <c r="H2" s="761" t="s">
        <v>1468</v>
      </c>
      <c r="I2" s="762"/>
      <c r="J2" s="762"/>
      <c r="K2" s="763"/>
      <c r="L2" s="99" t="s">
        <v>1</v>
      </c>
      <c r="M2" s="761" t="s">
        <v>150</v>
      </c>
      <c r="N2" s="763"/>
      <c r="Q2" s="475" t="s">
        <v>1245</v>
      </c>
    </row>
    <row r="3" spans="1:17" ht="29" x14ac:dyDescent="0.35">
      <c r="A3" s="766"/>
      <c r="B3" s="97" t="s">
        <v>1241</v>
      </c>
      <c r="C3" s="769" t="s">
        <v>1317</v>
      </c>
      <c r="D3" s="770"/>
      <c r="E3" s="770"/>
      <c r="F3" s="771"/>
      <c r="G3" s="99" t="s">
        <v>352</v>
      </c>
      <c r="H3" s="774">
        <v>45266</v>
      </c>
      <c r="I3" s="774"/>
      <c r="J3" s="99" t="s">
        <v>5</v>
      </c>
      <c r="K3" s="488">
        <v>45961</v>
      </c>
      <c r="L3" s="97" t="s">
        <v>17</v>
      </c>
      <c r="M3" s="775" t="s">
        <v>669</v>
      </c>
      <c r="N3" s="775"/>
      <c r="Q3" s="476" t="s">
        <v>1246</v>
      </c>
    </row>
    <row r="4" spans="1:17" s="7" customFormat="1" ht="58" x14ac:dyDescent="0.35">
      <c r="A4" s="101" t="s">
        <v>307</v>
      </c>
      <c r="B4" s="101" t="s">
        <v>8</v>
      </c>
      <c r="C4" s="101" t="s">
        <v>23</v>
      </c>
      <c r="D4" s="101" t="s">
        <v>109</v>
      </c>
      <c r="E4" s="101" t="s">
        <v>131</v>
      </c>
      <c r="F4" s="101" t="s">
        <v>135</v>
      </c>
      <c r="G4" s="101" t="s">
        <v>132</v>
      </c>
      <c r="H4" s="101" t="s">
        <v>133</v>
      </c>
      <c r="I4" s="101" t="s">
        <v>125</v>
      </c>
      <c r="J4" s="101" t="s">
        <v>110</v>
      </c>
      <c r="K4" s="101" t="s">
        <v>16</v>
      </c>
      <c r="L4" s="101" t="s">
        <v>134</v>
      </c>
      <c r="M4" s="101" t="s">
        <v>9</v>
      </c>
      <c r="N4" s="101" t="s">
        <v>1242</v>
      </c>
      <c r="O4" s="691" t="s">
        <v>1549</v>
      </c>
      <c r="Q4" s="476" t="s">
        <v>1247</v>
      </c>
    </row>
    <row r="5" spans="1:17" s="8" customFormat="1" ht="29" x14ac:dyDescent="0.35">
      <c r="A5" s="121">
        <v>1</v>
      </c>
      <c r="B5" s="654" t="s">
        <v>343</v>
      </c>
      <c r="C5" s="120">
        <v>191.37299999999999</v>
      </c>
      <c r="D5" s="120">
        <v>191.393</v>
      </c>
      <c r="E5" s="120">
        <f t="shared" ref="E5:E12" si="0">C5-D5</f>
        <v>-2.0000000000010232E-2</v>
      </c>
      <c r="F5" s="120">
        <f>E5</f>
        <v>-2.0000000000010232E-2</v>
      </c>
      <c r="G5" s="113"/>
      <c r="H5" s="117"/>
      <c r="I5" s="120"/>
      <c r="J5" s="113">
        <f t="shared" ref="J5:J12" si="1">D5+H5</f>
        <v>191.393</v>
      </c>
      <c r="K5" s="113">
        <f t="shared" ref="K5:K12" si="2">C5-J5</f>
        <v>-2.0000000000010232E-2</v>
      </c>
      <c r="L5" s="113" t="s">
        <v>147</v>
      </c>
      <c r="M5" s="638"/>
      <c r="N5" s="104"/>
      <c r="O5" s="690">
        <f>(J5/C5)*100</f>
        <v>100.01045079504425</v>
      </c>
      <c r="Q5" s="476" t="s">
        <v>1248</v>
      </c>
    </row>
    <row r="6" spans="1:17" s="8" customFormat="1" ht="170.25" customHeight="1" x14ac:dyDescent="0.35">
      <c r="A6" s="114">
        <v>2</v>
      </c>
      <c r="B6" s="500" t="s">
        <v>344</v>
      </c>
      <c r="C6" s="114">
        <v>485</v>
      </c>
      <c r="D6" s="114">
        <v>462</v>
      </c>
      <c r="E6" s="114">
        <f t="shared" si="0"/>
        <v>23</v>
      </c>
      <c r="F6" s="114">
        <v>23</v>
      </c>
      <c r="G6" s="114"/>
      <c r="H6" s="114">
        <v>8</v>
      </c>
      <c r="I6" s="114">
        <v>2</v>
      </c>
      <c r="J6" s="114">
        <f t="shared" si="1"/>
        <v>470</v>
      </c>
      <c r="K6" s="114">
        <f t="shared" si="2"/>
        <v>15</v>
      </c>
      <c r="L6" s="114">
        <v>3</v>
      </c>
      <c r="M6" s="105" t="s">
        <v>1669</v>
      </c>
      <c r="N6" s="593" t="s">
        <v>1632</v>
      </c>
      <c r="O6" s="690">
        <f t="shared" ref="O6:O12" si="3">(J6/C6)*100</f>
        <v>96.907216494845358</v>
      </c>
      <c r="P6" s="639"/>
      <c r="Q6" s="476" t="s">
        <v>1249</v>
      </c>
    </row>
    <row r="7" spans="1:17" s="8" customFormat="1" ht="29" x14ac:dyDescent="0.35">
      <c r="A7" s="114">
        <v>3</v>
      </c>
      <c r="B7" s="500" t="s">
        <v>345</v>
      </c>
      <c r="C7" s="114">
        <v>485</v>
      </c>
      <c r="D7" s="114">
        <v>449</v>
      </c>
      <c r="E7" s="114">
        <f t="shared" si="0"/>
        <v>36</v>
      </c>
      <c r="F7" s="114">
        <f>F6</f>
        <v>23</v>
      </c>
      <c r="G7" s="114"/>
      <c r="H7" s="114">
        <v>13</v>
      </c>
      <c r="I7" s="114"/>
      <c r="J7" s="114">
        <f t="shared" si="1"/>
        <v>462</v>
      </c>
      <c r="K7" s="114">
        <f t="shared" si="2"/>
        <v>23</v>
      </c>
      <c r="L7" s="114">
        <f>L6</f>
        <v>3</v>
      </c>
      <c r="M7" s="102"/>
      <c r="N7" s="103"/>
      <c r="O7" s="690">
        <f t="shared" si="3"/>
        <v>95.257731958762875</v>
      </c>
      <c r="Q7" s="476" t="s">
        <v>1250</v>
      </c>
    </row>
    <row r="8" spans="1:17" s="8" customFormat="1" ht="72.5" x14ac:dyDescent="0.35">
      <c r="A8" s="114">
        <v>4</v>
      </c>
      <c r="B8" s="500" t="s">
        <v>111</v>
      </c>
      <c r="C8" s="114">
        <v>485</v>
      </c>
      <c r="D8" s="114">
        <v>303</v>
      </c>
      <c r="E8" s="114">
        <f t="shared" si="0"/>
        <v>182</v>
      </c>
      <c r="F8" s="114">
        <v>87</v>
      </c>
      <c r="G8" s="114">
        <v>3</v>
      </c>
      <c r="H8" s="114">
        <v>44</v>
      </c>
      <c r="I8" s="114">
        <v>9</v>
      </c>
      <c r="J8" s="114">
        <f t="shared" si="1"/>
        <v>347</v>
      </c>
      <c r="K8" s="114">
        <f t="shared" si="2"/>
        <v>138</v>
      </c>
      <c r="L8" s="114">
        <v>10</v>
      </c>
      <c r="M8" s="681" t="s">
        <v>1665</v>
      </c>
      <c r="N8" s="675" t="s">
        <v>1655</v>
      </c>
      <c r="O8" s="690">
        <f t="shared" si="3"/>
        <v>71.546391752577321</v>
      </c>
      <c r="Q8" s="476" t="s">
        <v>1251</v>
      </c>
    </row>
    <row r="9" spans="1:17" s="8" customFormat="1" ht="29" x14ac:dyDescent="0.35">
      <c r="A9" s="114">
        <v>5</v>
      </c>
      <c r="B9" s="500" t="s">
        <v>228</v>
      </c>
      <c r="C9" s="114">
        <v>485</v>
      </c>
      <c r="D9" s="114">
        <v>175</v>
      </c>
      <c r="E9" s="114">
        <f t="shared" si="0"/>
        <v>310</v>
      </c>
      <c r="F9" s="114">
        <f>F8</f>
        <v>87</v>
      </c>
      <c r="G9" s="114"/>
      <c r="H9" s="114">
        <v>14</v>
      </c>
      <c r="I9" s="114"/>
      <c r="J9" s="114">
        <f t="shared" si="1"/>
        <v>189</v>
      </c>
      <c r="K9" s="114">
        <f t="shared" si="2"/>
        <v>296</v>
      </c>
      <c r="L9" s="114">
        <v>1</v>
      </c>
      <c r="M9" s="106"/>
      <c r="N9" s="103"/>
      <c r="O9" s="690">
        <f t="shared" si="3"/>
        <v>38.969072164948457</v>
      </c>
      <c r="Q9" s="476" t="s">
        <v>1252</v>
      </c>
    </row>
    <row r="10" spans="1:17" s="8" customFormat="1" ht="29" x14ac:dyDescent="0.35">
      <c r="A10" s="114">
        <v>6</v>
      </c>
      <c r="B10" s="500" t="s">
        <v>346</v>
      </c>
      <c r="C10" s="114">
        <f>C5</f>
        <v>191.37299999999999</v>
      </c>
      <c r="D10" s="114">
        <v>47.295999999999999</v>
      </c>
      <c r="E10" s="114">
        <f t="shared" si="0"/>
        <v>144.077</v>
      </c>
      <c r="F10" s="115">
        <v>0</v>
      </c>
      <c r="G10" s="114"/>
      <c r="H10" s="192"/>
      <c r="I10" s="193">
        <v>0</v>
      </c>
      <c r="J10" s="192">
        <f t="shared" si="1"/>
        <v>47.295999999999999</v>
      </c>
      <c r="K10" s="114">
        <f t="shared" si="2"/>
        <v>144.077</v>
      </c>
      <c r="L10" s="114">
        <v>0</v>
      </c>
      <c r="M10" s="500"/>
      <c r="N10" s="561"/>
      <c r="O10" s="690">
        <f t="shared" si="3"/>
        <v>24.714040120602178</v>
      </c>
      <c r="Q10" s="476" t="s">
        <v>1253</v>
      </c>
    </row>
    <row r="11" spans="1:17" s="8" customFormat="1" ht="29" x14ac:dyDescent="0.35">
      <c r="A11" s="114">
        <v>7</v>
      </c>
      <c r="B11" s="500" t="s">
        <v>347</v>
      </c>
      <c r="C11" s="563">
        <f>C10</f>
        <v>191.37299999999999</v>
      </c>
      <c r="D11" s="114">
        <v>43.507999999999996</v>
      </c>
      <c r="E11" s="563">
        <f t="shared" si="0"/>
        <v>147.86500000000001</v>
      </c>
      <c r="F11" s="114">
        <v>0</v>
      </c>
      <c r="G11" s="114"/>
      <c r="H11" s="192"/>
      <c r="I11" s="192">
        <v>3.79</v>
      </c>
      <c r="J11" s="192">
        <f t="shared" si="1"/>
        <v>43.507999999999996</v>
      </c>
      <c r="K11" s="114">
        <f t="shared" si="2"/>
        <v>147.86500000000001</v>
      </c>
      <c r="L11" s="114">
        <v>1</v>
      </c>
      <c r="M11" s="500" t="s">
        <v>1666</v>
      </c>
      <c r="N11" s="103"/>
      <c r="O11" s="690">
        <f t="shared" si="3"/>
        <v>22.734659539224445</v>
      </c>
      <c r="Q11" s="476" t="s">
        <v>1254</v>
      </c>
    </row>
    <row r="12" spans="1:17" s="8" customFormat="1" ht="29" x14ac:dyDescent="0.35">
      <c r="A12" s="116">
        <v>8</v>
      </c>
      <c r="B12" s="655" t="s">
        <v>348</v>
      </c>
      <c r="C12" s="116">
        <f>C11</f>
        <v>191.37299999999999</v>
      </c>
      <c r="D12" s="116">
        <v>39.603000000000002</v>
      </c>
      <c r="E12" s="116">
        <f t="shared" si="0"/>
        <v>151.76999999999998</v>
      </c>
      <c r="F12" s="116">
        <v>0</v>
      </c>
      <c r="G12" s="118"/>
      <c r="H12" s="118"/>
      <c r="I12" s="657">
        <v>0</v>
      </c>
      <c r="J12" s="536">
        <f t="shared" si="1"/>
        <v>39.603000000000002</v>
      </c>
      <c r="K12" s="116">
        <f t="shared" si="2"/>
        <v>151.76999999999998</v>
      </c>
      <c r="L12" s="116">
        <v>0</v>
      </c>
      <c r="M12" s="655"/>
      <c r="N12" s="107"/>
      <c r="O12" s="690">
        <f t="shared" si="3"/>
        <v>20.694141806837958</v>
      </c>
      <c r="Q12" s="476" t="s">
        <v>1255</v>
      </c>
    </row>
    <row r="13" spans="1:17" x14ac:dyDescent="0.35">
      <c r="A13" s="768"/>
      <c r="B13" s="768"/>
      <c r="C13" s="768"/>
      <c r="D13" s="768"/>
      <c r="E13" s="768"/>
      <c r="F13" s="768"/>
      <c r="G13" s="768"/>
      <c r="H13" s="768"/>
      <c r="I13" s="768"/>
      <c r="J13" s="768"/>
      <c r="K13" s="768"/>
      <c r="L13" s="768"/>
      <c r="M13" s="768"/>
      <c r="N13" s="768"/>
      <c r="Q13" s="476" t="s">
        <v>1256</v>
      </c>
    </row>
    <row r="14" spans="1:17" x14ac:dyDescent="0.35">
      <c r="A14" s="778" t="s">
        <v>1236</v>
      </c>
      <c r="B14" s="778"/>
      <c r="C14" s="778"/>
      <c r="D14" s="778"/>
      <c r="E14" s="778"/>
      <c r="F14" s="778"/>
      <c r="G14" s="778"/>
      <c r="H14" s="6"/>
      <c r="I14" s="6"/>
      <c r="J14" s="6"/>
      <c r="K14" s="6"/>
      <c r="L14" s="6"/>
      <c r="M14" s="6"/>
      <c r="N14" s="6"/>
      <c r="Q14" s="476" t="s">
        <v>1257</v>
      </c>
    </row>
    <row r="15" spans="1:17" x14ac:dyDescent="0.35">
      <c r="A15" s="779"/>
      <c r="B15" s="780"/>
      <c r="C15" s="780"/>
      <c r="D15" s="780"/>
      <c r="E15" s="780"/>
      <c r="F15" s="780"/>
      <c r="G15" s="781"/>
      <c r="H15" s="6"/>
      <c r="I15" s="6"/>
      <c r="J15" s="6"/>
      <c r="K15" s="640"/>
      <c r="L15" s="6"/>
      <c r="M15" s="706"/>
      <c r="N15" s="6"/>
      <c r="Q15" s="476" t="s">
        <v>1258</v>
      </c>
    </row>
    <row r="16" spans="1:17" x14ac:dyDescent="0.35">
      <c r="A16" s="776" t="s">
        <v>1238</v>
      </c>
      <c r="B16" s="776"/>
      <c r="C16" s="776"/>
      <c r="D16" s="776"/>
      <c r="E16" s="776"/>
      <c r="F16" s="776"/>
      <c r="G16" s="776"/>
      <c r="H16" s="6"/>
      <c r="I16" s="6"/>
      <c r="J16" s="6"/>
      <c r="K16" s="6"/>
      <c r="L16" s="6"/>
      <c r="M16" s="6"/>
      <c r="N16" s="6"/>
      <c r="Q16" s="481" t="s">
        <v>1307</v>
      </c>
    </row>
    <row r="17" spans="1:17" ht="46.5" customHeight="1" x14ac:dyDescent="0.35">
      <c r="A17" s="108" t="s">
        <v>229</v>
      </c>
      <c r="B17" s="108" t="s">
        <v>231</v>
      </c>
      <c r="C17" s="109" t="s">
        <v>125</v>
      </c>
      <c r="D17" s="111" t="s">
        <v>148</v>
      </c>
      <c r="E17" s="110" t="s">
        <v>130</v>
      </c>
      <c r="F17" s="112" t="s">
        <v>9</v>
      </c>
      <c r="G17" s="110"/>
      <c r="H17" s="6"/>
      <c r="I17" s="6"/>
      <c r="J17" s="6"/>
      <c r="K17" s="6"/>
      <c r="L17" s="6"/>
      <c r="M17" s="6"/>
      <c r="N17" s="6"/>
      <c r="Q17" s="476"/>
    </row>
    <row r="18" spans="1:17" x14ac:dyDescent="0.35">
      <c r="A18" s="119">
        <f>E6</f>
        <v>23</v>
      </c>
      <c r="B18" s="119">
        <f>H6</f>
        <v>8</v>
      </c>
      <c r="C18" s="202">
        <f>I6</f>
        <v>2</v>
      </c>
      <c r="D18" s="202">
        <f>'Page Chart'!N4</f>
        <v>0</v>
      </c>
      <c r="E18" s="204">
        <f>A18-B18-C18-D18</f>
        <v>13</v>
      </c>
      <c r="F18" s="205"/>
      <c r="G18" s="206"/>
      <c r="H18" s="6"/>
      <c r="I18" s="6"/>
      <c r="J18" s="6"/>
      <c r="K18" s="6"/>
      <c r="L18" s="6"/>
      <c r="M18" s="6"/>
      <c r="N18" s="6"/>
      <c r="Q18" s="476"/>
    </row>
    <row r="19" spans="1:17" x14ac:dyDescent="0.35">
      <c r="A19" s="119"/>
      <c r="B19" s="119"/>
      <c r="C19" s="202"/>
      <c r="D19" s="203"/>
      <c r="E19" s="204"/>
      <c r="F19" s="205"/>
      <c r="G19" s="206"/>
      <c r="H19" s="6"/>
      <c r="I19" s="6"/>
      <c r="J19" s="6"/>
      <c r="K19" s="6"/>
      <c r="L19" s="6"/>
      <c r="M19" s="6"/>
      <c r="N19" s="6"/>
      <c r="Q19" s="476"/>
    </row>
    <row r="20" spans="1:17" x14ac:dyDescent="0.35">
      <c r="A20" s="776" t="s">
        <v>1239</v>
      </c>
      <c r="B20" s="776"/>
      <c r="C20" s="776"/>
      <c r="D20" s="776"/>
      <c r="E20" s="776"/>
      <c r="F20" s="776"/>
      <c r="G20" s="776"/>
      <c r="H20" s="6"/>
      <c r="I20" s="6"/>
      <c r="J20" s="6"/>
      <c r="K20" s="6"/>
      <c r="L20" s="6"/>
      <c r="M20" s="6"/>
      <c r="N20" s="6"/>
    </row>
    <row r="21" spans="1:17" ht="45.75" customHeight="1" x14ac:dyDescent="0.35">
      <c r="A21" s="108" t="s">
        <v>229</v>
      </c>
      <c r="B21" s="108" t="s">
        <v>231</v>
      </c>
      <c r="C21" s="109" t="s">
        <v>125</v>
      </c>
      <c r="D21" s="111" t="s">
        <v>148</v>
      </c>
      <c r="E21" s="110" t="s">
        <v>130</v>
      </c>
      <c r="F21" s="112" t="s">
        <v>128</v>
      </c>
      <c r="G21" s="112" t="s">
        <v>9</v>
      </c>
      <c r="H21" s="6"/>
      <c r="I21" s="6"/>
      <c r="J21" s="6"/>
      <c r="K21" s="6"/>
      <c r="L21" s="6"/>
      <c r="M21" s="6"/>
      <c r="N21" s="6"/>
    </row>
    <row r="22" spans="1:17" x14ac:dyDescent="0.35">
      <c r="A22" s="119">
        <f>E8</f>
        <v>182</v>
      </c>
      <c r="B22" s="119">
        <f>H8</f>
        <v>44</v>
      </c>
      <c r="C22" s="204">
        <f>I8</f>
        <v>9</v>
      </c>
      <c r="D22" s="204">
        <f>'Page Chart'!S4+'Page Chart'!U4-F22</f>
        <v>41</v>
      </c>
      <c r="E22" s="204">
        <f>'Page Chart'!T4</f>
        <v>65</v>
      </c>
      <c r="F22" s="207">
        <f>A18</f>
        <v>23</v>
      </c>
      <c r="G22" s="205"/>
      <c r="H22" s="6"/>
      <c r="I22" s="6"/>
      <c r="J22" s="6"/>
      <c r="K22" s="6"/>
      <c r="L22" s="6"/>
      <c r="M22" s="6"/>
      <c r="N22" s="6"/>
    </row>
    <row r="23" spans="1:17" x14ac:dyDescent="0.35">
      <c r="A23" s="119"/>
      <c r="B23" s="119"/>
      <c r="C23" s="204"/>
      <c r="D23" s="204"/>
      <c r="E23" s="204"/>
      <c r="F23" s="207"/>
      <c r="G23" s="205"/>
      <c r="H23" s="6"/>
      <c r="I23" s="6"/>
      <c r="J23" s="6"/>
      <c r="K23" s="6"/>
      <c r="L23" s="6"/>
      <c r="M23" s="6"/>
      <c r="N23" s="6"/>
    </row>
    <row r="24" spans="1:17" hidden="1" x14ac:dyDescent="0.35">
      <c r="A24" s="777" t="s">
        <v>1240</v>
      </c>
      <c r="B24" s="777"/>
      <c r="C24" s="777"/>
      <c r="D24" s="777"/>
      <c r="E24" s="777"/>
      <c r="F24" s="777"/>
      <c r="G24" s="777"/>
      <c r="H24" s="6"/>
      <c r="I24" s="6"/>
      <c r="J24" s="6"/>
      <c r="K24" s="6"/>
      <c r="L24" s="6"/>
      <c r="M24" s="6"/>
      <c r="N24" s="6"/>
    </row>
    <row r="25" spans="1:17" ht="43.5" hidden="1" x14ac:dyDescent="0.35">
      <c r="A25" s="3" t="s">
        <v>230</v>
      </c>
      <c r="B25" s="3" t="s">
        <v>231</v>
      </c>
      <c r="C25" s="4" t="s">
        <v>125</v>
      </c>
      <c r="D25" s="111" t="s">
        <v>148</v>
      </c>
      <c r="E25" s="110" t="s">
        <v>130</v>
      </c>
      <c r="F25" s="201" t="s">
        <v>1237</v>
      </c>
      <c r="G25" s="112" t="s">
        <v>9</v>
      </c>
      <c r="H25" s="6"/>
      <c r="I25" s="6"/>
      <c r="J25" s="6"/>
      <c r="K25" s="6"/>
      <c r="L25" s="6"/>
      <c r="M25" s="6"/>
      <c r="N25" s="6"/>
    </row>
    <row r="26" spans="1:17" hidden="1" x14ac:dyDescent="0.35">
      <c r="A26" s="5">
        <f>E10</f>
        <v>144.077</v>
      </c>
      <c r="B26" s="5">
        <f>H10</f>
        <v>0</v>
      </c>
      <c r="C26" s="208">
        <f>I10</f>
        <v>0</v>
      </c>
      <c r="D26" s="209"/>
      <c r="E26" s="210"/>
      <c r="F26" s="211"/>
      <c r="G26" s="212"/>
      <c r="H26" s="6"/>
      <c r="I26" s="6"/>
      <c r="J26" s="6"/>
      <c r="K26" s="6"/>
      <c r="L26" s="6"/>
      <c r="M26" s="6"/>
      <c r="N26" s="6"/>
    </row>
    <row r="27" spans="1:17" x14ac:dyDescent="0.35">
      <c r="A27" s="8"/>
      <c r="B27" s="92"/>
      <c r="C27" s="8"/>
      <c r="F27" s="6"/>
      <c r="G27" s="6"/>
      <c r="H27" s="6"/>
      <c r="I27" s="6"/>
      <c r="J27" s="6"/>
      <c r="K27" s="6"/>
      <c r="L27" s="6"/>
      <c r="M27" s="6"/>
      <c r="N27" s="6"/>
    </row>
    <row r="28" spans="1:17" x14ac:dyDescent="0.35">
      <c r="A28" s="8"/>
      <c r="B28" s="92"/>
      <c r="C28" s="8"/>
      <c r="F28" s="6"/>
      <c r="G28" s="6"/>
      <c r="H28" s="6"/>
      <c r="I28" s="6"/>
      <c r="J28" s="6"/>
      <c r="K28" s="6"/>
      <c r="L28" s="6"/>
      <c r="M28" s="6"/>
      <c r="N28" s="6"/>
    </row>
    <row r="29" spans="1:17" x14ac:dyDescent="0.35">
      <c r="A29" s="8"/>
      <c r="B29" s="92"/>
      <c r="C29" s="8"/>
      <c r="F29" s="6"/>
      <c r="G29" s="6"/>
      <c r="H29" s="6"/>
      <c r="I29" s="6"/>
      <c r="J29" s="6"/>
      <c r="K29" s="6"/>
      <c r="L29" s="6"/>
      <c r="M29" s="6"/>
      <c r="N29" s="6"/>
    </row>
    <row r="30" spans="1:17" ht="15" customHeight="1" x14ac:dyDescent="0.35">
      <c r="A30" s="8"/>
      <c r="B30" s="92"/>
      <c r="C30" s="8"/>
      <c r="F30" s="8"/>
      <c r="G30" s="6"/>
      <c r="H30" s="6"/>
      <c r="I30" s="6"/>
      <c r="J30" s="6"/>
      <c r="K30" s="6"/>
      <c r="L30" s="6"/>
      <c r="M30" s="6"/>
      <c r="N30" s="6"/>
    </row>
    <row r="31" spans="1:17" x14ac:dyDescent="0.35">
      <c r="A31" s="8"/>
      <c r="B31" s="92"/>
      <c r="C31" s="8"/>
      <c r="F31" s="8"/>
      <c r="G31" s="6"/>
      <c r="H31" s="6"/>
      <c r="I31" s="6"/>
      <c r="J31" s="6"/>
      <c r="K31" s="6"/>
      <c r="L31" s="6"/>
      <c r="M31" s="6"/>
      <c r="N31" s="6"/>
    </row>
    <row r="32" spans="1:17" x14ac:dyDescent="0.35">
      <c r="A32" s="8"/>
      <c r="B32" s="92"/>
      <c r="C32" s="8"/>
      <c r="F32" s="8"/>
      <c r="G32" s="6"/>
      <c r="H32" s="6"/>
      <c r="I32" s="6"/>
      <c r="J32" s="6"/>
      <c r="K32" s="6"/>
      <c r="L32" s="6"/>
      <c r="M32" s="6"/>
      <c r="N32" s="6"/>
    </row>
  </sheetData>
  <dataConsolidate/>
  <mergeCells count="16">
    <mergeCell ref="A16:G16"/>
    <mergeCell ref="A24:G24"/>
    <mergeCell ref="A20:G20"/>
    <mergeCell ref="A14:G14"/>
    <mergeCell ref="A15:G15"/>
    <mergeCell ref="H2:K2"/>
    <mergeCell ref="A1:A3"/>
    <mergeCell ref="H1:I1"/>
    <mergeCell ref="A13:N13"/>
    <mergeCell ref="C3:F3"/>
    <mergeCell ref="C2:F2"/>
    <mergeCell ref="E1:F1"/>
    <mergeCell ref="H3:I3"/>
    <mergeCell ref="M1:N1"/>
    <mergeCell ref="M2:N2"/>
    <mergeCell ref="M3:N3"/>
  </mergeCells>
  <phoneticPr fontId="26" type="noConversion"/>
  <hyperlinks>
    <hyperlink ref="Q3" location="'X-ing Status'!A1" display="'X-ing Status'!A1" xr:uid="{3B812847-7BAD-4152-90C6-7778184D259F}"/>
    <hyperlink ref="Q4" location="'L2 Schedule'!A1" display="'L2 Schedule'!A1" xr:uid="{E0E5C755-A8C3-4F9E-98B5-C8F2ADC856DB}"/>
    <hyperlink ref="Q5" location="'Hindrance Register (Row)'!A1" display="'Hindrance Register (Row)'!A1" xr:uid="{57BDA23A-DC5D-444B-BC44-78DB9483F901}"/>
    <hyperlink ref="Q6" location="Survey!A1" display="Survey!A1" xr:uid="{723DE058-75E0-44AF-88E0-6A8E47791831}"/>
    <hyperlink ref="Q7" location="Foundation!A1" display="Foundation!A1" xr:uid="{E9443126-34EA-4338-8779-C905428ACE2C}"/>
    <hyperlink ref="Q8" location="Earthing!A1" display="Earthing!A1" xr:uid="{6C75F45C-2552-4FE8-9532-A3BA09646768}"/>
    <hyperlink ref="Q9" location="Erection!A1" display="Erection!A1" xr:uid="{43DC4DF3-4507-4E69-82A7-E35F34B0D482}"/>
    <hyperlink ref="Q10" location="Tackwelding!A1" display="Tackwelding!A1" xr:uid="{4B3C48BF-6E59-456C-9B50-ACCD754424CF}"/>
    <hyperlink ref="Q11" location="Stringing!A1" display="Stringing!A1" xr:uid="{27268F93-EC81-4430-809A-42614687E9BC}"/>
    <hyperlink ref="Q12" location="'Stringing associated works'!A1" display="'Stringing associated works'!A1" xr:uid="{EF958370-8D1D-4D92-9AF4-971AAD17F616}"/>
    <hyperlink ref="Q13" location="OPGW!A1" display="OPGW!A1" xr:uid="{DD6536FD-0D71-45CC-ABFF-3B5C20C223A8}"/>
    <hyperlink ref="Q14" location="'Visual chart'!A1" display="'Visual chart'!A1" xr:uid="{3E9B3649-7C22-40C9-91F0-AE6B7DE0F6D3}"/>
    <hyperlink ref="Q15" location="'Page Chart'!A1" display="'Page Chart'!A1" xr:uid="{A65E662A-8B32-4564-B115-F7778DA2353A}"/>
    <hyperlink ref="Q16" location="'Benching F'!A1" display="'Benching F'!A1" xr:uid="{672CE2D5-2AAF-4C3C-A5BF-7E163657181E}"/>
  </hyperlinks>
  <printOptions horizontalCentered="1"/>
  <pageMargins left="0.196850393700787" right="0.196850393700787" top="0.27559055118110198" bottom="0.35433070866141703" header="0.31496062992126" footer="0.27559055118110198"/>
  <pageSetup paperSize="9" scale="71"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1C5A7-10D1-4C95-ABEA-376C28BEBAF3}">
  <dimension ref="A4:P20"/>
  <sheetViews>
    <sheetView topLeftCell="B1" zoomScaleNormal="90" workbookViewId="0">
      <selection activeCell="H15" sqref="H15"/>
    </sheetView>
  </sheetViews>
  <sheetFormatPr defaultRowHeight="14.5" x14ac:dyDescent="0.35"/>
  <cols>
    <col min="1" max="1" width="4.453125" customWidth="1"/>
    <col min="2" max="2" width="5.1796875" bestFit="1" customWidth="1"/>
    <col min="3" max="3" width="7.54296875" bestFit="1" customWidth="1"/>
    <col min="4" max="4" width="11" bestFit="1" customWidth="1"/>
    <col min="5" max="5" width="14.26953125" customWidth="1"/>
    <col min="6" max="6" width="11.54296875" bestFit="1" customWidth="1"/>
    <col min="7" max="7" width="8.1796875" bestFit="1" customWidth="1"/>
    <col min="8" max="8" width="27.54296875" bestFit="1" customWidth="1"/>
    <col min="9" max="9" width="11.7265625" style="633" bestFit="1" customWidth="1"/>
    <col min="10" max="10" width="11.26953125" bestFit="1" customWidth="1"/>
    <col min="11" max="11" width="15.54296875" bestFit="1" customWidth="1"/>
    <col min="12" max="12" width="11.54296875" bestFit="1" customWidth="1"/>
    <col min="13" max="13" width="8.1796875" bestFit="1" customWidth="1"/>
    <col min="14" max="14" width="11.7265625" bestFit="1" customWidth="1"/>
    <col min="15" max="15" width="27.54296875" bestFit="1" customWidth="1"/>
    <col min="16" max="16" width="4.54296875" bestFit="1" customWidth="1"/>
  </cols>
  <sheetData>
    <row r="4" spans="1:16" ht="15.5" x14ac:dyDescent="0.35">
      <c r="A4" s="856" t="s">
        <v>1431</v>
      </c>
      <c r="B4" s="856" t="s">
        <v>1432</v>
      </c>
      <c r="C4" s="856" t="s">
        <v>140</v>
      </c>
      <c r="D4" s="856" t="s">
        <v>1433</v>
      </c>
      <c r="E4" s="856"/>
      <c r="F4" s="856"/>
      <c r="G4" s="856"/>
      <c r="H4" s="856"/>
      <c r="I4" s="856"/>
      <c r="J4" s="853" t="s">
        <v>1434</v>
      </c>
      <c r="K4" s="854"/>
      <c r="L4" s="854"/>
      <c r="M4" s="854"/>
      <c r="N4" s="854"/>
      <c r="O4" s="855"/>
    </row>
    <row r="5" spans="1:16" s="678" customFormat="1" ht="31" x14ac:dyDescent="0.35">
      <c r="A5" s="856"/>
      <c r="B5" s="856"/>
      <c r="C5" s="856"/>
      <c r="D5" s="680" t="s">
        <v>6</v>
      </c>
      <c r="E5" s="680" t="s">
        <v>1436</v>
      </c>
      <c r="F5" s="680" t="s">
        <v>1437</v>
      </c>
      <c r="G5" s="680" t="s">
        <v>1319</v>
      </c>
      <c r="H5" s="680" t="s">
        <v>1438</v>
      </c>
      <c r="I5" s="680" t="s">
        <v>1439</v>
      </c>
      <c r="J5" s="680" t="s">
        <v>6</v>
      </c>
      <c r="K5" s="680" t="s">
        <v>1436</v>
      </c>
      <c r="L5" s="680" t="s">
        <v>1437</v>
      </c>
      <c r="M5" s="680" t="s">
        <v>1319</v>
      </c>
      <c r="N5" s="680" t="s">
        <v>1439</v>
      </c>
      <c r="O5" s="680" t="s">
        <v>1435</v>
      </c>
    </row>
    <row r="6" spans="1:16" x14ac:dyDescent="0.35">
      <c r="A6" s="480">
        <v>1</v>
      </c>
      <c r="B6" s="480" t="s">
        <v>636</v>
      </c>
      <c r="C6" s="480" t="s">
        <v>20</v>
      </c>
      <c r="D6" s="632">
        <v>45787</v>
      </c>
      <c r="E6" s="632">
        <v>45791</v>
      </c>
      <c r="F6" s="480">
        <f>+_xlfn.DAYS(E6,D6)+1</f>
        <v>5</v>
      </c>
      <c r="G6" s="635">
        <v>14.78</v>
      </c>
      <c r="H6" s="479" t="s">
        <v>1442</v>
      </c>
      <c r="I6" s="480">
        <v>42</v>
      </c>
      <c r="J6" s="630">
        <v>45812</v>
      </c>
      <c r="K6" s="630">
        <v>45819</v>
      </c>
      <c r="L6" s="480">
        <f t="shared" ref="L6:L13" si="0">(K6-J6)+1</f>
        <v>8</v>
      </c>
      <c r="M6" s="635">
        <f>P6-G6</f>
        <v>24.067605999999991</v>
      </c>
      <c r="N6" s="480">
        <v>30</v>
      </c>
      <c r="O6" s="479" t="s">
        <v>1442</v>
      </c>
      <c r="P6" s="631">
        <v>38.847605999999992</v>
      </c>
    </row>
    <row r="7" spans="1:16" x14ac:dyDescent="0.35">
      <c r="A7" s="480">
        <v>2</v>
      </c>
      <c r="B7" s="480" t="s">
        <v>638</v>
      </c>
      <c r="C7" s="480" t="s">
        <v>234</v>
      </c>
      <c r="D7" s="632">
        <v>45805</v>
      </c>
      <c r="E7" s="632">
        <v>45808</v>
      </c>
      <c r="F7" s="480">
        <f t="shared" ref="F7:F13" si="1">+_xlfn.DAYS(E7,D7)+1</f>
        <v>4</v>
      </c>
      <c r="G7" s="635">
        <v>14.875</v>
      </c>
      <c r="H7" s="479" t="s">
        <v>1442</v>
      </c>
      <c r="I7" s="480">
        <v>42</v>
      </c>
      <c r="J7" s="630">
        <v>45820</v>
      </c>
      <c r="K7" s="630">
        <v>45828</v>
      </c>
      <c r="L7" s="480">
        <f t="shared" si="0"/>
        <v>9</v>
      </c>
      <c r="M7" s="635">
        <f t="shared" ref="M7:M13" si="2">P7-G7</f>
        <v>22.629372000000004</v>
      </c>
      <c r="N7" s="480">
        <v>30</v>
      </c>
      <c r="O7" s="479" t="s">
        <v>1442</v>
      </c>
      <c r="P7" s="631">
        <v>37.504372000000004</v>
      </c>
    </row>
    <row r="8" spans="1:16" x14ac:dyDescent="0.35">
      <c r="A8" s="480">
        <v>3</v>
      </c>
      <c r="B8" s="480" t="s">
        <v>639</v>
      </c>
      <c r="C8" s="480" t="s">
        <v>20</v>
      </c>
      <c r="D8" s="632">
        <v>45813</v>
      </c>
      <c r="E8" s="632">
        <v>45816</v>
      </c>
      <c r="F8" s="480">
        <f t="shared" si="1"/>
        <v>4</v>
      </c>
      <c r="G8" s="635">
        <v>14.78</v>
      </c>
      <c r="H8" s="479" t="s">
        <v>1422</v>
      </c>
      <c r="I8" s="480">
        <v>42</v>
      </c>
      <c r="J8" s="630">
        <v>45831</v>
      </c>
      <c r="K8" s="630">
        <v>45838</v>
      </c>
      <c r="L8" s="480">
        <f t="shared" si="0"/>
        <v>8</v>
      </c>
      <c r="M8" s="635">
        <f t="shared" si="2"/>
        <v>24.067999999999998</v>
      </c>
      <c r="N8" s="480">
        <v>25</v>
      </c>
      <c r="O8" s="479" t="s">
        <v>1446</v>
      </c>
      <c r="P8" s="631">
        <v>38.847999999999999</v>
      </c>
    </row>
    <row r="9" spans="1:16" x14ac:dyDescent="0.35">
      <c r="A9" s="480">
        <v>4</v>
      </c>
      <c r="B9" s="480" t="s">
        <v>640</v>
      </c>
      <c r="C9" s="480" t="s">
        <v>234</v>
      </c>
      <c r="D9" s="632">
        <v>45820</v>
      </c>
      <c r="E9" s="632">
        <v>45824</v>
      </c>
      <c r="F9" s="480">
        <f t="shared" si="1"/>
        <v>5</v>
      </c>
      <c r="G9" s="635">
        <v>14.875</v>
      </c>
      <c r="H9" s="479" t="s">
        <v>1422</v>
      </c>
      <c r="I9" s="480">
        <v>42</v>
      </c>
      <c r="J9" s="630">
        <v>45847</v>
      </c>
      <c r="K9" s="630">
        <v>45853</v>
      </c>
      <c r="L9" s="480">
        <f t="shared" si="0"/>
        <v>7</v>
      </c>
      <c r="M9" s="635">
        <f t="shared" si="2"/>
        <v>22.625</v>
      </c>
      <c r="N9" s="480">
        <v>20</v>
      </c>
      <c r="O9" s="479" t="s">
        <v>1446</v>
      </c>
      <c r="P9" s="631">
        <v>37.5</v>
      </c>
    </row>
    <row r="10" spans="1:16" x14ac:dyDescent="0.35">
      <c r="A10" s="480">
        <v>5</v>
      </c>
      <c r="B10" s="479" t="s">
        <v>632</v>
      </c>
      <c r="C10" s="479" t="s">
        <v>241</v>
      </c>
      <c r="D10" s="632">
        <v>45839</v>
      </c>
      <c r="E10" s="632">
        <v>45845</v>
      </c>
      <c r="F10" s="480">
        <f t="shared" si="1"/>
        <v>7</v>
      </c>
      <c r="G10" s="635">
        <v>41.773000000000003</v>
      </c>
      <c r="H10" s="479" t="s">
        <v>1442</v>
      </c>
      <c r="I10" s="480"/>
      <c r="J10" s="630">
        <v>45861</v>
      </c>
      <c r="K10" s="630">
        <v>45867</v>
      </c>
      <c r="L10" s="480">
        <f t="shared" si="0"/>
        <v>7</v>
      </c>
      <c r="M10" s="635">
        <f t="shared" si="2"/>
        <v>44.356278999999994</v>
      </c>
      <c r="N10" s="480">
        <v>28</v>
      </c>
      <c r="O10" s="479" t="s">
        <v>1532</v>
      </c>
      <c r="P10" s="633">
        <v>86.129278999999997</v>
      </c>
    </row>
    <row r="11" spans="1:16" x14ac:dyDescent="0.35">
      <c r="A11" s="480">
        <v>6</v>
      </c>
      <c r="B11" s="479" t="s">
        <v>450</v>
      </c>
      <c r="C11" s="479" t="s">
        <v>241</v>
      </c>
      <c r="D11" s="630">
        <v>45845</v>
      </c>
      <c r="E11" s="632">
        <v>45849</v>
      </c>
      <c r="F11" s="480">
        <f t="shared" si="1"/>
        <v>5</v>
      </c>
      <c r="G11" s="635">
        <v>41.773000000000003</v>
      </c>
      <c r="H11" s="479" t="s">
        <v>1442</v>
      </c>
      <c r="I11" s="480"/>
      <c r="J11" s="630">
        <v>45871</v>
      </c>
      <c r="K11" s="630">
        <v>45889</v>
      </c>
      <c r="L11" s="480">
        <f t="shared" si="0"/>
        <v>19</v>
      </c>
      <c r="M11" s="635">
        <f t="shared" si="2"/>
        <v>44.356278999999994</v>
      </c>
      <c r="N11" s="480">
        <v>28</v>
      </c>
      <c r="O11" s="479" t="s">
        <v>1446</v>
      </c>
      <c r="P11" s="633">
        <v>86.129278999999997</v>
      </c>
    </row>
    <row r="12" spans="1:16" x14ac:dyDescent="0.35">
      <c r="A12" s="480">
        <v>7</v>
      </c>
      <c r="B12" s="656" t="s">
        <v>637</v>
      </c>
      <c r="C12" s="480" t="s">
        <v>234</v>
      </c>
      <c r="D12" s="630">
        <v>45848</v>
      </c>
      <c r="E12" s="478"/>
      <c r="F12" s="478"/>
      <c r="G12" s="635">
        <v>14.875</v>
      </c>
      <c r="H12" s="479" t="s">
        <v>1442</v>
      </c>
      <c r="I12" s="480">
        <v>38</v>
      </c>
      <c r="J12" s="630">
        <v>45854</v>
      </c>
      <c r="K12" s="630">
        <v>45864</v>
      </c>
      <c r="L12" s="480">
        <f t="shared" si="0"/>
        <v>11</v>
      </c>
      <c r="M12" s="635">
        <f t="shared" si="2"/>
        <v>22.625</v>
      </c>
      <c r="N12" s="480">
        <v>20</v>
      </c>
      <c r="O12" s="479" t="s">
        <v>1446</v>
      </c>
      <c r="P12" s="631">
        <v>37.5</v>
      </c>
    </row>
    <row r="13" spans="1:16" x14ac:dyDescent="0.35">
      <c r="A13" s="480">
        <v>8</v>
      </c>
      <c r="B13" s="656" t="s">
        <v>461</v>
      </c>
      <c r="C13" s="480" t="s">
        <v>234</v>
      </c>
      <c r="D13" s="630">
        <v>45863</v>
      </c>
      <c r="E13" s="630">
        <v>45867</v>
      </c>
      <c r="F13" s="480">
        <f t="shared" si="1"/>
        <v>5</v>
      </c>
      <c r="G13" s="635">
        <v>14.875</v>
      </c>
      <c r="H13" s="479" t="s">
        <v>1442</v>
      </c>
      <c r="I13" s="480"/>
      <c r="J13" s="630">
        <v>45875</v>
      </c>
      <c r="K13" s="630">
        <v>45878</v>
      </c>
      <c r="L13" s="480">
        <f t="shared" si="0"/>
        <v>4</v>
      </c>
      <c r="M13" s="635">
        <f t="shared" si="2"/>
        <v>22.625</v>
      </c>
      <c r="N13" s="480">
        <v>30</v>
      </c>
      <c r="O13" s="479" t="s">
        <v>1442</v>
      </c>
      <c r="P13" s="631">
        <v>37.5</v>
      </c>
    </row>
    <row r="14" spans="1:16" x14ac:dyDescent="0.35">
      <c r="A14" s="480">
        <v>9</v>
      </c>
      <c r="B14" s="656" t="s">
        <v>462</v>
      </c>
      <c r="C14" s="480" t="s">
        <v>234</v>
      </c>
      <c r="D14" s="630">
        <v>45868</v>
      </c>
      <c r="E14" s="630"/>
      <c r="F14" s="480"/>
      <c r="G14" s="635"/>
      <c r="H14" s="479"/>
      <c r="I14" s="480"/>
      <c r="J14" s="478"/>
      <c r="K14" s="478"/>
      <c r="L14" s="478"/>
      <c r="M14" s="478"/>
      <c r="N14" s="478"/>
      <c r="O14" s="478"/>
    </row>
    <row r="15" spans="1:16" x14ac:dyDescent="0.35">
      <c r="A15" s="478"/>
      <c r="B15" s="478"/>
      <c r="C15" s="478"/>
      <c r="D15" s="478"/>
      <c r="E15" s="478"/>
      <c r="F15" s="478"/>
      <c r="G15" s="478"/>
      <c r="H15" s="478"/>
      <c r="I15" s="480"/>
      <c r="J15" s="478"/>
      <c r="K15" s="478"/>
      <c r="L15" s="478"/>
      <c r="M15" s="478"/>
      <c r="N15" s="478"/>
      <c r="O15" s="478"/>
    </row>
    <row r="16" spans="1:16" ht="15.5" x14ac:dyDescent="0.35">
      <c r="A16" s="852" t="s">
        <v>1440</v>
      </c>
      <c r="B16" s="852"/>
      <c r="C16" s="852"/>
      <c r="D16" s="852"/>
      <c r="E16" s="852"/>
      <c r="F16" s="625">
        <f>SUM(F6:F15)</f>
        <v>35</v>
      </c>
      <c r="G16" s="626">
        <f>SUM(G6:G15)</f>
        <v>172.60599999999999</v>
      </c>
      <c r="H16" s="626"/>
      <c r="I16" s="626"/>
      <c r="J16" s="625"/>
      <c r="K16" s="625"/>
      <c r="L16" s="625">
        <f>SUM(L6:L15)</f>
        <v>73</v>
      </c>
      <c r="M16" s="626">
        <f>SUM(M6:M15)</f>
        <v>227.35253599999999</v>
      </c>
      <c r="N16" s="626"/>
      <c r="O16" s="478"/>
    </row>
    <row r="17" spans="1:15" ht="15.5" x14ac:dyDescent="0.35">
      <c r="A17" s="852" t="s">
        <v>1441</v>
      </c>
      <c r="B17" s="852"/>
      <c r="C17" s="852"/>
      <c r="D17" s="852"/>
      <c r="E17" s="852"/>
      <c r="F17" s="627"/>
      <c r="G17" s="628">
        <f>G16/F16</f>
        <v>4.9315999999999995</v>
      </c>
      <c r="H17" s="628"/>
      <c r="I17" s="628"/>
      <c r="J17" s="627"/>
      <c r="K17" s="627"/>
      <c r="L17" s="627"/>
      <c r="M17" s="628">
        <f>M16/L16</f>
        <v>3.114418301369863</v>
      </c>
      <c r="N17" s="628"/>
      <c r="O17" s="629"/>
    </row>
    <row r="19" spans="1:15" x14ac:dyDescent="0.35">
      <c r="F19" s="634"/>
      <c r="M19">
        <v>113.7</v>
      </c>
    </row>
    <row r="20" spans="1:15" x14ac:dyDescent="0.35">
      <c r="M20">
        <v>59.223999999999997</v>
      </c>
    </row>
  </sheetData>
  <mergeCells count="7">
    <mergeCell ref="A16:E16"/>
    <mergeCell ref="A17:E17"/>
    <mergeCell ref="J4:O4"/>
    <mergeCell ref="A4:A5"/>
    <mergeCell ref="B4:B5"/>
    <mergeCell ref="C4:C5"/>
    <mergeCell ref="D4:I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43F34-D5BF-47F4-AA9C-4A420D7D6691}">
  <sheetPr codeName="Sheet10">
    <tabColor theme="8" tint="0.59999389629810485"/>
  </sheetPr>
  <dimension ref="A1:AM565"/>
  <sheetViews>
    <sheetView tabSelected="1" workbookViewId="0">
      <pane ySplit="5" topLeftCell="A142" activePane="bottomLeft" state="frozen"/>
      <selection activeCell="A10" sqref="A10:XFD10"/>
      <selection pane="bottomLeft" activeCell="A155" sqref="A155"/>
    </sheetView>
  </sheetViews>
  <sheetFormatPr defaultColWidth="9.1796875" defaultRowHeight="13" x14ac:dyDescent="0.3"/>
  <cols>
    <col min="1" max="1" width="6.1796875" style="373" customWidth="1"/>
    <col min="2" max="2" width="8.453125" style="373" customWidth="1"/>
    <col min="3" max="4" width="12" style="373" customWidth="1"/>
    <col min="5" max="6" width="16.54296875" style="373" bestFit="1" customWidth="1"/>
    <col min="7" max="7" width="25.26953125" style="374" customWidth="1"/>
    <col min="8" max="9" width="12" style="375" customWidth="1"/>
    <col min="10" max="10" width="22.54296875" style="373" customWidth="1"/>
    <col min="11" max="11" width="47.453125" style="373" customWidth="1"/>
    <col min="12" max="12" width="9.1796875" style="686"/>
    <col min="13" max="16384" width="9.1796875" style="373"/>
  </cols>
  <sheetData>
    <row r="1" spans="1:39" x14ac:dyDescent="0.3">
      <c r="A1" s="407" t="s">
        <v>1288</v>
      </c>
      <c r="H1" s="491" t="s">
        <v>1320</v>
      </c>
      <c r="I1" s="375">
        <v>22400.73</v>
      </c>
    </row>
    <row r="2" spans="1:39" ht="26" x14ac:dyDescent="0.3">
      <c r="A2" s="357" t="s">
        <v>1244</v>
      </c>
      <c r="B2" s="358"/>
      <c r="C2" s="358"/>
      <c r="D2" s="358"/>
      <c r="E2" s="358"/>
      <c r="F2" s="358"/>
      <c r="G2" s="378"/>
      <c r="H2" s="379" t="s">
        <v>1321</v>
      </c>
      <c r="I2" s="492">
        <f>+SUM(I8:I1048576)</f>
        <v>15388.372838999954</v>
      </c>
      <c r="J2" s="376"/>
      <c r="K2" s="376"/>
      <c r="L2" s="358"/>
      <c r="M2" s="376"/>
      <c r="N2" s="376"/>
      <c r="O2" s="376"/>
      <c r="P2" s="376"/>
      <c r="Q2" s="376"/>
      <c r="R2" s="376"/>
      <c r="S2" s="376"/>
      <c r="T2" s="377"/>
    </row>
    <row r="3" spans="1:39" x14ac:dyDescent="0.3">
      <c r="A3" s="357" t="s">
        <v>117</v>
      </c>
      <c r="B3" s="358"/>
      <c r="C3" s="358"/>
      <c r="D3" s="358"/>
      <c r="E3" s="358"/>
      <c r="F3" s="358"/>
      <c r="G3" s="378"/>
      <c r="H3" s="379" t="s">
        <v>16</v>
      </c>
      <c r="I3" s="720">
        <f>I1-I2</f>
        <v>7012.3571610000454</v>
      </c>
      <c r="J3" s="376"/>
      <c r="K3" s="376"/>
      <c r="L3" s="358"/>
      <c r="M3" s="376"/>
      <c r="N3" s="376"/>
      <c r="O3" s="376"/>
      <c r="P3" s="376"/>
      <c r="Q3" s="376"/>
      <c r="R3" s="376"/>
      <c r="S3" s="376"/>
      <c r="T3" s="377"/>
    </row>
    <row r="4" spans="1:39" ht="15.75" customHeight="1" x14ac:dyDescent="0.3">
      <c r="A4" s="862" t="s">
        <v>107</v>
      </c>
      <c r="B4" s="864" t="s">
        <v>114</v>
      </c>
      <c r="C4" s="858" t="s">
        <v>3</v>
      </c>
      <c r="D4" s="858" t="s">
        <v>118</v>
      </c>
      <c r="E4" s="866" t="s">
        <v>1670</v>
      </c>
      <c r="F4" s="858" t="s">
        <v>143</v>
      </c>
      <c r="G4" s="860" t="s">
        <v>7</v>
      </c>
      <c r="H4" s="857" t="s">
        <v>141</v>
      </c>
      <c r="I4" s="857" t="s">
        <v>1391</v>
      </c>
    </row>
    <row r="5" spans="1:39" x14ac:dyDescent="0.3">
      <c r="A5" s="863"/>
      <c r="B5" s="865"/>
      <c r="C5" s="859"/>
      <c r="D5" s="859"/>
      <c r="E5" s="867"/>
      <c r="F5" s="859"/>
      <c r="G5" s="861"/>
      <c r="H5" s="857"/>
      <c r="I5" s="857"/>
    </row>
    <row r="6" spans="1:39" x14ac:dyDescent="0.3">
      <c r="A6" s="380"/>
      <c r="B6" s="381"/>
      <c r="C6" s="382"/>
      <c r="D6" s="383"/>
      <c r="E6" s="384"/>
      <c r="F6" s="365"/>
      <c r="G6" s="385"/>
      <c r="H6" s="386"/>
      <c r="I6" s="386"/>
    </row>
    <row r="7" spans="1:39" x14ac:dyDescent="0.3">
      <c r="A7" s="387"/>
      <c r="B7" s="381"/>
      <c r="C7" s="382"/>
      <c r="D7" s="383"/>
      <c r="E7" s="365"/>
      <c r="F7" s="365"/>
      <c r="G7" s="385"/>
      <c r="H7" s="388"/>
      <c r="I7" s="388"/>
    </row>
    <row r="8" spans="1:39" x14ac:dyDescent="0.3">
      <c r="A8" s="387">
        <f>+SUBTOTAL(3,$F$8:$F8)</f>
        <v>1</v>
      </c>
      <c r="B8" s="381">
        <v>45323</v>
      </c>
      <c r="C8" s="363" t="s">
        <v>780</v>
      </c>
      <c r="D8" s="383" t="str">
        <f>+VLOOKUP(C8,Foundation!$C$8:$D$538,2,FALSE)</f>
        <v>DA+3</v>
      </c>
      <c r="E8" s="365">
        <v>45319</v>
      </c>
      <c r="F8" s="365">
        <v>45326</v>
      </c>
      <c r="G8" s="385" t="s">
        <v>894</v>
      </c>
      <c r="H8" s="388"/>
      <c r="I8" s="396">
        <f>+VLOOKUP(D8,$AA$8:$AB$36,2,FALSE)</f>
        <v>38.847605999999992</v>
      </c>
      <c r="AA8" s="373" t="s">
        <v>234</v>
      </c>
      <c r="AB8" s="490">
        <v>37.504372000000004</v>
      </c>
    </row>
    <row r="9" spans="1:39" x14ac:dyDescent="0.3">
      <c r="A9" s="387">
        <f>+SUBTOTAL(3,$F$8:$F9)</f>
        <v>2</v>
      </c>
      <c r="B9" s="381">
        <v>45323</v>
      </c>
      <c r="C9" s="382" t="s">
        <v>770</v>
      </c>
      <c r="D9" s="383" t="str">
        <f>+VLOOKUP(C9,Foundation!$C$8:$D$538,2,FALSE)</f>
        <v>DA+3</v>
      </c>
      <c r="E9" s="365">
        <v>45323</v>
      </c>
      <c r="F9" s="365">
        <v>45329</v>
      </c>
      <c r="G9" s="385" t="s">
        <v>898</v>
      </c>
      <c r="H9" s="388"/>
      <c r="I9" s="396">
        <f t="shared" ref="I9:I72" si="0">+VLOOKUP(D9,$AA$8:$AB$36,2,FALSE)</f>
        <v>38.847605999999992</v>
      </c>
      <c r="AA9" s="373" t="s">
        <v>20</v>
      </c>
      <c r="AB9" s="490">
        <v>38.847605999999992</v>
      </c>
    </row>
    <row r="10" spans="1:39" x14ac:dyDescent="0.3">
      <c r="A10" s="387">
        <f>+SUBTOTAL(3,$F$8:$F10)</f>
        <v>3</v>
      </c>
      <c r="B10" s="381">
        <v>45323</v>
      </c>
      <c r="C10" s="363" t="s">
        <v>811</v>
      </c>
      <c r="D10" s="383" t="str">
        <f>+VLOOKUP(C10,Foundation!$C$8:$D$538,2,FALSE)</f>
        <v>DA+3</v>
      </c>
      <c r="E10" s="365">
        <v>45325</v>
      </c>
      <c r="F10" s="365">
        <v>45332</v>
      </c>
      <c r="G10" s="385" t="s">
        <v>903</v>
      </c>
      <c r="H10" s="388"/>
      <c r="I10" s="396">
        <f t="shared" si="0"/>
        <v>38.847605999999992</v>
      </c>
      <c r="AA10" s="373" t="s">
        <v>235</v>
      </c>
      <c r="AB10" s="490">
        <v>45.413028000000004</v>
      </c>
    </row>
    <row r="11" spans="1:39" x14ac:dyDescent="0.3">
      <c r="A11" s="387">
        <f>+SUBTOTAL(3,$F$8:$F11)</f>
        <v>4</v>
      </c>
      <c r="B11" s="381">
        <v>45323</v>
      </c>
      <c r="C11" s="363" t="s">
        <v>762</v>
      </c>
      <c r="D11" s="383" t="str">
        <f>+VLOOKUP(C11,Foundation!$C$8:$D$538,2,FALSE)</f>
        <v>DA+3</v>
      </c>
      <c r="E11" s="365">
        <v>45327</v>
      </c>
      <c r="F11" s="365">
        <v>45333</v>
      </c>
      <c r="G11" s="385" t="s">
        <v>904</v>
      </c>
      <c r="H11" s="388"/>
      <c r="I11" s="396">
        <f t="shared" si="0"/>
        <v>38.847605999999992</v>
      </c>
      <c r="AA11" s="373" t="s">
        <v>236</v>
      </c>
      <c r="AB11" s="490">
        <v>47.184350000000002</v>
      </c>
      <c r="AM11" s="373" t="s">
        <v>1455</v>
      </c>
    </row>
    <row r="12" spans="1:39" x14ac:dyDescent="0.3">
      <c r="A12" s="387">
        <f>+SUBTOTAL(3,$F$8:$F12)</f>
        <v>5</v>
      </c>
      <c r="B12" s="381">
        <v>45323</v>
      </c>
      <c r="C12" s="363" t="s">
        <v>771</v>
      </c>
      <c r="D12" s="383" t="str">
        <f>+VLOOKUP(C12,Foundation!$C$8:$D$538,2,FALSE)</f>
        <v>DA+6</v>
      </c>
      <c r="E12" s="365">
        <v>45330</v>
      </c>
      <c r="F12" s="365">
        <v>45335</v>
      </c>
      <c r="G12" s="385" t="s">
        <v>898</v>
      </c>
      <c r="H12" s="388"/>
      <c r="I12" s="396">
        <f t="shared" si="0"/>
        <v>45.413028000000004</v>
      </c>
      <c r="AA12" s="373" t="s">
        <v>245</v>
      </c>
      <c r="AB12" s="490">
        <v>57.597240999999997</v>
      </c>
    </row>
    <row r="13" spans="1:39" x14ac:dyDescent="0.3">
      <c r="A13" s="387">
        <f>+SUBTOTAL(3,$F$8:$F13)</f>
        <v>6</v>
      </c>
      <c r="B13" s="381">
        <v>45323</v>
      </c>
      <c r="C13" s="363" t="s">
        <v>781</v>
      </c>
      <c r="D13" s="383" t="str">
        <f>+VLOOKUP(C13,Foundation!$C$8:$D$538,2,FALSE)</f>
        <v>DA+0</v>
      </c>
      <c r="E13" s="365">
        <v>45331</v>
      </c>
      <c r="F13" s="365">
        <v>45337</v>
      </c>
      <c r="G13" s="385" t="s">
        <v>894</v>
      </c>
      <c r="H13" s="388"/>
      <c r="I13" s="396">
        <f t="shared" si="0"/>
        <v>37.504372000000004</v>
      </c>
      <c r="AA13" s="373" t="s">
        <v>246</v>
      </c>
      <c r="AB13" s="490">
        <v>60.096777000000003</v>
      </c>
    </row>
    <row r="14" spans="1:39" x14ac:dyDescent="0.3">
      <c r="A14" s="387">
        <f>+SUBTOTAL(3,$F$8:$F14)</f>
        <v>7</v>
      </c>
      <c r="B14" s="381">
        <v>45323</v>
      </c>
      <c r="C14" s="363" t="s">
        <v>812</v>
      </c>
      <c r="D14" s="383" t="str">
        <f>+VLOOKUP(C14,Foundation!$C$8:$D$538,2,FALSE)</f>
        <v>DA+3</v>
      </c>
      <c r="E14" s="365">
        <v>45333</v>
      </c>
      <c r="F14" s="365">
        <v>45337</v>
      </c>
      <c r="G14" s="385" t="s">
        <v>903</v>
      </c>
      <c r="H14" s="388"/>
      <c r="I14" s="396">
        <f t="shared" si="0"/>
        <v>38.847605999999992</v>
      </c>
      <c r="AA14" s="373" t="s">
        <v>249</v>
      </c>
      <c r="AB14" s="490">
        <v>67.873650999999995</v>
      </c>
    </row>
    <row r="15" spans="1:39" x14ac:dyDescent="0.3">
      <c r="A15" s="387">
        <f>+SUBTOTAL(3,$F$8:$F15)</f>
        <v>8</v>
      </c>
      <c r="B15" s="381">
        <v>45323</v>
      </c>
      <c r="C15" s="363" t="s">
        <v>763</v>
      </c>
      <c r="D15" s="383" t="str">
        <f>+VLOOKUP(C15,Foundation!$C$8:$D$538,2,FALSE)</f>
        <v>DA+3</v>
      </c>
      <c r="E15" s="365">
        <v>45334</v>
      </c>
      <c r="F15" s="365">
        <v>45340</v>
      </c>
      <c r="G15" s="385" t="s">
        <v>904</v>
      </c>
      <c r="H15" s="388"/>
      <c r="I15" s="396">
        <f t="shared" si="0"/>
        <v>38.847605999999992</v>
      </c>
      <c r="AA15" s="373" t="s">
        <v>243</v>
      </c>
      <c r="AB15" s="490">
        <v>70.701702999999995</v>
      </c>
    </row>
    <row r="16" spans="1:39" x14ac:dyDescent="0.3">
      <c r="A16" s="387">
        <f>+SUBTOTAL(3,$F$8:$F16)</f>
        <v>9</v>
      </c>
      <c r="B16" s="381">
        <v>45323</v>
      </c>
      <c r="C16" s="363" t="s">
        <v>769</v>
      </c>
      <c r="D16" s="383" t="str">
        <f>+VLOOKUP(C16,Foundation!$C$8:$D$538,2,FALSE)</f>
        <v>DA+6</v>
      </c>
      <c r="E16" s="365">
        <v>45335</v>
      </c>
      <c r="F16" s="365">
        <v>45342</v>
      </c>
      <c r="G16" s="385" t="s">
        <v>898</v>
      </c>
      <c r="H16" s="388"/>
      <c r="I16" s="396">
        <f t="shared" si="0"/>
        <v>45.413028000000004</v>
      </c>
      <c r="AA16" s="373" t="s">
        <v>248</v>
      </c>
      <c r="AB16" s="490">
        <v>57.597240999999997</v>
      </c>
    </row>
    <row r="17" spans="1:28" x14ac:dyDescent="0.3">
      <c r="A17" s="387">
        <f>+SUBTOTAL(3,$F$8:$F17)</f>
        <v>10</v>
      </c>
      <c r="B17" s="381">
        <v>45323</v>
      </c>
      <c r="C17" s="363" t="s">
        <v>813</v>
      </c>
      <c r="D17" s="383" t="str">
        <f>+VLOOKUP(C17,Foundation!$C$8:$D$538,2,FALSE)</f>
        <v>DA+3</v>
      </c>
      <c r="E17" s="365">
        <v>45337</v>
      </c>
      <c r="F17" s="365">
        <v>45342</v>
      </c>
      <c r="G17" s="385" t="s">
        <v>903</v>
      </c>
      <c r="H17" s="388"/>
      <c r="I17" s="396">
        <f t="shared" si="0"/>
        <v>38.847605999999992</v>
      </c>
      <c r="AA17" s="373" t="s">
        <v>252</v>
      </c>
      <c r="AB17" s="490">
        <v>60.096777000000003</v>
      </c>
    </row>
    <row r="18" spans="1:28" x14ac:dyDescent="0.3">
      <c r="A18" s="387">
        <f>+SUBTOTAL(3,$F$8:$F18)</f>
        <v>11</v>
      </c>
      <c r="B18" s="381">
        <v>45323</v>
      </c>
      <c r="C18" s="363" t="s">
        <v>783</v>
      </c>
      <c r="D18" s="383" t="str">
        <f>+VLOOKUP(C18,Foundation!$C$8:$D$538,2,FALSE)</f>
        <v>DA+0</v>
      </c>
      <c r="E18" s="365">
        <v>45337</v>
      </c>
      <c r="F18" s="365">
        <v>45343</v>
      </c>
      <c r="G18" s="385" t="s">
        <v>894</v>
      </c>
      <c r="H18" s="388"/>
      <c r="I18" s="396">
        <f t="shared" si="0"/>
        <v>37.504372000000004</v>
      </c>
      <c r="AA18" s="373" t="s">
        <v>237</v>
      </c>
      <c r="AB18" s="490">
        <v>67.873650999999995</v>
      </c>
    </row>
    <row r="19" spans="1:28" x14ac:dyDescent="0.3">
      <c r="A19" s="387">
        <f>+SUBTOTAL(3,$F$8:$F19)</f>
        <v>12</v>
      </c>
      <c r="B19" s="381">
        <v>45323</v>
      </c>
      <c r="C19" s="382" t="s">
        <v>799</v>
      </c>
      <c r="D19" s="383" t="str">
        <f>+VLOOKUP(C19,Foundation!$C$8:$D$538,2,FALSE)</f>
        <v>DA+0</v>
      </c>
      <c r="E19" s="365">
        <v>45339</v>
      </c>
      <c r="F19" s="365">
        <v>45344</v>
      </c>
      <c r="G19" s="385" t="s">
        <v>892</v>
      </c>
      <c r="H19" s="388"/>
      <c r="I19" s="396">
        <f t="shared" si="0"/>
        <v>37.504372000000004</v>
      </c>
      <c r="AA19" s="373" t="s">
        <v>244</v>
      </c>
      <c r="AB19" s="490">
        <v>70.701702999999995</v>
      </c>
    </row>
    <row r="20" spans="1:28" x14ac:dyDescent="0.3">
      <c r="A20" s="387">
        <f>+SUBTOTAL(3,$F$8:$F20)</f>
        <v>13</v>
      </c>
      <c r="B20" s="381">
        <v>45323</v>
      </c>
      <c r="C20" s="363" t="s">
        <v>764</v>
      </c>
      <c r="D20" s="383" t="str">
        <f>+VLOOKUP(C20,Foundation!$C$8:$D$538,2,FALSE)</f>
        <v>DA+3</v>
      </c>
      <c r="E20" s="365">
        <v>45340</v>
      </c>
      <c r="F20" s="365">
        <v>45346</v>
      </c>
      <c r="G20" s="385" t="s">
        <v>904</v>
      </c>
      <c r="H20" s="388"/>
      <c r="I20" s="396">
        <f t="shared" si="0"/>
        <v>38.847605999999992</v>
      </c>
      <c r="AA20" s="373" t="s">
        <v>242</v>
      </c>
      <c r="AB20" s="490">
        <v>66.381106999999986</v>
      </c>
    </row>
    <row r="21" spans="1:28" x14ac:dyDescent="0.3">
      <c r="A21" s="387">
        <f>+SUBTOTAL(3,$F$8:$F21)</f>
        <v>14</v>
      </c>
      <c r="B21" s="381">
        <v>45323</v>
      </c>
      <c r="C21" s="363" t="s">
        <v>767</v>
      </c>
      <c r="D21" s="383" t="str">
        <f>+VLOOKUP(C21,Foundation!$C$8:$D$538,2,FALSE)</f>
        <v>DA+0</v>
      </c>
      <c r="E21" s="365">
        <v>45342</v>
      </c>
      <c r="F21" s="365">
        <v>45346</v>
      </c>
      <c r="G21" s="385" t="s">
        <v>898</v>
      </c>
      <c r="H21" s="388"/>
      <c r="I21" s="396">
        <f t="shared" si="0"/>
        <v>37.504372000000004</v>
      </c>
      <c r="AA21" s="373" t="s">
        <v>872</v>
      </c>
      <c r="AB21" s="490">
        <v>94.219902999999988</v>
      </c>
    </row>
    <row r="22" spans="1:28" x14ac:dyDescent="0.3">
      <c r="A22" s="387">
        <f>+SUBTOTAL(3,$F$8:$F22)</f>
        <v>15</v>
      </c>
      <c r="B22" s="381">
        <v>45323</v>
      </c>
      <c r="C22" s="363" t="s">
        <v>815</v>
      </c>
      <c r="D22" s="383" t="str">
        <f>+VLOOKUP(C22,Foundation!$C$8:$D$538,2,FALSE)</f>
        <v>DA+0</v>
      </c>
      <c r="E22" s="365">
        <v>45342</v>
      </c>
      <c r="F22" s="365">
        <v>45346</v>
      </c>
      <c r="G22" s="385" t="s">
        <v>903</v>
      </c>
      <c r="H22" s="388"/>
      <c r="I22" s="396">
        <f t="shared" si="0"/>
        <v>37.504372000000004</v>
      </c>
      <c r="AA22" s="373" t="s">
        <v>874</v>
      </c>
      <c r="AB22" s="490">
        <v>69.228687000000008</v>
      </c>
    </row>
    <row r="23" spans="1:28" x14ac:dyDescent="0.3">
      <c r="A23" s="387">
        <f>+SUBTOTAL(3,$F$8:$F23)</f>
        <v>16</v>
      </c>
      <c r="B23" s="381">
        <v>45323</v>
      </c>
      <c r="C23" s="363" t="s">
        <v>784</v>
      </c>
      <c r="D23" s="383" t="str">
        <f>+VLOOKUP(C23,Foundation!$C$8:$D$538,2,FALSE)</f>
        <v>DA+3</v>
      </c>
      <c r="E23" s="365">
        <v>45343</v>
      </c>
      <c r="F23" s="365">
        <v>45348</v>
      </c>
      <c r="G23" s="385" t="s">
        <v>894</v>
      </c>
      <c r="H23" s="388"/>
      <c r="I23" s="396">
        <f t="shared" si="0"/>
        <v>38.847605999999992</v>
      </c>
      <c r="AA23" s="373" t="s">
        <v>366</v>
      </c>
      <c r="AB23" s="490">
        <v>78.132046999999986</v>
      </c>
    </row>
    <row r="24" spans="1:28" x14ac:dyDescent="0.3">
      <c r="A24" s="387">
        <f>+SUBTOTAL(3,$F$8:$F24)</f>
        <v>17</v>
      </c>
      <c r="B24" s="381">
        <v>45323</v>
      </c>
      <c r="C24" s="363" t="s">
        <v>798</v>
      </c>
      <c r="D24" s="383" t="str">
        <f>+VLOOKUP(C24,Foundation!$C$8:$D$538,2,FALSE)</f>
        <v>DA+3</v>
      </c>
      <c r="E24" s="365">
        <v>45344</v>
      </c>
      <c r="F24" s="365">
        <v>45348</v>
      </c>
      <c r="G24" s="385" t="s">
        <v>892</v>
      </c>
      <c r="H24" s="388"/>
      <c r="I24" s="396">
        <f t="shared" si="0"/>
        <v>38.847605999999992</v>
      </c>
      <c r="AA24" s="373" t="s">
        <v>876</v>
      </c>
      <c r="AB24" s="490">
        <v>81.494626999999994</v>
      </c>
    </row>
    <row r="25" spans="1:28" x14ac:dyDescent="0.3">
      <c r="A25" s="387">
        <f>+SUBTOTAL(3,$F$8:$F25)</f>
        <v>18</v>
      </c>
      <c r="B25" s="381">
        <v>45323</v>
      </c>
      <c r="C25" s="363" t="s">
        <v>766</v>
      </c>
      <c r="D25" s="383" t="str">
        <f>+VLOOKUP(C25,Foundation!$C$8:$D$538,2,FALSE)</f>
        <v>DA+3</v>
      </c>
      <c r="E25" s="365">
        <v>45346</v>
      </c>
      <c r="F25" s="365">
        <v>45350</v>
      </c>
      <c r="G25" s="385" t="s">
        <v>898</v>
      </c>
      <c r="H25" s="388"/>
      <c r="I25" s="396">
        <f t="shared" si="0"/>
        <v>38.847605999999992</v>
      </c>
      <c r="AA25" s="373" t="s">
        <v>247</v>
      </c>
      <c r="AB25" s="490">
        <v>66.381106999999986</v>
      </c>
    </row>
    <row r="26" spans="1:28" x14ac:dyDescent="0.3">
      <c r="A26" s="387">
        <f>+SUBTOTAL(3,$F$8:$F26)</f>
        <v>19</v>
      </c>
      <c r="B26" s="381">
        <v>45323</v>
      </c>
      <c r="C26" s="382" t="s">
        <v>797</v>
      </c>
      <c r="D26" s="383" t="str">
        <f>+VLOOKUP(C26,Foundation!$C$8:$D$538,2,FALSE)</f>
        <v>DA+0</v>
      </c>
      <c r="E26" s="365">
        <v>45348</v>
      </c>
      <c r="F26" s="365">
        <v>45350</v>
      </c>
      <c r="G26" s="385" t="s">
        <v>892</v>
      </c>
      <c r="H26" s="388"/>
      <c r="I26" s="396">
        <f t="shared" si="0"/>
        <v>37.504372000000004</v>
      </c>
      <c r="AA26" s="373" t="s">
        <v>911</v>
      </c>
      <c r="AB26" s="490">
        <v>69.228687000000008</v>
      </c>
    </row>
    <row r="27" spans="1:28" x14ac:dyDescent="0.3">
      <c r="A27" s="387">
        <f>+SUBTOTAL(3,$F$8:$F27)</f>
        <v>20</v>
      </c>
      <c r="B27" s="381">
        <v>45323</v>
      </c>
      <c r="C27" s="363" t="s">
        <v>765</v>
      </c>
      <c r="D27" s="383" t="str">
        <f>+VLOOKUP(C27,Foundation!$C$8:$D$538,2,FALSE)</f>
        <v>DB1+3</v>
      </c>
      <c r="E27" s="365">
        <v>45346</v>
      </c>
      <c r="F27" s="365">
        <v>45351</v>
      </c>
      <c r="G27" s="385" t="s">
        <v>904</v>
      </c>
      <c r="H27" s="388"/>
      <c r="I27" s="396">
        <f t="shared" si="0"/>
        <v>60.096777000000003</v>
      </c>
      <c r="AA27" s="373" t="s">
        <v>875</v>
      </c>
      <c r="AB27" s="490">
        <v>78.132046999999986</v>
      </c>
    </row>
    <row r="28" spans="1:28" x14ac:dyDescent="0.3">
      <c r="A28" s="387">
        <f>+SUBTOTAL(3,$F$8:$F28)</f>
        <v>21</v>
      </c>
      <c r="B28" s="381">
        <v>45323</v>
      </c>
      <c r="C28" s="363" t="s">
        <v>818</v>
      </c>
      <c r="D28" s="383" t="str">
        <f>+VLOOKUP(C28,Foundation!$C$8:$D$538,2,FALSE)</f>
        <v>DA+3</v>
      </c>
      <c r="E28" s="365">
        <v>45346</v>
      </c>
      <c r="F28" s="365">
        <v>45351</v>
      </c>
      <c r="G28" s="385" t="s">
        <v>903</v>
      </c>
      <c r="H28" s="388"/>
      <c r="I28" s="396">
        <f t="shared" si="0"/>
        <v>38.847605999999992</v>
      </c>
      <c r="AA28" s="373" t="s">
        <v>251</v>
      </c>
      <c r="AB28" s="490">
        <v>81.494626999999994</v>
      </c>
    </row>
    <row r="29" spans="1:28" x14ac:dyDescent="0.3">
      <c r="A29" s="387">
        <f>+SUBTOTAL(3,$F$8:$F29)</f>
        <v>22</v>
      </c>
      <c r="B29" s="381">
        <v>45323</v>
      </c>
      <c r="C29" s="382" t="s">
        <v>779</v>
      </c>
      <c r="D29" s="383" t="str">
        <f>+VLOOKUP(C29,Foundation!$C$8:$D$538,2,FALSE)</f>
        <v>DA+0</v>
      </c>
      <c r="E29" s="365">
        <v>45348</v>
      </c>
      <c r="F29" s="365">
        <v>45351</v>
      </c>
      <c r="G29" s="385" t="s">
        <v>894</v>
      </c>
      <c r="H29" s="388"/>
      <c r="I29" s="396">
        <f t="shared" si="0"/>
        <v>37.504372000000004</v>
      </c>
      <c r="AA29" s="373" t="s">
        <v>873</v>
      </c>
      <c r="AB29" s="490">
        <v>86.129278999999997</v>
      </c>
    </row>
    <row r="30" spans="1:28" x14ac:dyDescent="0.3">
      <c r="A30" s="387">
        <f>+SUBTOTAL(3,$F$8:$F30)</f>
        <v>23</v>
      </c>
      <c r="B30" s="381">
        <v>45352</v>
      </c>
      <c r="C30" s="382" t="s">
        <v>796</v>
      </c>
      <c r="D30" s="383" t="str">
        <f>+VLOOKUP(C30,Foundation!$C$8:$D$538,2,FALSE)</f>
        <v>DA+3</v>
      </c>
      <c r="E30" s="365">
        <v>45351</v>
      </c>
      <c r="F30" s="365">
        <v>45354</v>
      </c>
      <c r="G30" s="385" t="s">
        <v>892</v>
      </c>
      <c r="H30" s="388"/>
      <c r="I30" s="396">
        <f t="shared" si="0"/>
        <v>38.847605999999992</v>
      </c>
      <c r="AA30" s="373" t="s">
        <v>250</v>
      </c>
      <c r="AB30" s="490">
        <v>89.909625000000005</v>
      </c>
    </row>
    <row r="31" spans="1:28" x14ac:dyDescent="0.3">
      <c r="A31" s="387">
        <f>+SUBTOTAL(3,$F$8:$F31)</f>
        <v>24</v>
      </c>
      <c r="B31" s="381">
        <v>45352</v>
      </c>
      <c r="C31" s="382" t="s">
        <v>819</v>
      </c>
      <c r="D31" s="383" t="str">
        <f>+VLOOKUP(C31,Foundation!$C$8:$D$538,2,FALSE)</f>
        <v>DA+3</v>
      </c>
      <c r="E31" s="365">
        <v>45351</v>
      </c>
      <c r="F31" s="365">
        <v>45355</v>
      </c>
      <c r="G31" s="385" t="s">
        <v>903</v>
      </c>
      <c r="H31" s="388"/>
      <c r="I31" s="396">
        <f t="shared" si="0"/>
        <v>38.847605999999992</v>
      </c>
      <c r="AA31" s="373" t="s">
        <v>241</v>
      </c>
      <c r="AB31" s="490">
        <v>86.129278999999997</v>
      </c>
    </row>
    <row r="32" spans="1:28" x14ac:dyDescent="0.3">
      <c r="A32" s="387">
        <f>+SUBTOTAL(3,$F$8:$F32)</f>
        <v>25</v>
      </c>
      <c r="B32" s="381">
        <v>45352</v>
      </c>
      <c r="C32" s="382" t="s">
        <v>828</v>
      </c>
      <c r="D32" s="383" t="str">
        <f>+VLOOKUP(C32,Foundation!$C$8:$D$538,2,FALSE)</f>
        <v>DA+0</v>
      </c>
      <c r="E32" s="365">
        <v>45351</v>
      </c>
      <c r="F32" s="365">
        <v>45357</v>
      </c>
      <c r="G32" s="385" t="s">
        <v>898</v>
      </c>
      <c r="H32" s="388"/>
      <c r="I32" s="396">
        <f t="shared" si="0"/>
        <v>37.504372000000004</v>
      </c>
      <c r="AA32" s="373" t="s">
        <v>367</v>
      </c>
      <c r="AB32" s="490">
        <v>89.909625000000005</v>
      </c>
    </row>
    <row r="33" spans="1:28" x14ac:dyDescent="0.3">
      <c r="A33" s="387">
        <f>+SUBTOTAL(3,$F$8:$F33)</f>
        <v>26</v>
      </c>
      <c r="B33" s="381">
        <v>45352</v>
      </c>
      <c r="C33" s="382" t="s">
        <v>801</v>
      </c>
      <c r="D33" s="383" t="str">
        <f>+VLOOKUP(C33,Foundation!$C$8:$D$538,2,FALSE)</f>
        <v>DA+3</v>
      </c>
      <c r="E33" s="365">
        <v>45355</v>
      </c>
      <c r="F33" s="365">
        <v>45358</v>
      </c>
      <c r="G33" s="385" t="s">
        <v>892</v>
      </c>
      <c r="H33" s="388"/>
      <c r="I33" s="396">
        <f t="shared" si="0"/>
        <v>38.847605999999992</v>
      </c>
      <c r="AA33" s="373" t="s">
        <v>657</v>
      </c>
      <c r="AB33" s="490">
        <v>100.96800900000001</v>
      </c>
    </row>
    <row r="34" spans="1:28" x14ac:dyDescent="0.3">
      <c r="A34" s="387">
        <f>+SUBTOTAL(3,$F$8:$F34)</f>
        <v>27</v>
      </c>
      <c r="B34" s="381">
        <v>45352</v>
      </c>
      <c r="C34" s="382" t="s">
        <v>773</v>
      </c>
      <c r="D34" s="383" t="str">
        <f>+VLOOKUP(C34,Foundation!$C$8:$D$538,2,FALSE)</f>
        <v>DA+9</v>
      </c>
      <c r="E34" s="365">
        <v>45351</v>
      </c>
      <c r="F34" s="365">
        <v>45362</v>
      </c>
      <c r="G34" s="385" t="s">
        <v>895</v>
      </c>
      <c r="H34" s="388"/>
      <c r="I34" s="396">
        <f t="shared" si="0"/>
        <v>47.184350000000002</v>
      </c>
      <c r="AA34" s="373" t="s">
        <v>362</v>
      </c>
      <c r="AB34" s="490">
        <v>105.06815699999999</v>
      </c>
    </row>
    <row r="35" spans="1:28" x14ac:dyDescent="0.3">
      <c r="A35" s="387">
        <f>+SUBTOTAL(3,$F$8:$F35)</f>
        <v>28</v>
      </c>
      <c r="B35" s="381">
        <v>45352</v>
      </c>
      <c r="C35" s="382" t="s">
        <v>830</v>
      </c>
      <c r="D35" s="383" t="str">
        <f>+VLOOKUP(C35,Foundation!$C$8:$D$538,2,FALSE)</f>
        <v>DA+0</v>
      </c>
      <c r="E35" s="365">
        <v>45357</v>
      </c>
      <c r="F35" s="365">
        <v>45362</v>
      </c>
      <c r="G35" s="385" t="s">
        <v>898</v>
      </c>
      <c r="H35" s="388"/>
      <c r="I35" s="396">
        <f t="shared" si="0"/>
        <v>37.504372000000004</v>
      </c>
      <c r="AA35" s="373" t="s">
        <v>658</v>
      </c>
      <c r="AB35" s="490">
        <v>129.110961</v>
      </c>
    </row>
    <row r="36" spans="1:28" x14ac:dyDescent="0.3">
      <c r="A36" s="387">
        <f>+SUBTOTAL(3,$F$8:$F36)</f>
        <v>29</v>
      </c>
      <c r="B36" s="381">
        <v>45352</v>
      </c>
      <c r="C36" s="382" t="s">
        <v>802</v>
      </c>
      <c r="D36" s="383" t="str">
        <f>+VLOOKUP(C36,Foundation!$C$8:$D$538,2,FALSE)</f>
        <v>DA+0</v>
      </c>
      <c r="E36" s="365">
        <v>45358</v>
      </c>
      <c r="F36" s="365">
        <v>45362</v>
      </c>
      <c r="G36" s="385" t="s">
        <v>892</v>
      </c>
      <c r="H36" s="388"/>
      <c r="I36" s="396">
        <f t="shared" si="0"/>
        <v>37.504372000000004</v>
      </c>
      <c r="AA36" s="373" t="s">
        <v>659</v>
      </c>
      <c r="AB36" s="490">
        <v>143.60187300000001</v>
      </c>
    </row>
    <row r="37" spans="1:28" x14ac:dyDescent="0.3">
      <c r="A37" s="387">
        <f>+SUBTOTAL(3,$F$8:$F37)</f>
        <v>30</v>
      </c>
      <c r="B37" s="381">
        <v>45352</v>
      </c>
      <c r="C37" s="382" t="s">
        <v>803</v>
      </c>
      <c r="D37" s="383" t="str">
        <f>+VLOOKUP(C37,Foundation!$C$8:$D$538,2,FALSE)</f>
        <v>DA+3</v>
      </c>
      <c r="E37" s="365">
        <v>45362</v>
      </c>
      <c r="F37" s="365">
        <v>45366</v>
      </c>
      <c r="G37" s="385" t="s">
        <v>892</v>
      </c>
      <c r="H37" s="388"/>
      <c r="I37" s="396">
        <f t="shared" si="0"/>
        <v>38.847605999999992</v>
      </c>
    </row>
    <row r="38" spans="1:28" x14ac:dyDescent="0.3">
      <c r="A38" s="387">
        <f>+SUBTOTAL(3,$F$8:$F38)</f>
        <v>31</v>
      </c>
      <c r="B38" s="381">
        <v>45352</v>
      </c>
      <c r="C38" s="382" t="s">
        <v>829</v>
      </c>
      <c r="D38" s="383" t="str">
        <f>+VLOOKUP(C38,Foundation!$C$8:$D$538,2,FALSE)</f>
        <v>DA+3</v>
      </c>
      <c r="E38" s="365">
        <v>45362</v>
      </c>
      <c r="F38" s="365">
        <v>45367</v>
      </c>
      <c r="G38" s="385" t="s">
        <v>898</v>
      </c>
      <c r="H38" s="388"/>
      <c r="I38" s="396">
        <f t="shared" si="0"/>
        <v>38.847605999999992</v>
      </c>
    </row>
    <row r="39" spans="1:28" x14ac:dyDescent="0.3">
      <c r="A39" s="387">
        <f>+SUBTOTAL(3,$F$8:$F39)</f>
        <v>32</v>
      </c>
      <c r="B39" s="381">
        <v>45352</v>
      </c>
      <c r="C39" s="382" t="s">
        <v>778</v>
      </c>
      <c r="D39" s="383" t="str">
        <f>+VLOOKUP(C39,Foundation!$C$8:$D$538,2,FALSE)</f>
        <v>DA+3</v>
      </c>
      <c r="E39" s="365">
        <v>45362</v>
      </c>
      <c r="F39" s="365">
        <v>45368</v>
      </c>
      <c r="G39" s="385" t="s">
        <v>895</v>
      </c>
      <c r="H39" s="388"/>
      <c r="I39" s="396">
        <f t="shared" si="0"/>
        <v>38.847605999999992</v>
      </c>
    </row>
    <row r="40" spans="1:28" x14ac:dyDescent="0.3">
      <c r="A40" s="387">
        <f>+SUBTOTAL(3,$F$8:$F40)</f>
        <v>33</v>
      </c>
      <c r="B40" s="381">
        <v>45352</v>
      </c>
      <c r="C40" s="382" t="s">
        <v>804</v>
      </c>
      <c r="D40" s="383" t="str">
        <f>+VLOOKUP(C40,Foundation!$C$8:$D$538,2,FALSE)</f>
        <v>DA+0</v>
      </c>
      <c r="E40" s="365">
        <v>45366</v>
      </c>
      <c r="F40" s="365">
        <v>45369</v>
      </c>
      <c r="G40" s="385" t="s">
        <v>892</v>
      </c>
      <c r="H40" s="388"/>
      <c r="I40" s="396">
        <f t="shared" si="0"/>
        <v>37.504372000000004</v>
      </c>
    </row>
    <row r="41" spans="1:28" x14ac:dyDescent="0.3">
      <c r="A41" s="387">
        <f>+SUBTOTAL(3,$F$8:$F41)</f>
        <v>34</v>
      </c>
      <c r="B41" s="381">
        <v>45352</v>
      </c>
      <c r="C41" s="382" t="s">
        <v>831</v>
      </c>
      <c r="D41" s="383" t="str">
        <f>+VLOOKUP(C41,Foundation!$C$8:$D$538,2,FALSE)</f>
        <v>DA+0</v>
      </c>
      <c r="E41" s="365">
        <v>45367</v>
      </c>
      <c r="F41" s="365">
        <v>45371</v>
      </c>
      <c r="G41" s="385" t="s">
        <v>898</v>
      </c>
      <c r="H41" s="388"/>
      <c r="I41" s="396">
        <f t="shared" si="0"/>
        <v>37.504372000000004</v>
      </c>
    </row>
    <row r="42" spans="1:28" x14ac:dyDescent="0.3">
      <c r="A42" s="387">
        <f>+SUBTOTAL(3,$F$8:$F42)</f>
        <v>35</v>
      </c>
      <c r="B42" s="381">
        <v>45352</v>
      </c>
      <c r="C42" s="382" t="s">
        <v>790</v>
      </c>
      <c r="D42" s="383" t="str">
        <f>+VLOOKUP(C42,Foundation!$C$8:$D$538,2,FALSE)</f>
        <v>DA+3</v>
      </c>
      <c r="E42" s="365">
        <v>45369</v>
      </c>
      <c r="F42" s="365">
        <v>45373</v>
      </c>
      <c r="G42" s="385" t="s">
        <v>892</v>
      </c>
      <c r="H42" s="388"/>
      <c r="I42" s="396">
        <f t="shared" si="0"/>
        <v>38.847605999999992</v>
      </c>
    </row>
    <row r="43" spans="1:28" x14ac:dyDescent="0.3">
      <c r="A43" s="387">
        <f>+SUBTOTAL(3,$F$8:$F43)</f>
        <v>36</v>
      </c>
      <c r="B43" s="381">
        <v>45352</v>
      </c>
      <c r="C43" s="382" t="s">
        <v>777</v>
      </c>
      <c r="D43" s="383" t="str">
        <f>+VLOOKUP(C43,Foundation!$C$8:$D$538,2,FALSE)</f>
        <v>DA+3</v>
      </c>
      <c r="E43" s="365">
        <v>45369</v>
      </c>
      <c r="F43" s="365">
        <v>45374</v>
      </c>
      <c r="G43" s="385" t="s">
        <v>895</v>
      </c>
      <c r="H43" s="388"/>
      <c r="I43" s="396">
        <f t="shared" si="0"/>
        <v>38.847605999999992</v>
      </c>
    </row>
    <row r="44" spans="1:28" x14ac:dyDescent="0.3">
      <c r="A44" s="387">
        <f>+SUBTOTAL(3,$F$8:$F44)</f>
        <v>37</v>
      </c>
      <c r="B44" s="381">
        <v>45352</v>
      </c>
      <c r="C44" s="382" t="s">
        <v>832</v>
      </c>
      <c r="D44" s="383" t="str">
        <f>+VLOOKUP(C44,Foundation!$C$8:$D$538,2,FALSE)</f>
        <v>DA+0</v>
      </c>
      <c r="E44" s="365">
        <v>45371</v>
      </c>
      <c r="F44" s="365">
        <v>45377</v>
      </c>
      <c r="G44" s="385" t="s">
        <v>898</v>
      </c>
      <c r="H44" s="388"/>
      <c r="I44" s="396">
        <f t="shared" si="0"/>
        <v>37.504372000000004</v>
      </c>
    </row>
    <row r="45" spans="1:28" x14ac:dyDescent="0.3">
      <c r="A45" s="387">
        <f>+SUBTOTAL(3,$F$8:$F45)</f>
        <v>38</v>
      </c>
      <c r="B45" s="381">
        <v>45352</v>
      </c>
      <c r="C45" s="382" t="s">
        <v>820</v>
      </c>
      <c r="D45" s="383" t="str">
        <f>+VLOOKUP(C45,Foundation!$C$8:$D$538,2,FALSE)</f>
        <v>DA+0</v>
      </c>
      <c r="E45" s="365">
        <v>45372</v>
      </c>
      <c r="F45" s="365">
        <v>45377</v>
      </c>
      <c r="G45" s="385" t="s">
        <v>903</v>
      </c>
      <c r="H45" s="388"/>
      <c r="I45" s="396">
        <f t="shared" si="0"/>
        <v>37.504372000000004</v>
      </c>
    </row>
    <row r="46" spans="1:28" x14ac:dyDescent="0.3">
      <c r="A46" s="387">
        <f>+SUBTOTAL(3,$F$8:$F46)</f>
        <v>39</v>
      </c>
      <c r="B46" s="381">
        <v>45352</v>
      </c>
      <c r="C46" s="382" t="s">
        <v>791</v>
      </c>
      <c r="D46" s="383" t="str">
        <f>+VLOOKUP(C46,Foundation!$C$8:$D$538,2,FALSE)</f>
        <v>DA+9</v>
      </c>
      <c r="E46" s="365">
        <v>45373</v>
      </c>
      <c r="F46" s="365">
        <v>45379</v>
      </c>
      <c r="G46" s="385" t="s">
        <v>892</v>
      </c>
      <c r="H46" s="388"/>
      <c r="I46" s="396">
        <f t="shared" si="0"/>
        <v>47.184350000000002</v>
      </c>
    </row>
    <row r="47" spans="1:28" x14ac:dyDescent="0.3">
      <c r="A47" s="387">
        <f>+SUBTOTAL(3,$F$8:$F47)</f>
        <v>40</v>
      </c>
      <c r="B47" s="381">
        <v>45352</v>
      </c>
      <c r="C47" s="382" t="s">
        <v>821</v>
      </c>
      <c r="D47" s="383" t="str">
        <f>+VLOOKUP(C47,Foundation!$C$8:$D$538,2,FALSE)</f>
        <v>DA+3</v>
      </c>
      <c r="E47" s="365">
        <v>45377</v>
      </c>
      <c r="F47" s="365">
        <v>45381</v>
      </c>
      <c r="G47" s="385" t="s">
        <v>903</v>
      </c>
      <c r="H47" s="388"/>
      <c r="I47" s="396">
        <f t="shared" si="0"/>
        <v>38.847605999999992</v>
      </c>
    </row>
    <row r="48" spans="1:28" x14ac:dyDescent="0.3">
      <c r="A48" s="387">
        <f>+SUBTOTAL(3,$F$8:$F48)</f>
        <v>41</v>
      </c>
      <c r="B48" s="381">
        <v>45352</v>
      </c>
      <c r="C48" s="382" t="s">
        <v>776</v>
      </c>
      <c r="D48" s="383" t="str">
        <f>+VLOOKUP(C48,Foundation!$C$8:$D$538,2,FALSE)</f>
        <v>DA+3</v>
      </c>
      <c r="E48" s="365">
        <v>45374</v>
      </c>
      <c r="F48" s="365">
        <v>45382</v>
      </c>
      <c r="G48" s="385" t="s">
        <v>895</v>
      </c>
      <c r="H48" s="388"/>
      <c r="I48" s="396">
        <f t="shared" si="0"/>
        <v>38.847605999999992</v>
      </c>
    </row>
    <row r="49" spans="1:9" x14ac:dyDescent="0.3">
      <c r="A49" s="387">
        <f>+SUBTOTAL(3,$F$8:$F49)</f>
        <v>42</v>
      </c>
      <c r="B49" s="381">
        <v>45352</v>
      </c>
      <c r="C49" s="382" t="s">
        <v>833</v>
      </c>
      <c r="D49" s="383" t="str">
        <f>+VLOOKUP(C49,Foundation!$C$8:$D$538,2,FALSE)</f>
        <v>DA+0</v>
      </c>
      <c r="E49" s="365">
        <v>45377</v>
      </c>
      <c r="F49" s="365">
        <v>45382</v>
      </c>
      <c r="G49" s="385" t="s">
        <v>898</v>
      </c>
      <c r="H49" s="388"/>
      <c r="I49" s="396">
        <f t="shared" si="0"/>
        <v>37.504372000000004</v>
      </c>
    </row>
    <row r="50" spans="1:9" x14ac:dyDescent="0.3">
      <c r="A50" s="387">
        <f>+SUBTOTAL(3,$F$8:$F50)</f>
        <v>43</v>
      </c>
      <c r="B50" s="381">
        <v>45383</v>
      </c>
      <c r="C50" s="363" t="s">
        <v>822</v>
      </c>
      <c r="D50" s="383" t="str">
        <f>+VLOOKUP(C50,Foundation!$C$8:$D$538,2,FALSE)</f>
        <v>DA+3</v>
      </c>
      <c r="E50" s="365">
        <v>45381</v>
      </c>
      <c r="F50" s="365">
        <v>45385</v>
      </c>
      <c r="G50" s="385" t="s">
        <v>903</v>
      </c>
      <c r="H50" s="388"/>
      <c r="I50" s="396">
        <f t="shared" si="0"/>
        <v>38.847605999999992</v>
      </c>
    </row>
    <row r="51" spans="1:9" x14ac:dyDescent="0.3">
      <c r="A51" s="387">
        <f>+SUBTOTAL(3,$F$8:$F51)</f>
        <v>44</v>
      </c>
      <c r="B51" s="381">
        <v>45383</v>
      </c>
      <c r="C51" s="363" t="s">
        <v>835</v>
      </c>
      <c r="D51" s="383" t="str">
        <f>+VLOOKUP(C51,Foundation!$C$8:$D$538,2,FALSE)</f>
        <v>DA+0</v>
      </c>
      <c r="E51" s="365">
        <v>45382</v>
      </c>
      <c r="F51" s="365">
        <v>45386</v>
      </c>
      <c r="G51" s="385" t="s">
        <v>898</v>
      </c>
      <c r="H51" s="388"/>
      <c r="I51" s="396">
        <f t="shared" si="0"/>
        <v>37.504372000000004</v>
      </c>
    </row>
    <row r="52" spans="1:9" x14ac:dyDescent="0.3">
      <c r="A52" s="387">
        <f>+SUBTOTAL(3,$F$8:$F52)</f>
        <v>45</v>
      </c>
      <c r="B52" s="381">
        <v>45383</v>
      </c>
      <c r="C52" s="363" t="s">
        <v>775</v>
      </c>
      <c r="D52" s="383" t="str">
        <f>+VLOOKUP(C52,Foundation!$C$8:$D$538,2,FALSE)</f>
        <v>DA+3</v>
      </c>
      <c r="E52" s="365">
        <v>45382</v>
      </c>
      <c r="F52" s="365">
        <v>45389</v>
      </c>
      <c r="G52" s="385" t="s">
        <v>895</v>
      </c>
      <c r="H52" s="388"/>
      <c r="I52" s="396">
        <f t="shared" si="0"/>
        <v>38.847605999999992</v>
      </c>
    </row>
    <row r="53" spans="1:9" x14ac:dyDescent="0.3">
      <c r="A53" s="387">
        <f>+SUBTOTAL(3,$F$8:$F53)</f>
        <v>46</v>
      </c>
      <c r="B53" s="381">
        <v>45383</v>
      </c>
      <c r="C53" s="363" t="s">
        <v>810</v>
      </c>
      <c r="D53" s="383" t="str">
        <f>+VLOOKUP(C53,Foundation!$C$8:$D$538,2,FALSE)</f>
        <v>DA+3</v>
      </c>
      <c r="E53" s="365">
        <v>45383</v>
      </c>
      <c r="F53" s="365">
        <v>45389</v>
      </c>
      <c r="G53" s="385" t="s">
        <v>905</v>
      </c>
      <c r="H53" s="388"/>
      <c r="I53" s="396">
        <f t="shared" si="0"/>
        <v>38.847605999999992</v>
      </c>
    </row>
    <row r="54" spans="1:9" x14ac:dyDescent="0.3">
      <c r="A54" s="387">
        <f>+SUBTOTAL(3,$F$8:$F54)</f>
        <v>47</v>
      </c>
      <c r="B54" s="381">
        <v>45383</v>
      </c>
      <c r="C54" s="363" t="s">
        <v>823</v>
      </c>
      <c r="D54" s="383" t="str">
        <f>+VLOOKUP(C54,Foundation!$C$8:$D$538,2,FALSE)</f>
        <v>DA+3</v>
      </c>
      <c r="E54" s="365">
        <v>45385</v>
      </c>
      <c r="F54" s="365">
        <v>45390</v>
      </c>
      <c r="G54" s="385" t="s">
        <v>903</v>
      </c>
      <c r="H54" s="388"/>
      <c r="I54" s="396">
        <f t="shared" si="0"/>
        <v>38.847605999999992</v>
      </c>
    </row>
    <row r="55" spans="1:9" x14ac:dyDescent="0.3">
      <c r="A55" s="387">
        <f>+SUBTOTAL(3,$F$8:$F55)</f>
        <v>48</v>
      </c>
      <c r="B55" s="381">
        <v>45383</v>
      </c>
      <c r="C55" s="363" t="s">
        <v>836</v>
      </c>
      <c r="D55" s="383" t="str">
        <f>+VLOOKUP(C55,Foundation!$C$8:$D$538,2,FALSE)</f>
        <v>DA+0</v>
      </c>
      <c r="E55" s="365">
        <v>45388</v>
      </c>
      <c r="F55" s="365">
        <v>45392</v>
      </c>
      <c r="G55" s="385" t="s">
        <v>898</v>
      </c>
      <c r="H55" s="388"/>
      <c r="I55" s="396">
        <f t="shared" si="0"/>
        <v>37.504372000000004</v>
      </c>
    </row>
    <row r="56" spans="1:9" x14ac:dyDescent="0.3">
      <c r="A56" s="387">
        <f>+SUBTOTAL(3,$F$8:$F56)</f>
        <v>49</v>
      </c>
      <c r="B56" s="381">
        <v>45383</v>
      </c>
      <c r="C56" s="382" t="s">
        <v>98</v>
      </c>
      <c r="D56" s="383" t="str">
        <f>+VLOOKUP(C56,Foundation!$C$8:$D$538,2,FALSE)</f>
        <v>DB2+0</v>
      </c>
      <c r="E56" s="365">
        <v>45388</v>
      </c>
      <c r="F56" s="365">
        <v>45393</v>
      </c>
      <c r="G56" s="385" t="s">
        <v>892</v>
      </c>
      <c r="H56" s="388"/>
      <c r="I56" s="396">
        <f t="shared" si="0"/>
        <v>57.597240999999997</v>
      </c>
    </row>
    <row r="57" spans="1:9" x14ac:dyDescent="0.3">
      <c r="A57" s="387">
        <f>+SUBTOTAL(3,$F$8:$F57)</f>
        <v>50</v>
      </c>
      <c r="B57" s="381">
        <v>45383</v>
      </c>
      <c r="C57" s="382" t="s">
        <v>809</v>
      </c>
      <c r="D57" s="383" t="str">
        <f>+VLOOKUP(C57,Foundation!$C$8:$D$538,2,FALSE)</f>
        <v>DA+0</v>
      </c>
      <c r="E57" s="365">
        <v>45389</v>
      </c>
      <c r="F57" s="365">
        <v>45395</v>
      </c>
      <c r="G57" s="385" t="s">
        <v>905</v>
      </c>
      <c r="H57" s="388"/>
      <c r="I57" s="396">
        <f t="shared" si="0"/>
        <v>37.504372000000004</v>
      </c>
    </row>
    <row r="58" spans="1:9" x14ac:dyDescent="0.3">
      <c r="A58" s="387">
        <f>+SUBTOTAL(3,$F$8:$F58)</f>
        <v>51</v>
      </c>
      <c r="B58" s="381">
        <v>45383</v>
      </c>
      <c r="C58" s="382" t="s">
        <v>837</v>
      </c>
      <c r="D58" s="383" t="str">
        <f>+VLOOKUP(C58,Foundation!$C$8:$D$538,2,FALSE)</f>
        <v>DA+0</v>
      </c>
      <c r="E58" s="365">
        <v>45392</v>
      </c>
      <c r="F58" s="365">
        <v>45397</v>
      </c>
      <c r="G58" s="385" t="s">
        <v>898</v>
      </c>
      <c r="H58" s="388"/>
      <c r="I58" s="396">
        <f t="shared" si="0"/>
        <v>37.504372000000004</v>
      </c>
    </row>
    <row r="59" spans="1:9" x14ac:dyDescent="0.3">
      <c r="A59" s="387">
        <f>+SUBTOTAL(3,$F$8:$F59)</f>
        <v>52</v>
      </c>
      <c r="B59" s="381">
        <v>45383</v>
      </c>
      <c r="C59" s="363" t="s">
        <v>808</v>
      </c>
      <c r="D59" s="383" t="str">
        <f>+VLOOKUP(C59,Foundation!$C$8:$D$538,2,FALSE)</f>
        <v>DA+3</v>
      </c>
      <c r="E59" s="365">
        <v>45395</v>
      </c>
      <c r="F59" s="365">
        <v>45399</v>
      </c>
      <c r="G59" s="385" t="s">
        <v>905</v>
      </c>
      <c r="H59" s="388"/>
      <c r="I59" s="396">
        <f t="shared" si="0"/>
        <v>38.847605999999992</v>
      </c>
    </row>
    <row r="60" spans="1:9" x14ac:dyDescent="0.3">
      <c r="A60" s="387">
        <f>+SUBTOTAL(3,$F$8:$F60)</f>
        <v>53</v>
      </c>
      <c r="B60" s="381">
        <v>45383</v>
      </c>
      <c r="C60" s="383" t="s">
        <v>824</v>
      </c>
      <c r="D60" s="383" t="str">
        <f>+VLOOKUP(C60,Foundation!$C$8:$D$538,2,FALSE)</f>
        <v>DA+3</v>
      </c>
      <c r="E60" s="365">
        <v>45397</v>
      </c>
      <c r="F60" s="365">
        <v>45402</v>
      </c>
      <c r="G60" s="385" t="s">
        <v>898</v>
      </c>
      <c r="H60" s="388"/>
      <c r="I60" s="396">
        <f t="shared" si="0"/>
        <v>38.847605999999992</v>
      </c>
    </row>
    <row r="61" spans="1:9" x14ac:dyDescent="0.3">
      <c r="A61" s="387">
        <f>+SUBTOTAL(3,$F$8:$F61)</f>
        <v>54</v>
      </c>
      <c r="B61" s="381">
        <v>45383</v>
      </c>
      <c r="C61" s="383" t="s">
        <v>816</v>
      </c>
      <c r="D61" s="383" t="str">
        <f>+VLOOKUP(C61,Foundation!$C$8:$D$538,2,FALSE)</f>
        <v>DA+3</v>
      </c>
      <c r="E61" s="365">
        <v>45398</v>
      </c>
      <c r="F61" s="365">
        <v>45403</v>
      </c>
      <c r="G61" s="385" t="s">
        <v>903</v>
      </c>
      <c r="H61" s="388"/>
      <c r="I61" s="396">
        <f t="shared" si="0"/>
        <v>38.847605999999992</v>
      </c>
    </row>
    <row r="62" spans="1:9" x14ac:dyDescent="0.3">
      <c r="A62" s="387">
        <f>+SUBTOTAL(3,$F$8:$F62)</f>
        <v>55</v>
      </c>
      <c r="B62" s="381">
        <v>45383</v>
      </c>
      <c r="C62" s="383" t="s">
        <v>786</v>
      </c>
      <c r="D62" s="383" t="str">
        <f>+VLOOKUP(C62,Foundation!$C$8:$D$538,2,FALSE)</f>
        <v>DA+6</v>
      </c>
      <c r="E62" s="365">
        <v>45398</v>
      </c>
      <c r="F62" s="365">
        <v>45404</v>
      </c>
      <c r="G62" s="385" t="s">
        <v>892</v>
      </c>
      <c r="H62" s="388"/>
      <c r="I62" s="396">
        <f t="shared" si="0"/>
        <v>45.413028000000004</v>
      </c>
    </row>
    <row r="63" spans="1:9" x14ac:dyDescent="0.3">
      <c r="A63" s="387">
        <f>+SUBTOTAL(3,$F$8:$F63)</f>
        <v>56</v>
      </c>
      <c r="B63" s="381">
        <v>45383</v>
      </c>
      <c r="C63" s="363" t="s">
        <v>807</v>
      </c>
      <c r="D63" s="383" t="str">
        <f>+VLOOKUP(C63,Foundation!$C$8:$D$538,2,FALSE)</f>
        <v>DA+0</v>
      </c>
      <c r="E63" s="365">
        <v>45399</v>
      </c>
      <c r="F63" s="365">
        <v>45404</v>
      </c>
      <c r="G63" s="385" t="s">
        <v>894</v>
      </c>
      <c r="H63" s="388"/>
      <c r="I63" s="396">
        <f t="shared" si="0"/>
        <v>37.504372000000004</v>
      </c>
    </row>
    <row r="64" spans="1:9" x14ac:dyDescent="0.3">
      <c r="A64" s="387">
        <f>+SUBTOTAL(3,$F$8:$F64)</f>
        <v>57</v>
      </c>
      <c r="B64" s="381">
        <v>45383</v>
      </c>
      <c r="C64" s="382" t="s">
        <v>774</v>
      </c>
      <c r="D64" s="383" t="str">
        <f>+VLOOKUP(C64,Foundation!$C$8:$D$538,2,FALSE)</f>
        <v>DA+6</v>
      </c>
      <c r="E64" s="365">
        <v>45400</v>
      </c>
      <c r="F64" s="365">
        <v>45407</v>
      </c>
      <c r="G64" s="385" t="s">
        <v>895</v>
      </c>
      <c r="H64" s="388"/>
      <c r="I64" s="396">
        <f t="shared" si="0"/>
        <v>45.413028000000004</v>
      </c>
    </row>
    <row r="65" spans="1:9" x14ac:dyDescent="0.3">
      <c r="A65" s="387">
        <f>+SUBTOTAL(3,$F$8:$F65)</f>
        <v>58</v>
      </c>
      <c r="B65" s="381">
        <v>45383</v>
      </c>
      <c r="C65" s="363" t="s">
        <v>817</v>
      </c>
      <c r="D65" s="383" t="str">
        <f>+VLOOKUP(C65,Foundation!$C$8:$D$538,2,FALSE)</f>
        <v>DA+0</v>
      </c>
      <c r="E65" s="365">
        <v>45403</v>
      </c>
      <c r="F65" s="365">
        <v>45408</v>
      </c>
      <c r="G65" s="385" t="s">
        <v>903</v>
      </c>
      <c r="H65" s="388"/>
      <c r="I65" s="396">
        <f t="shared" si="0"/>
        <v>37.504372000000004</v>
      </c>
    </row>
    <row r="66" spans="1:9" x14ac:dyDescent="0.3">
      <c r="A66" s="387">
        <f>+SUBTOTAL(3,$F$8:$F66)</f>
        <v>59</v>
      </c>
      <c r="B66" s="381">
        <v>45383</v>
      </c>
      <c r="C66" s="363" t="s">
        <v>826</v>
      </c>
      <c r="D66" s="383" t="str">
        <f>+VLOOKUP(C66,Foundation!$C$8:$D$538,2,FALSE)</f>
        <v>DB1+0</v>
      </c>
      <c r="E66" s="365">
        <v>45403</v>
      </c>
      <c r="F66" s="365">
        <v>45409</v>
      </c>
      <c r="G66" s="385" t="s">
        <v>898</v>
      </c>
      <c r="H66" s="388"/>
      <c r="I66" s="396">
        <f t="shared" si="0"/>
        <v>57.597240999999997</v>
      </c>
    </row>
    <row r="67" spans="1:9" x14ac:dyDescent="0.3">
      <c r="A67" s="387">
        <f>+SUBTOTAL(3,$F$8:$F67)</f>
        <v>60</v>
      </c>
      <c r="B67" s="381">
        <v>45383</v>
      </c>
      <c r="C67" s="389" t="s">
        <v>806</v>
      </c>
      <c r="D67" s="383" t="str">
        <f>+VLOOKUP(C67,Foundation!$C$8:$D$538,2,FALSE)</f>
        <v>DA+3</v>
      </c>
      <c r="E67" s="365">
        <v>45404</v>
      </c>
      <c r="F67" s="365">
        <v>45409</v>
      </c>
      <c r="G67" s="385" t="s">
        <v>894</v>
      </c>
      <c r="H67" s="388"/>
      <c r="I67" s="396">
        <f t="shared" si="0"/>
        <v>38.847605999999992</v>
      </c>
    </row>
    <row r="68" spans="1:9" x14ac:dyDescent="0.3">
      <c r="A68" s="387">
        <f>+SUBTOTAL(3,$F$8:$F68)</f>
        <v>61</v>
      </c>
      <c r="B68" s="381">
        <v>45383</v>
      </c>
      <c r="C68" s="389" t="s">
        <v>785</v>
      </c>
      <c r="D68" s="383" t="str">
        <f>+VLOOKUP(C68,Foundation!$C$8:$D$538,2,FALSE)</f>
        <v>DA+6</v>
      </c>
      <c r="E68" s="365">
        <v>45404</v>
      </c>
      <c r="F68" s="365">
        <v>45411</v>
      </c>
      <c r="G68" s="385" t="s">
        <v>892</v>
      </c>
      <c r="H68" s="388"/>
      <c r="I68" s="396">
        <f t="shared" si="0"/>
        <v>45.413028000000004</v>
      </c>
    </row>
    <row r="69" spans="1:9" x14ac:dyDescent="0.3">
      <c r="A69" s="387">
        <f>+SUBTOTAL(3,$F$8:$F69)</f>
        <v>62</v>
      </c>
      <c r="B69" s="381">
        <v>45413</v>
      </c>
      <c r="C69" s="383" t="s">
        <v>827</v>
      </c>
      <c r="D69" s="383" t="str">
        <f>+VLOOKUP(C69,Foundation!$C$8:$D$538,2,FALSE)</f>
        <v>DA+0</v>
      </c>
      <c r="E69" s="365">
        <v>45409</v>
      </c>
      <c r="F69" s="365">
        <v>45415</v>
      </c>
      <c r="G69" s="385" t="s">
        <v>898</v>
      </c>
      <c r="H69" s="388"/>
      <c r="I69" s="396">
        <f t="shared" si="0"/>
        <v>37.504372000000004</v>
      </c>
    </row>
    <row r="70" spans="1:9" x14ac:dyDescent="0.3">
      <c r="A70" s="387">
        <f>+SUBTOTAL(3,$F$8:$F70)</f>
        <v>63</v>
      </c>
      <c r="B70" s="381">
        <v>45413</v>
      </c>
      <c r="C70" s="363" t="s">
        <v>805</v>
      </c>
      <c r="D70" s="383" t="str">
        <f>+VLOOKUP(C70,Foundation!$C$8:$D$538,2,FALSE)</f>
        <v>DA+3</v>
      </c>
      <c r="E70" s="365">
        <v>45409</v>
      </c>
      <c r="F70" s="365">
        <v>45415</v>
      </c>
      <c r="G70" s="385" t="s">
        <v>894</v>
      </c>
      <c r="H70" s="388"/>
      <c r="I70" s="396">
        <f t="shared" si="0"/>
        <v>38.847605999999992</v>
      </c>
    </row>
    <row r="71" spans="1:9" x14ac:dyDescent="0.3">
      <c r="A71" s="387">
        <f>+SUBTOTAL(3,$F$8:$F71)</f>
        <v>64</v>
      </c>
      <c r="B71" s="381">
        <v>45413</v>
      </c>
      <c r="C71" s="363" t="s">
        <v>814</v>
      </c>
      <c r="D71" s="383" t="str">
        <f>+VLOOKUP(C71,Foundation!$C$8:$D$538,2,FALSE)</f>
        <v>DB2+0</v>
      </c>
      <c r="E71" s="365">
        <v>45409</v>
      </c>
      <c r="F71" s="365">
        <v>45417</v>
      </c>
      <c r="G71" s="385" t="s">
        <v>903</v>
      </c>
      <c r="H71" s="388"/>
      <c r="I71" s="396">
        <f t="shared" si="0"/>
        <v>57.597240999999997</v>
      </c>
    </row>
    <row r="72" spans="1:9" x14ac:dyDescent="0.3">
      <c r="A72" s="387">
        <f>+SUBTOTAL(3,$F$8:$F72)</f>
        <v>65</v>
      </c>
      <c r="B72" s="381">
        <v>45413</v>
      </c>
      <c r="C72" s="363" t="s">
        <v>782</v>
      </c>
      <c r="D72" s="383" t="str">
        <f>+VLOOKUP(C72,Foundation!$C$8:$D$538,2,FALSE)</f>
        <v>DA+3</v>
      </c>
      <c r="E72" s="365">
        <v>45411</v>
      </c>
      <c r="F72" s="365">
        <v>45417</v>
      </c>
      <c r="G72" s="385" t="s">
        <v>892</v>
      </c>
      <c r="H72" s="388"/>
      <c r="I72" s="396">
        <f t="shared" si="0"/>
        <v>38.847605999999992</v>
      </c>
    </row>
    <row r="73" spans="1:9" x14ac:dyDescent="0.3">
      <c r="A73" s="387">
        <f>+SUBTOTAL(3,$F$8:$F73)</f>
        <v>66</v>
      </c>
      <c r="B73" s="381">
        <v>45413</v>
      </c>
      <c r="C73" s="363" t="s">
        <v>787</v>
      </c>
      <c r="D73" s="383" t="str">
        <f>+VLOOKUP(C73,Foundation!$C$8:$D$538,2,FALSE)</f>
        <v>DA+6</v>
      </c>
      <c r="E73" s="365">
        <v>45417</v>
      </c>
      <c r="F73" s="365">
        <v>45423</v>
      </c>
      <c r="G73" s="385" t="s">
        <v>892</v>
      </c>
      <c r="H73" s="388"/>
      <c r="I73" s="396">
        <f t="shared" ref="I73:I136" si="1">+VLOOKUP(D73,$AA$8:$AB$36,2,FALSE)</f>
        <v>45.413028000000004</v>
      </c>
    </row>
    <row r="74" spans="1:9" x14ac:dyDescent="0.3">
      <c r="A74" s="387">
        <f>+SUBTOTAL(3,$F$8:$F74)</f>
        <v>67</v>
      </c>
      <c r="B74" s="381">
        <v>45413</v>
      </c>
      <c r="C74" s="363" t="s">
        <v>100</v>
      </c>
      <c r="D74" s="383" t="str">
        <f>+VLOOKUP(C74,Foundation!$C$8:$D$538,2,FALSE)</f>
        <v>DC1+0</v>
      </c>
      <c r="E74" s="365">
        <v>45415</v>
      </c>
      <c r="F74" s="365">
        <v>45424</v>
      </c>
      <c r="G74" s="385" t="s">
        <v>894</v>
      </c>
      <c r="H74" s="388"/>
      <c r="I74" s="396">
        <f t="shared" si="1"/>
        <v>66.381106999999986</v>
      </c>
    </row>
    <row r="75" spans="1:9" x14ac:dyDescent="0.3">
      <c r="A75" s="387">
        <f>+SUBTOTAL(3,$F$8:$F75)</f>
        <v>68</v>
      </c>
      <c r="B75" s="381">
        <v>45413</v>
      </c>
      <c r="C75" s="363" t="s">
        <v>788</v>
      </c>
      <c r="D75" s="383" t="str">
        <f>+VLOOKUP(C75,Foundation!$C$8:$D$538,2,FALSE)</f>
        <v>DA+3</v>
      </c>
      <c r="E75" s="365">
        <v>45423</v>
      </c>
      <c r="F75" s="365">
        <v>45428</v>
      </c>
      <c r="G75" s="385" t="s">
        <v>892</v>
      </c>
      <c r="H75" s="388"/>
      <c r="I75" s="396">
        <f t="shared" si="1"/>
        <v>38.847605999999992</v>
      </c>
    </row>
    <row r="76" spans="1:9" x14ac:dyDescent="0.3">
      <c r="A76" s="387">
        <f>+SUBTOTAL(3,$F$8:$F76)</f>
        <v>69</v>
      </c>
      <c r="B76" s="381">
        <v>45413</v>
      </c>
      <c r="C76" s="363" t="s">
        <v>97</v>
      </c>
      <c r="D76" s="383" t="str">
        <f>+VLOOKUP(C76,Foundation!$C$8:$D$538,2,FALSE)</f>
        <v>DC1+0</v>
      </c>
      <c r="E76" s="365">
        <v>45417</v>
      </c>
      <c r="F76" s="365">
        <v>45430</v>
      </c>
      <c r="G76" s="385" t="s">
        <v>906</v>
      </c>
      <c r="H76" s="388"/>
      <c r="I76" s="396">
        <f t="shared" si="1"/>
        <v>66.381106999999986</v>
      </c>
    </row>
    <row r="77" spans="1:9" x14ac:dyDescent="0.3">
      <c r="A77" s="387">
        <f>+SUBTOTAL(3,$F$8:$F77)</f>
        <v>70</v>
      </c>
      <c r="B77" s="381">
        <v>45413</v>
      </c>
      <c r="C77" s="363" t="s">
        <v>794</v>
      </c>
      <c r="D77" s="383" t="str">
        <f>+VLOOKUP(C77,Foundation!$C$8:$D$538,2,FALSE)</f>
        <v>DA+9</v>
      </c>
      <c r="E77" s="365">
        <v>45424</v>
      </c>
      <c r="F77" s="365">
        <v>45431</v>
      </c>
      <c r="G77" s="385" t="s">
        <v>894</v>
      </c>
      <c r="H77" s="388"/>
      <c r="I77" s="396">
        <f t="shared" si="1"/>
        <v>47.184350000000002</v>
      </c>
    </row>
    <row r="78" spans="1:9" x14ac:dyDescent="0.3">
      <c r="A78" s="387">
        <f>+SUBTOTAL(3,$F$8:$F78)</f>
        <v>71</v>
      </c>
      <c r="B78" s="381">
        <v>45413</v>
      </c>
      <c r="C78" s="383" t="s">
        <v>789</v>
      </c>
      <c r="D78" s="383" t="str">
        <f>+VLOOKUP(C78,Foundation!$C$8:$D$538,2,FALSE)</f>
        <v>DA+3</v>
      </c>
      <c r="E78" s="365">
        <v>45428</v>
      </c>
      <c r="F78" s="365">
        <v>45434</v>
      </c>
      <c r="G78" s="385" t="s">
        <v>892</v>
      </c>
      <c r="H78" s="388"/>
      <c r="I78" s="396">
        <f t="shared" si="1"/>
        <v>38.847605999999992</v>
      </c>
    </row>
    <row r="79" spans="1:9" x14ac:dyDescent="0.3">
      <c r="A79" s="387">
        <f>+SUBTOTAL(3,$F$8:$F79)</f>
        <v>72</v>
      </c>
      <c r="B79" s="381">
        <v>45413</v>
      </c>
      <c r="C79" s="359" t="s">
        <v>793</v>
      </c>
      <c r="D79" s="383" t="str">
        <f>+VLOOKUP(C79,Foundation!$C$8:$D$538,2,FALSE)</f>
        <v>DA+0</v>
      </c>
      <c r="E79" s="365">
        <v>45431</v>
      </c>
      <c r="F79" s="365">
        <v>45435</v>
      </c>
      <c r="G79" s="385" t="s">
        <v>894</v>
      </c>
      <c r="H79" s="388"/>
      <c r="I79" s="396">
        <f t="shared" si="1"/>
        <v>37.504372000000004</v>
      </c>
    </row>
    <row r="80" spans="1:9" x14ac:dyDescent="0.3">
      <c r="A80" s="387">
        <f>+SUBTOTAL(3,$F$8:$F80)</f>
        <v>73</v>
      </c>
      <c r="B80" s="381">
        <v>45413</v>
      </c>
      <c r="C80" s="359" t="s">
        <v>772</v>
      </c>
      <c r="D80" s="383" t="str">
        <f>+VLOOKUP(C80,Foundation!$C$8:$D$538,2,FALSE)</f>
        <v>DA+6</v>
      </c>
      <c r="E80" s="365">
        <v>45430</v>
      </c>
      <c r="F80" s="365">
        <v>45442</v>
      </c>
      <c r="G80" s="385" t="s">
        <v>906</v>
      </c>
      <c r="H80" s="388"/>
      <c r="I80" s="396">
        <f t="shared" si="1"/>
        <v>45.413028000000004</v>
      </c>
    </row>
    <row r="81" spans="1:9" x14ac:dyDescent="0.3">
      <c r="A81" s="387">
        <f>+SUBTOTAL(3,$F$8:$F81)</f>
        <v>74</v>
      </c>
      <c r="B81" s="381">
        <v>45413</v>
      </c>
      <c r="C81" s="383" t="s">
        <v>792</v>
      </c>
      <c r="D81" s="383" t="str">
        <f>+VLOOKUP(C81,Foundation!$C$8:$D$538,2,FALSE)</f>
        <v>DA+6</v>
      </c>
      <c r="E81" s="365">
        <v>45435</v>
      </c>
      <c r="F81" s="365">
        <v>45442</v>
      </c>
      <c r="G81" s="385" t="s">
        <v>894</v>
      </c>
      <c r="H81" s="388"/>
      <c r="I81" s="396">
        <f t="shared" si="1"/>
        <v>45.413028000000004</v>
      </c>
    </row>
    <row r="82" spans="1:9" x14ac:dyDescent="0.3">
      <c r="A82" s="387">
        <f>+SUBTOTAL(3,$F$8:$F82)</f>
        <v>75</v>
      </c>
      <c r="B82" s="381">
        <v>45413</v>
      </c>
      <c r="C82" s="383" t="s">
        <v>747</v>
      </c>
      <c r="D82" s="383" t="str">
        <f>+VLOOKUP(C82,Foundation!$C$8:$D$538,2,FALSE)</f>
        <v>DA+0</v>
      </c>
      <c r="E82" s="365">
        <v>45424</v>
      </c>
      <c r="F82" s="365">
        <v>45443</v>
      </c>
      <c r="G82" s="385" t="s">
        <v>907</v>
      </c>
      <c r="H82" s="388"/>
      <c r="I82" s="396">
        <f t="shared" si="1"/>
        <v>37.504372000000004</v>
      </c>
    </row>
    <row r="83" spans="1:9" x14ac:dyDescent="0.3">
      <c r="A83" s="387">
        <f>+SUBTOTAL(3,$F$8:$F83)</f>
        <v>76</v>
      </c>
      <c r="B83" s="381">
        <v>45444</v>
      </c>
      <c r="C83" s="383" t="s">
        <v>755</v>
      </c>
      <c r="D83" s="383" t="str">
        <f>+VLOOKUP(C83,Foundation!$C$8:$D$538,2,FALSE)</f>
        <v>DA+0</v>
      </c>
      <c r="E83" s="365">
        <v>45441</v>
      </c>
      <c r="F83" s="365">
        <v>45454</v>
      </c>
      <c r="G83" s="385" t="s">
        <v>908</v>
      </c>
      <c r="H83" s="388"/>
      <c r="I83" s="396">
        <f t="shared" si="1"/>
        <v>37.504372000000004</v>
      </c>
    </row>
    <row r="84" spans="1:9" x14ac:dyDescent="0.3">
      <c r="A84" s="387">
        <f>+SUBTOTAL(3,$F$8:$F84)</f>
        <v>77</v>
      </c>
      <c r="B84" s="381">
        <v>45444</v>
      </c>
      <c r="C84" s="383" t="s">
        <v>748</v>
      </c>
      <c r="D84" s="383" t="str">
        <f>+VLOOKUP(C84,Foundation!$C$8:$D$538,2,FALSE)</f>
        <v>DA+0</v>
      </c>
      <c r="E84" s="365">
        <v>45444</v>
      </c>
      <c r="F84" s="365">
        <v>45462</v>
      </c>
      <c r="G84" s="385" t="s">
        <v>907</v>
      </c>
      <c r="H84" s="388"/>
      <c r="I84" s="396">
        <f t="shared" si="1"/>
        <v>37.504372000000004</v>
      </c>
    </row>
    <row r="85" spans="1:9" x14ac:dyDescent="0.3">
      <c r="A85" s="387">
        <f>+SUBTOTAL(3,$F$8:$F85)</f>
        <v>78</v>
      </c>
      <c r="B85" s="381">
        <v>45444</v>
      </c>
      <c r="C85" s="383" t="s">
        <v>756</v>
      </c>
      <c r="D85" s="383" t="str">
        <f>+VLOOKUP(C85,Foundation!$C$8:$D$538,2,FALSE)</f>
        <v>DA+0</v>
      </c>
      <c r="E85" s="365">
        <v>45455</v>
      </c>
      <c r="F85" s="365">
        <v>45470</v>
      </c>
      <c r="G85" s="385" t="s">
        <v>908</v>
      </c>
      <c r="H85" s="388"/>
      <c r="I85" s="396">
        <f t="shared" si="1"/>
        <v>37.504372000000004</v>
      </c>
    </row>
    <row r="86" spans="1:9" x14ac:dyDescent="0.3">
      <c r="A86" s="387">
        <f>+SUBTOTAL(3,$F$8:$F86)</f>
        <v>79</v>
      </c>
      <c r="B86" s="381">
        <v>45474</v>
      </c>
      <c r="C86" s="383" t="s">
        <v>795</v>
      </c>
      <c r="D86" s="383" t="str">
        <f>+VLOOKUP(C86,Foundation!$C$8:$D$538,2,FALSE)</f>
        <v>DA+3</v>
      </c>
      <c r="E86" s="365">
        <v>45477</v>
      </c>
      <c r="F86" s="365">
        <v>45485</v>
      </c>
      <c r="G86" s="385" t="s">
        <v>908</v>
      </c>
      <c r="H86" s="388"/>
      <c r="I86" s="396">
        <f t="shared" si="1"/>
        <v>38.847605999999992</v>
      </c>
    </row>
    <row r="87" spans="1:9" x14ac:dyDescent="0.3">
      <c r="A87" s="387">
        <f>+SUBTOTAL(3,$F$8:$F87)</f>
        <v>80</v>
      </c>
      <c r="B87" s="381">
        <v>45474</v>
      </c>
      <c r="C87" s="383" t="s">
        <v>800</v>
      </c>
      <c r="D87" s="383" t="str">
        <f>+VLOOKUP(C87,Foundation!$C$8:$D$538,2,FALSE)</f>
        <v>DA+3</v>
      </c>
      <c r="E87" s="365">
        <v>45488</v>
      </c>
      <c r="F87" s="365">
        <v>45499</v>
      </c>
      <c r="G87" s="385" t="s">
        <v>908</v>
      </c>
      <c r="H87" s="388"/>
      <c r="I87" s="396">
        <f t="shared" si="1"/>
        <v>38.847605999999992</v>
      </c>
    </row>
    <row r="88" spans="1:9" x14ac:dyDescent="0.3">
      <c r="A88" s="387">
        <f>+SUBTOTAL(3,$F$8:$F88)</f>
        <v>81</v>
      </c>
      <c r="B88" s="381">
        <v>45505</v>
      </c>
      <c r="C88" s="383" t="s">
        <v>758</v>
      </c>
      <c r="D88" s="383" t="str">
        <f>+VLOOKUP(C88,Foundation!$C$8:$D$538,2,FALSE)</f>
        <v>DA+3</v>
      </c>
      <c r="E88" s="365">
        <v>45517</v>
      </c>
      <c r="F88" s="365">
        <v>45524</v>
      </c>
      <c r="G88" s="385" t="s">
        <v>897</v>
      </c>
      <c r="H88" s="388"/>
      <c r="I88" s="396">
        <f t="shared" si="1"/>
        <v>38.847605999999992</v>
      </c>
    </row>
    <row r="89" spans="1:9" x14ac:dyDescent="0.3">
      <c r="A89" s="387">
        <f>+SUBTOTAL(3,$F$8:$F89)</f>
        <v>82</v>
      </c>
      <c r="B89" s="381">
        <v>45505</v>
      </c>
      <c r="C89" s="383" t="s">
        <v>757</v>
      </c>
      <c r="D89" s="383" t="str">
        <f>+VLOOKUP(C89,Foundation!$C$8:$D$538,2,FALSE)</f>
        <v>DA+3</v>
      </c>
      <c r="E89" s="365">
        <v>45524</v>
      </c>
      <c r="F89" s="365">
        <v>45530</v>
      </c>
      <c r="G89" s="385" t="s">
        <v>897</v>
      </c>
      <c r="H89" s="388"/>
      <c r="I89" s="396">
        <f t="shared" si="1"/>
        <v>38.847605999999992</v>
      </c>
    </row>
    <row r="90" spans="1:9" x14ac:dyDescent="0.3">
      <c r="A90" s="387">
        <f>+SUBTOTAL(3,$F$8:$F90)</f>
        <v>83</v>
      </c>
      <c r="B90" s="381">
        <v>45505</v>
      </c>
      <c r="C90" s="383" t="s">
        <v>171</v>
      </c>
      <c r="D90" s="383" t="str">
        <f>+VLOOKUP(C90,Foundation!$C$8:$D$538,2,FALSE)</f>
        <v>DA+3</v>
      </c>
      <c r="E90" s="365">
        <v>45527</v>
      </c>
      <c r="F90" s="365">
        <v>45534</v>
      </c>
      <c r="G90" s="385" t="s">
        <v>594</v>
      </c>
      <c r="H90" s="388"/>
      <c r="I90" s="396">
        <f t="shared" si="1"/>
        <v>38.847605999999992</v>
      </c>
    </row>
    <row r="91" spans="1:9" x14ac:dyDescent="0.3">
      <c r="A91" s="387">
        <f>+SUBTOTAL(3,$F$8:$F91)</f>
        <v>84</v>
      </c>
      <c r="B91" s="381">
        <v>45536</v>
      </c>
      <c r="C91" s="383" t="s">
        <v>159</v>
      </c>
      <c r="D91" s="383" t="str">
        <f>+VLOOKUP(C91,Foundation!$C$8:$D$538,2,FALSE)</f>
        <v>DA+0</v>
      </c>
      <c r="E91" s="365">
        <v>45532</v>
      </c>
      <c r="F91" s="365">
        <v>45541</v>
      </c>
      <c r="G91" s="385" t="s">
        <v>601</v>
      </c>
      <c r="H91" s="388"/>
      <c r="I91" s="396">
        <f t="shared" si="1"/>
        <v>37.504372000000004</v>
      </c>
    </row>
    <row r="92" spans="1:9" x14ac:dyDescent="0.3">
      <c r="A92" s="387">
        <f>+SUBTOTAL(3,$F$8:$F92)</f>
        <v>85</v>
      </c>
      <c r="B92" s="381">
        <v>45536</v>
      </c>
      <c r="C92" s="383" t="s">
        <v>170</v>
      </c>
      <c r="D92" s="383" t="str">
        <f>+VLOOKUP(C92,Foundation!$C$8:$D$538,2,FALSE)</f>
        <v>DA+3</v>
      </c>
      <c r="E92" s="365">
        <v>45534</v>
      </c>
      <c r="F92" s="365">
        <v>45543</v>
      </c>
      <c r="G92" s="385" t="s">
        <v>594</v>
      </c>
      <c r="H92" s="388"/>
      <c r="I92" s="396">
        <f t="shared" si="1"/>
        <v>38.847605999999992</v>
      </c>
    </row>
    <row r="93" spans="1:9" x14ac:dyDescent="0.3">
      <c r="A93" s="387">
        <f>+SUBTOTAL(3,$F$8:$F93)</f>
        <v>86</v>
      </c>
      <c r="B93" s="381">
        <v>45536</v>
      </c>
      <c r="C93" s="383" t="s">
        <v>99</v>
      </c>
      <c r="D93" s="383" t="str">
        <f>+VLOOKUP(C93,Foundation!$C$8:$D$538,2,FALSE)</f>
        <v>DB2+0</v>
      </c>
      <c r="E93" s="365">
        <v>45535</v>
      </c>
      <c r="F93" s="365">
        <v>45543</v>
      </c>
      <c r="G93" s="385" t="s">
        <v>897</v>
      </c>
      <c r="H93" s="388"/>
      <c r="I93" s="396">
        <f t="shared" si="1"/>
        <v>57.597240999999997</v>
      </c>
    </row>
    <row r="94" spans="1:9" x14ac:dyDescent="0.3">
      <c r="A94" s="387">
        <f>+SUBTOTAL(3,$F$8:$F94)</f>
        <v>87</v>
      </c>
      <c r="B94" s="381">
        <v>45536</v>
      </c>
      <c r="C94" s="383" t="s">
        <v>713</v>
      </c>
      <c r="D94" s="383" t="str">
        <f>+VLOOKUP(C94,Foundation!$C$8:$D$538,2,FALSE)</f>
        <v>DA+0</v>
      </c>
      <c r="E94" s="365">
        <v>45532</v>
      </c>
      <c r="F94" s="365">
        <v>45544</v>
      </c>
      <c r="G94" s="385" t="s">
        <v>909</v>
      </c>
      <c r="H94" s="388"/>
      <c r="I94" s="396">
        <f t="shared" si="1"/>
        <v>37.504372000000004</v>
      </c>
    </row>
    <row r="95" spans="1:9" x14ac:dyDescent="0.3">
      <c r="A95" s="387">
        <f>+SUBTOTAL(3,$F$8:$F95)</f>
        <v>88</v>
      </c>
      <c r="B95" s="381">
        <v>45536</v>
      </c>
      <c r="C95" s="383" t="s">
        <v>176</v>
      </c>
      <c r="D95" s="383" t="str">
        <f>+VLOOKUP(C95,Foundation!$C$8:$D$538,2,FALSE)</f>
        <v>DA+3</v>
      </c>
      <c r="E95" s="365">
        <v>45541</v>
      </c>
      <c r="F95" s="365">
        <v>45548</v>
      </c>
      <c r="G95" s="385" t="s">
        <v>598</v>
      </c>
      <c r="H95" s="388"/>
      <c r="I95" s="396">
        <f t="shared" si="1"/>
        <v>38.847605999999992</v>
      </c>
    </row>
    <row r="96" spans="1:9" x14ac:dyDescent="0.3">
      <c r="A96" s="387">
        <f>+SUBTOTAL(3,$F$8:$F96)</f>
        <v>89</v>
      </c>
      <c r="B96" s="381">
        <v>45536</v>
      </c>
      <c r="C96" s="383" t="s">
        <v>172</v>
      </c>
      <c r="D96" s="383" t="str">
        <f>+VLOOKUP(C96,Foundation!$C$8:$D$538,2,FALSE)</f>
        <v>DA+0</v>
      </c>
      <c r="E96" s="365">
        <v>45544</v>
      </c>
      <c r="F96" s="365">
        <v>45553</v>
      </c>
      <c r="G96" s="385" t="s">
        <v>594</v>
      </c>
      <c r="H96" s="388"/>
      <c r="I96" s="396">
        <f t="shared" si="1"/>
        <v>37.504372000000004</v>
      </c>
    </row>
    <row r="97" spans="1:9" x14ac:dyDescent="0.3">
      <c r="A97" s="387">
        <f>+SUBTOTAL(3,$F$8:$F97)</f>
        <v>90</v>
      </c>
      <c r="B97" s="381">
        <v>45536</v>
      </c>
      <c r="C97" s="383" t="s">
        <v>723</v>
      </c>
      <c r="D97" s="383" t="str">
        <f>+VLOOKUP(C97,Foundation!$C$8:$D$538,2,FALSE)</f>
        <v>DA+9</v>
      </c>
      <c r="E97" s="365">
        <v>45531</v>
      </c>
      <c r="F97" s="365">
        <v>45554</v>
      </c>
      <c r="G97" s="385" t="s">
        <v>901</v>
      </c>
      <c r="H97" s="388"/>
      <c r="I97" s="396">
        <f t="shared" si="1"/>
        <v>47.184350000000002</v>
      </c>
    </row>
    <row r="98" spans="1:9" x14ac:dyDescent="0.3">
      <c r="A98" s="387">
        <f>+SUBTOTAL(3,$F$8:$F98)</f>
        <v>91</v>
      </c>
      <c r="B98" s="381">
        <v>45536</v>
      </c>
      <c r="C98" s="383" t="s">
        <v>714</v>
      </c>
      <c r="D98" s="383" t="str">
        <f>+VLOOKUP(C98,Foundation!$C$8:$D$538,2,FALSE)</f>
        <v>DA+0</v>
      </c>
      <c r="E98" s="365">
        <v>45545</v>
      </c>
      <c r="F98" s="365">
        <v>45554</v>
      </c>
      <c r="G98" s="385" t="s">
        <v>909</v>
      </c>
      <c r="H98" s="388"/>
      <c r="I98" s="396">
        <f t="shared" si="1"/>
        <v>37.504372000000004</v>
      </c>
    </row>
    <row r="99" spans="1:9" x14ac:dyDescent="0.3">
      <c r="A99" s="387">
        <f>+SUBTOTAL(3,$F$8:$F99)</f>
        <v>92</v>
      </c>
      <c r="B99" s="381">
        <v>45536</v>
      </c>
      <c r="C99" s="383" t="s">
        <v>516</v>
      </c>
      <c r="D99" s="383" t="str">
        <f>+VLOOKUP(C99,Foundation!$C$8:$D$538,2,FALSE)</f>
        <v>DA+0</v>
      </c>
      <c r="E99" s="365">
        <v>45553</v>
      </c>
      <c r="F99" s="365">
        <v>45557</v>
      </c>
      <c r="G99" s="385" t="s">
        <v>600</v>
      </c>
      <c r="H99" s="388"/>
      <c r="I99" s="396">
        <f t="shared" si="1"/>
        <v>37.504372000000004</v>
      </c>
    </row>
    <row r="100" spans="1:9" x14ac:dyDescent="0.3">
      <c r="A100" s="387">
        <f>+SUBTOTAL(3,$F$8:$F100)</f>
        <v>93</v>
      </c>
      <c r="B100" s="381">
        <v>45536</v>
      </c>
      <c r="C100" s="383" t="s">
        <v>477</v>
      </c>
      <c r="D100" s="383" t="str">
        <f>+VLOOKUP(C100,Foundation!$C$8:$D$538,2,FALSE)</f>
        <v>DA+3</v>
      </c>
      <c r="E100" s="365">
        <v>45554</v>
      </c>
      <c r="F100" s="365">
        <v>45560</v>
      </c>
      <c r="G100" s="385" t="s">
        <v>594</v>
      </c>
      <c r="H100" s="388"/>
      <c r="I100" s="396">
        <f t="shared" si="1"/>
        <v>38.847605999999992</v>
      </c>
    </row>
    <row r="101" spans="1:9" x14ac:dyDescent="0.3">
      <c r="A101" s="387">
        <f>+SUBTOTAL(3,$F$8:$F101)</f>
        <v>94</v>
      </c>
      <c r="B101" s="381">
        <v>45536</v>
      </c>
      <c r="C101" s="383" t="s">
        <v>697</v>
      </c>
      <c r="D101" s="383" t="str">
        <f>+VLOOKUP(C101,Foundation!$C$8:$D$538,2,FALSE)</f>
        <v>DA+9</v>
      </c>
      <c r="E101" s="365">
        <v>45543</v>
      </c>
      <c r="F101" s="365">
        <v>45560</v>
      </c>
      <c r="G101" s="385" t="s">
        <v>910</v>
      </c>
      <c r="H101" s="388"/>
      <c r="I101" s="396">
        <f t="shared" si="1"/>
        <v>47.184350000000002</v>
      </c>
    </row>
    <row r="102" spans="1:9" x14ac:dyDescent="0.3">
      <c r="A102" s="387">
        <f>+SUBTOTAL(3,$F$8:$F102)</f>
        <v>95</v>
      </c>
      <c r="B102" s="381">
        <v>45536</v>
      </c>
      <c r="C102" s="383" t="s">
        <v>503</v>
      </c>
      <c r="D102" s="383" t="str">
        <f>+VLOOKUP(C102,Foundation!$C$8:$D$538,2,FALSE)</f>
        <v>DA+3</v>
      </c>
      <c r="E102" s="365">
        <v>45556</v>
      </c>
      <c r="F102" s="365">
        <v>45561</v>
      </c>
      <c r="G102" s="385" t="s">
        <v>603</v>
      </c>
      <c r="H102" s="388"/>
      <c r="I102" s="396">
        <f t="shared" si="1"/>
        <v>38.847605999999992</v>
      </c>
    </row>
    <row r="103" spans="1:9" x14ac:dyDescent="0.3">
      <c r="A103" s="387">
        <f>+SUBTOTAL(3,$F$8:$F103)</f>
        <v>96</v>
      </c>
      <c r="B103" s="381">
        <v>45536</v>
      </c>
      <c r="C103" s="382" t="s">
        <v>716</v>
      </c>
      <c r="D103" s="383" t="str">
        <f>+VLOOKUP(C103,Foundation!$C$8:$D$538,2,FALSE)</f>
        <v>DA+0</v>
      </c>
      <c r="E103" s="365">
        <v>45554</v>
      </c>
      <c r="F103" s="365">
        <v>45561</v>
      </c>
      <c r="G103" s="385" t="s">
        <v>909</v>
      </c>
      <c r="H103" s="388"/>
      <c r="I103" s="396">
        <f t="shared" si="1"/>
        <v>37.504372000000004</v>
      </c>
    </row>
    <row r="104" spans="1:9" x14ac:dyDescent="0.3">
      <c r="A104" s="387">
        <f>+SUBTOTAL(3,$F$8:$F104)</f>
        <v>97</v>
      </c>
      <c r="B104" s="381">
        <v>45536</v>
      </c>
      <c r="C104" s="382" t="s">
        <v>518</v>
      </c>
      <c r="D104" s="383" t="str">
        <f>+VLOOKUP(C104,Foundation!$C$8:$D$538,2,FALSE)</f>
        <v>DA+0</v>
      </c>
      <c r="E104" s="365">
        <v>45558</v>
      </c>
      <c r="F104" s="365">
        <v>45562</v>
      </c>
      <c r="G104" s="385" t="s">
        <v>600</v>
      </c>
      <c r="H104" s="388"/>
      <c r="I104" s="396">
        <f t="shared" si="1"/>
        <v>37.504372000000004</v>
      </c>
    </row>
    <row r="105" spans="1:9" x14ac:dyDescent="0.3">
      <c r="A105" s="387">
        <f>+SUBTOTAL(3,$F$8:$F105)</f>
        <v>98</v>
      </c>
      <c r="B105" s="381">
        <v>45536</v>
      </c>
      <c r="C105" s="382" t="s">
        <v>161</v>
      </c>
      <c r="D105" s="383" t="str">
        <f>+VLOOKUP(C105,Foundation!$C$8:$D$538,2,FALSE)</f>
        <v>DA+0</v>
      </c>
      <c r="E105" s="365">
        <v>45560</v>
      </c>
      <c r="F105" s="365">
        <v>45564</v>
      </c>
      <c r="G105" s="385" t="s">
        <v>601</v>
      </c>
      <c r="H105" s="388"/>
      <c r="I105" s="396">
        <f t="shared" si="1"/>
        <v>37.504372000000004</v>
      </c>
    </row>
    <row r="106" spans="1:9" x14ac:dyDescent="0.3">
      <c r="A106" s="387">
        <f>+SUBTOTAL(3,$F$8:$F106)</f>
        <v>99</v>
      </c>
      <c r="B106" s="381">
        <v>45536</v>
      </c>
      <c r="C106" s="382" t="s">
        <v>724</v>
      </c>
      <c r="D106" s="383" t="str">
        <f>+VLOOKUP(C106,Foundation!$C$8:$D$538,2,FALSE)</f>
        <v>DA+6</v>
      </c>
      <c r="E106" s="365">
        <v>45554</v>
      </c>
      <c r="F106" s="365">
        <v>45565</v>
      </c>
      <c r="G106" s="385" t="s">
        <v>901</v>
      </c>
      <c r="H106" s="388"/>
      <c r="I106" s="396">
        <f t="shared" si="1"/>
        <v>45.413028000000004</v>
      </c>
    </row>
    <row r="107" spans="1:9" x14ac:dyDescent="0.3">
      <c r="A107" s="387">
        <f>+SUBTOTAL(3,$F$8:$F107)</f>
        <v>100</v>
      </c>
      <c r="B107" s="381">
        <v>45566</v>
      </c>
      <c r="C107" s="382" t="s">
        <v>759</v>
      </c>
      <c r="D107" s="383" t="str">
        <f>+VLOOKUP(C107,Foundation!$C$8:$D$538,2,FALSE)</f>
        <v>DA+3</v>
      </c>
      <c r="E107" s="365">
        <v>45562</v>
      </c>
      <c r="F107" s="365">
        <v>45566</v>
      </c>
      <c r="G107" s="385" t="s">
        <v>897</v>
      </c>
      <c r="H107" s="388"/>
      <c r="I107" s="396">
        <f t="shared" si="1"/>
        <v>38.847605999999992</v>
      </c>
    </row>
    <row r="108" spans="1:9" x14ac:dyDescent="0.3">
      <c r="A108" s="387">
        <f>+SUBTOTAL(3,$F$8:$F108)</f>
        <v>101</v>
      </c>
      <c r="B108" s="381">
        <v>45566</v>
      </c>
      <c r="C108" s="382" t="s">
        <v>177</v>
      </c>
      <c r="D108" s="383" t="str">
        <f>+VLOOKUP(C108,Foundation!$C$8:$D$538,2,FALSE)</f>
        <v>DA+0</v>
      </c>
      <c r="E108" s="365">
        <v>45563</v>
      </c>
      <c r="F108" s="365">
        <v>45568</v>
      </c>
      <c r="G108" s="385" t="s">
        <v>598</v>
      </c>
      <c r="H108" s="388"/>
      <c r="I108" s="396">
        <f t="shared" si="1"/>
        <v>37.504372000000004</v>
      </c>
    </row>
    <row r="109" spans="1:9" x14ac:dyDescent="0.3">
      <c r="A109" s="387">
        <f>+SUBTOTAL(3,$F$8:$F109)</f>
        <v>102</v>
      </c>
      <c r="B109" s="381">
        <v>45566</v>
      </c>
      <c r="C109" s="389" t="s">
        <v>500</v>
      </c>
      <c r="D109" s="383" t="str">
        <f>+VLOOKUP(C109,Foundation!$C$8:$D$538,2,FALSE)</f>
        <v>DA+3</v>
      </c>
      <c r="E109" s="365">
        <v>45563</v>
      </c>
      <c r="F109" s="365">
        <v>45568</v>
      </c>
      <c r="G109" s="385" t="s">
        <v>603</v>
      </c>
      <c r="H109" s="388"/>
      <c r="I109" s="396">
        <f t="shared" si="1"/>
        <v>38.847605999999992</v>
      </c>
    </row>
    <row r="110" spans="1:9" x14ac:dyDescent="0.3">
      <c r="A110" s="387">
        <f>+SUBTOTAL(3,$F$8:$F110)</f>
        <v>103</v>
      </c>
      <c r="B110" s="381">
        <v>45566</v>
      </c>
      <c r="C110" s="383" t="s">
        <v>717</v>
      </c>
      <c r="D110" s="383" t="str">
        <f>+VLOOKUP(C110,Foundation!$C$8:$D$538,2,FALSE)</f>
        <v>DA+0</v>
      </c>
      <c r="E110" s="365">
        <v>45561</v>
      </c>
      <c r="F110" s="365">
        <v>45569</v>
      </c>
      <c r="G110" s="385" t="s">
        <v>909</v>
      </c>
      <c r="H110" s="388"/>
      <c r="I110" s="396">
        <f t="shared" si="1"/>
        <v>37.504372000000004</v>
      </c>
    </row>
    <row r="111" spans="1:9" x14ac:dyDescent="0.3">
      <c r="A111" s="387">
        <f>+SUBTOTAL(3,$F$8:$F111)</f>
        <v>104</v>
      </c>
      <c r="B111" s="381">
        <v>45566</v>
      </c>
      <c r="C111" s="383" t="s">
        <v>169</v>
      </c>
      <c r="D111" s="383" t="str">
        <f>+VLOOKUP(C111,Foundation!$C$8:$D$538,2,FALSE)</f>
        <v>DA+3</v>
      </c>
      <c r="E111" s="365">
        <v>45562</v>
      </c>
      <c r="F111" s="365">
        <v>45571</v>
      </c>
      <c r="G111" s="385" t="s">
        <v>605</v>
      </c>
      <c r="H111" s="388"/>
      <c r="I111" s="396">
        <f t="shared" si="1"/>
        <v>38.847605999999992</v>
      </c>
    </row>
    <row r="112" spans="1:9" x14ac:dyDescent="0.3">
      <c r="A112" s="387">
        <f>+SUBTOTAL(3,$F$8:$F112)</f>
        <v>105</v>
      </c>
      <c r="B112" s="381">
        <v>45566</v>
      </c>
      <c r="C112" s="363" t="s">
        <v>487</v>
      </c>
      <c r="D112" s="383" t="str">
        <f>+VLOOKUP(C112,Foundation!$C$8:$D$538,2,FALSE)</f>
        <v>DA+0</v>
      </c>
      <c r="E112" s="365">
        <v>45562</v>
      </c>
      <c r="F112" s="365">
        <v>45572</v>
      </c>
      <c r="G112" s="385" t="s">
        <v>610</v>
      </c>
      <c r="H112" s="388"/>
      <c r="I112" s="396">
        <f t="shared" si="1"/>
        <v>37.504372000000004</v>
      </c>
    </row>
    <row r="113" spans="1:9" x14ac:dyDescent="0.3">
      <c r="A113" s="387">
        <f>+SUBTOTAL(3,$F$8:$F113)</f>
        <v>106</v>
      </c>
      <c r="B113" s="381">
        <v>45566</v>
      </c>
      <c r="C113" s="382" t="s">
        <v>92</v>
      </c>
      <c r="D113" s="383" t="str">
        <f>+VLOOKUP(C113,Foundation!$C$8:$D$538,2,FALSE)</f>
        <v>DB2+0</v>
      </c>
      <c r="E113" s="365">
        <v>45567</v>
      </c>
      <c r="F113" s="365">
        <v>45572</v>
      </c>
      <c r="G113" s="385" t="s">
        <v>897</v>
      </c>
      <c r="H113" s="388"/>
      <c r="I113" s="396">
        <f t="shared" si="1"/>
        <v>57.597240999999997</v>
      </c>
    </row>
    <row r="114" spans="1:9" x14ac:dyDescent="0.3">
      <c r="A114" s="387">
        <f>+SUBTOTAL(3,$F$8:$F114)</f>
        <v>107</v>
      </c>
      <c r="B114" s="381">
        <v>45566</v>
      </c>
      <c r="C114" s="363" t="s">
        <v>725</v>
      </c>
      <c r="D114" s="383" t="str">
        <f>+VLOOKUP(C114,Foundation!$C$8:$D$538,2,FALSE)</f>
        <v>DA+3</v>
      </c>
      <c r="E114" s="365">
        <v>45566</v>
      </c>
      <c r="F114" s="365">
        <v>45572</v>
      </c>
      <c r="G114" s="385" t="s">
        <v>901</v>
      </c>
      <c r="H114" s="388"/>
      <c r="I114" s="396">
        <f t="shared" si="1"/>
        <v>38.847605999999992</v>
      </c>
    </row>
    <row r="115" spans="1:9" x14ac:dyDescent="0.3">
      <c r="A115" s="387">
        <f>+SUBTOTAL(3,$F$8:$F115)</f>
        <v>108</v>
      </c>
      <c r="B115" s="381">
        <v>45566</v>
      </c>
      <c r="C115" s="390" t="s">
        <v>164</v>
      </c>
      <c r="D115" s="383" t="str">
        <f>+VLOOKUP(C115,Foundation!$C$8:$D$538,2,FALSE)</f>
        <v>DA+0</v>
      </c>
      <c r="E115" s="365">
        <v>45570</v>
      </c>
      <c r="F115" s="365">
        <v>45573</v>
      </c>
      <c r="G115" s="385" t="s">
        <v>601</v>
      </c>
      <c r="H115" s="388"/>
      <c r="I115" s="396">
        <f t="shared" si="1"/>
        <v>37.504372000000004</v>
      </c>
    </row>
    <row r="116" spans="1:9" x14ac:dyDescent="0.3">
      <c r="A116" s="387">
        <f>+SUBTOTAL(3,$F$8:$F116)</f>
        <v>109</v>
      </c>
      <c r="B116" s="381">
        <v>45566</v>
      </c>
      <c r="C116" s="389" t="s">
        <v>515</v>
      </c>
      <c r="D116" s="383" t="str">
        <f>+VLOOKUP(C116,Foundation!$C$8:$D$538,2,FALSE)</f>
        <v>DA+0</v>
      </c>
      <c r="E116" s="365">
        <v>45569</v>
      </c>
      <c r="F116" s="365">
        <v>45573</v>
      </c>
      <c r="G116" s="385" t="s">
        <v>600</v>
      </c>
      <c r="H116" s="388"/>
      <c r="I116" s="396">
        <f t="shared" si="1"/>
        <v>37.504372000000004</v>
      </c>
    </row>
    <row r="117" spans="1:9" x14ac:dyDescent="0.3">
      <c r="A117" s="387">
        <f>+SUBTOTAL(3,$F$8:$F117)</f>
        <v>110</v>
      </c>
      <c r="B117" s="381">
        <v>45566</v>
      </c>
      <c r="C117" s="389" t="s">
        <v>478</v>
      </c>
      <c r="D117" s="383" t="str">
        <f>+VLOOKUP(C117,Foundation!$C$8:$D$538,2,FALSE)</f>
        <v>DA+3</v>
      </c>
      <c r="E117" s="365">
        <v>45572</v>
      </c>
      <c r="F117" s="365">
        <v>45575</v>
      </c>
      <c r="G117" s="385" t="s">
        <v>604</v>
      </c>
      <c r="H117" s="388"/>
      <c r="I117" s="396">
        <f t="shared" si="1"/>
        <v>38.847605999999992</v>
      </c>
    </row>
    <row r="118" spans="1:9" x14ac:dyDescent="0.3">
      <c r="A118" s="387">
        <f>+SUBTOTAL(3,$F$8:$F118)</f>
        <v>111</v>
      </c>
      <c r="B118" s="381">
        <v>45566</v>
      </c>
      <c r="C118" s="389" t="s">
        <v>509</v>
      </c>
      <c r="D118" s="383" t="str">
        <f>+VLOOKUP(C118,Foundation!$C$8:$D$538,2,FALSE)</f>
        <v>DA+3</v>
      </c>
      <c r="E118" s="365">
        <v>45570</v>
      </c>
      <c r="F118" s="365">
        <v>45575</v>
      </c>
      <c r="G118" s="385" t="s">
        <v>598</v>
      </c>
      <c r="H118" s="388"/>
      <c r="I118" s="396">
        <f t="shared" si="1"/>
        <v>38.847605999999992</v>
      </c>
    </row>
    <row r="119" spans="1:9" x14ac:dyDescent="0.3">
      <c r="A119" s="387">
        <f>+SUBTOTAL(3,$F$8:$F119)</f>
        <v>112</v>
      </c>
      <c r="B119" s="381">
        <v>45566</v>
      </c>
      <c r="C119" s="389" t="s">
        <v>705</v>
      </c>
      <c r="D119" s="383" t="str">
        <f>+VLOOKUP(C119,Foundation!$C$8:$D$538,2,FALSE)</f>
        <v>DA+6</v>
      </c>
      <c r="E119" s="365">
        <v>45572</v>
      </c>
      <c r="F119" s="365">
        <v>45580</v>
      </c>
      <c r="G119" s="385" t="s">
        <v>892</v>
      </c>
      <c r="H119" s="388"/>
      <c r="I119" s="396">
        <f t="shared" si="1"/>
        <v>45.413028000000004</v>
      </c>
    </row>
    <row r="120" spans="1:9" x14ac:dyDescent="0.3">
      <c r="A120" s="387">
        <f>+SUBTOTAL(3,$F$8:$F120)</f>
        <v>113</v>
      </c>
      <c r="B120" s="381">
        <v>45566</v>
      </c>
      <c r="C120" s="389" t="s">
        <v>712</v>
      </c>
      <c r="D120" s="383" t="str">
        <f>+VLOOKUP(C120,Foundation!$C$8:$D$538,2,FALSE)</f>
        <v>DA+9</v>
      </c>
      <c r="E120" s="365">
        <v>45572</v>
      </c>
      <c r="F120" s="365">
        <v>45581</v>
      </c>
      <c r="G120" s="385" t="s">
        <v>909</v>
      </c>
      <c r="H120" s="388"/>
      <c r="I120" s="396">
        <f t="shared" si="1"/>
        <v>47.184350000000002</v>
      </c>
    </row>
    <row r="121" spans="1:9" x14ac:dyDescent="0.3">
      <c r="A121" s="387">
        <f>+SUBTOTAL(3,$F$8:$F121)</f>
        <v>114</v>
      </c>
      <c r="B121" s="381">
        <v>45566</v>
      </c>
      <c r="C121" s="389" t="s">
        <v>474</v>
      </c>
      <c r="D121" s="383" t="str">
        <f>+VLOOKUP(C121,Foundation!$C$8:$D$538,2,FALSE)</f>
        <v>DA+3</v>
      </c>
      <c r="E121" s="365">
        <v>45577</v>
      </c>
      <c r="F121" s="365">
        <v>45582</v>
      </c>
      <c r="G121" s="385" t="s">
        <v>601</v>
      </c>
      <c r="H121" s="388"/>
      <c r="I121" s="396">
        <f t="shared" si="1"/>
        <v>38.847605999999992</v>
      </c>
    </row>
    <row r="122" spans="1:9" x14ac:dyDescent="0.3">
      <c r="A122" s="387">
        <f>+SUBTOTAL(3,$F$8:$F122)</f>
        <v>115</v>
      </c>
      <c r="B122" s="381">
        <v>45566</v>
      </c>
      <c r="C122" s="390" t="s">
        <v>707</v>
      </c>
      <c r="D122" s="383" t="str">
        <f>+VLOOKUP(C122,Foundation!$C$8:$D$538,2,FALSE)</f>
        <v>DA+6</v>
      </c>
      <c r="E122" s="365">
        <v>45578</v>
      </c>
      <c r="F122" s="365">
        <v>45583</v>
      </c>
      <c r="G122" s="385" t="s">
        <v>892</v>
      </c>
      <c r="H122" s="388"/>
      <c r="I122" s="396">
        <f t="shared" si="1"/>
        <v>45.413028000000004</v>
      </c>
    </row>
    <row r="123" spans="1:9" x14ac:dyDescent="0.3">
      <c r="A123" s="387">
        <f>+SUBTOTAL(3,$F$8:$F123)</f>
        <v>116</v>
      </c>
      <c r="B123" s="381">
        <v>45566</v>
      </c>
      <c r="C123" s="390" t="s">
        <v>510</v>
      </c>
      <c r="D123" s="383" t="str">
        <f>+VLOOKUP(C123,Foundation!$C$8:$D$538,2,FALSE)</f>
        <v>DA+6</v>
      </c>
      <c r="E123" s="365">
        <v>45576</v>
      </c>
      <c r="F123" s="365">
        <v>45584</v>
      </c>
      <c r="G123" s="385" t="s">
        <v>598</v>
      </c>
      <c r="H123" s="388"/>
      <c r="I123" s="396">
        <f t="shared" si="1"/>
        <v>45.413028000000004</v>
      </c>
    </row>
    <row r="124" spans="1:9" x14ac:dyDescent="0.3">
      <c r="A124" s="387">
        <f>+SUBTOTAL(3,$F$8:$F124)</f>
        <v>117</v>
      </c>
      <c r="B124" s="381">
        <v>45566</v>
      </c>
      <c r="C124" s="389" t="s">
        <v>696</v>
      </c>
      <c r="D124" s="383" t="str">
        <f>+VLOOKUP(C124,Foundation!$C$8:$D$538,2,FALSE)</f>
        <v>DC2+0</v>
      </c>
      <c r="E124" s="365">
        <v>45563</v>
      </c>
      <c r="F124" s="365">
        <v>45584</v>
      </c>
      <c r="G124" s="385" t="s">
        <v>910</v>
      </c>
      <c r="H124" s="388"/>
      <c r="I124" s="396">
        <f t="shared" si="1"/>
        <v>66.381106999999986</v>
      </c>
    </row>
    <row r="125" spans="1:9" x14ac:dyDescent="0.3">
      <c r="A125" s="387">
        <f>+SUBTOTAL(3,$F$8:$F125)</f>
        <v>118</v>
      </c>
      <c r="B125" s="381">
        <v>45566</v>
      </c>
      <c r="C125" s="389" t="s">
        <v>726</v>
      </c>
      <c r="D125" s="383" t="str">
        <f>+VLOOKUP(C125,Foundation!$C$8:$D$538,2,FALSE)</f>
        <v>DA+6</v>
      </c>
      <c r="E125" s="365">
        <v>45573</v>
      </c>
      <c r="F125" s="365">
        <v>45584</v>
      </c>
      <c r="G125" s="385" t="s">
        <v>901</v>
      </c>
      <c r="H125" s="388"/>
      <c r="I125" s="396">
        <f t="shared" si="1"/>
        <v>45.413028000000004</v>
      </c>
    </row>
    <row r="126" spans="1:9" x14ac:dyDescent="0.3">
      <c r="A126" s="387">
        <f>+SUBTOTAL(3,$F$8:$F126)</f>
        <v>119</v>
      </c>
      <c r="B126" s="381">
        <v>45566</v>
      </c>
      <c r="C126" s="389" t="s">
        <v>863</v>
      </c>
      <c r="D126" s="383" t="str">
        <f>+VLOOKUP(C126,Foundation!$C$8:$D$538,2,FALSE)</f>
        <v>DA+0</v>
      </c>
      <c r="E126" s="365">
        <v>45575</v>
      </c>
      <c r="F126" s="365">
        <v>45585</v>
      </c>
      <c r="G126" s="385" t="s">
        <v>900</v>
      </c>
      <c r="H126" s="388"/>
      <c r="I126" s="396">
        <f t="shared" si="1"/>
        <v>37.504372000000004</v>
      </c>
    </row>
    <row r="127" spans="1:9" x14ac:dyDescent="0.3">
      <c r="A127" s="387">
        <f>+SUBTOTAL(3,$F$8:$F127)</f>
        <v>120</v>
      </c>
      <c r="B127" s="381">
        <v>45566</v>
      </c>
      <c r="C127" s="389" t="s">
        <v>163</v>
      </c>
      <c r="D127" s="383" t="str">
        <f>+VLOOKUP(C127,Foundation!$C$8:$D$538,2,FALSE)</f>
        <v>DA+3</v>
      </c>
      <c r="E127" s="365">
        <v>45584</v>
      </c>
      <c r="F127" s="365">
        <v>45587</v>
      </c>
      <c r="G127" s="385" t="s">
        <v>601</v>
      </c>
      <c r="H127" s="388"/>
      <c r="I127" s="396">
        <f t="shared" si="1"/>
        <v>38.847605999999992</v>
      </c>
    </row>
    <row r="128" spans="1:9" x14ac:dyDescent="0.3">
      <c r="A128" s="387">
        <f>+SUBTOTAL(3,$F$8:$F128)</f>
        <v>121</v>
      </c>
      <c r="B128" s="381">
        <v>45566</v>
      </c>
      <c r="C128" s="389" t="s">
        <v>706</v>
      </c>
      <c r="D128" s="383" t="str">
        <f>+VLOOKUP(C128,Foundation!$C$8:$D$538,2,FALSE)</f>
        <v>DA+9</v>
      </c>
      <c r="E128" s="365">
        <v>45583</v>
      </c>
      <c r="F128" s="365">
        <v>45589</v>
      </c>
      <c r="G128" s="385" t="s">
        <v>892</v>
      </c>
      <c r="H128" s="388"/>
      <c r="I128" s="396">
        <f t="shared" si="1"/>
        <v>47.184350000000002</v>
      </c>
    </row>
    <row r="129" spans="1:12" x14ac:dyDescent="0.3">
      <c r="A129" s="387">
        <f>+SUBTOTAL(3,$F$8:$F129)</f>
        <v>122</v>
      </c>
      <c r="B129" s="381">
        <v>45566</v>
      </c>
      <c r="C129" s="389" t="s">
        <v>825</v>
      </c>
      <c r="D129" s="383" t="str">
        <f>+VLOOKUP(C129,Foundation!$C$8:$D$538,2,FALSE)</f>
        <v>DA+3</v>
      </c>
      <c r="E129" s="365">
        <v>45585</v>
      </c>
      <c r="F129" s="365">
        <v>45589</v>
      </c>
      <c r="G129" s="385" t="s">
        <v>896</v>
      </c>
      <c r="H129" s="388"/>
      <c r="I129" s="396">
        <f t="shared" si="1"/>
        <v>38.847605999999992</v>
      </c>
    </row>
    <row r="130" spans="1:12" x14ac:dyDescent="0.3">
      <c r="A130" s="387">
        <f>+SUBTOTAL(3,$F$8:$F130)</f>
        <v>123</v>
      </c>
      <c r="B130" s="381">
        <v>45566</v>
      </c>
      <c r="C130" s="389" t="s">
        <v>506</v>
      </c>
      <c r="D130" s="383" t="str">
        <f>+VLOOKUP(C130,Foundation!$C$8:$D$538,2,FALSE)</f>
        <v>DA+0</v>
      </c>
      <c r="E130" s="365">
        <v>45585</v>
      </c>
      <c r="F130" s="365">
        <v>45591</v>
      </c>
      <c r="G130" s="385" t="s">
        <v>598</v>
      </c>
      <c r="H130" s="388"/>
      <c r="I130" s="396">
        <f t="shared" si="1"/>
        <v>37.504372000000004</v>
      </c>
    </row>
    <row r="131" spans="1:12" x14ac:dyDescent="0.3">
      <c r="A131" s="387">
        <f>+SUBTOTAL(3,$F$8:$F131)</f>
        <v>124</v>
      </c>
      <c r="B131" s="381">
        <v>45566</v>
      </c>
      <c r="C131" s="389" t="s">
        <v>519</v>
      </c>
      <c r="D131" s="383" t="str">
        <f>+VLOOKUP(C131,Foundation!$C$8:$D$538,2,FALSE)</f>
        <v>DC2+0</v>
      </c>
      <c r="E131" s="365">
        <v>45584</v>
      </c>
      <c r="F131" s="365">
        <v>45591</v>
      </c>
      <c r="G131" s="385" t="s">
        <v>600</v>
      </c>
      <c r="H131" s="388"/>
      <c r="I131" s="396">
        <f t="shared" si="1"/>
        <v>66.381106999999986</v>
      </c>
    </row>
    <row r="132" spans="1:12" x14ac:dyDescent="0.3">
      <c r="A132" s="387">
        <f>+SUBTOTAL(3,$F$8:$F132)</f>
        <v>125</v>
      </c>
      <c r="B132" s="381">
        <v>45566</v>
      </c>
      <c r="C132" s="389" t="s">
        <v>768</v>
      </c>
      <c r="D132" s="383" t="str">
        <f>+VLOOKUP(C132,Foundation!$C$8:$D$538,2,FALSE)</f>
        <v>DA+6</v>
      </c>
      <c r="E132" s="365">
        <v>45582</v>
      </c>
      <c r="F132" s="365">
        <v>45591</v>
      </c>
      <c r="G132" s="385" t="s">
        <v>909</v>
      </c>
      <c r="H132" s="388"/>
      <c r="I132" s="396">
        <f t="shared" si="1"/>
        <v>45.413028000000004</v>
      </c>
    </row>
    <row r="133" spans="1:12" s="392" customFormat="1" x14ac:dyDescent="0.3">
      <c r="A133" s="387">
        <f>+SUBTOTAL(3,$F$8:$F133)</f>
        <v>126</v>
      </c>
      <c r="B133" s="381">
        <v>45566</v>
      </c>
      <c r="C133" s="389" t="s">
        <v>504</v>
      </c>
      <c r="D133" s="383" t="str">
        <f>+VLOOKUP(C133,Foundation!$C$8:$D$538,2,FALSE)</f>
        <v>DC1+0</v>
      </c>
      <c r="E133" s="365">
        <v>45583</v>
      </c>
      <c r="F133" s="365">
        <v>45592</v>
      </c>
      <c r="G133" s="385" t="s">
        <v>603</v>
      </c>
      <c r="H133" s="388"/>
      <c r="I133" s="396">
        <f t="shared" si="1"/>
        <v>66.381106999999986</v>
      </c>
      <c r="K133" s="373"/>
      <c r="L133" s="687"/>
    </row>
    <row r="134" spans="1:12" s="392" customFormat="1" x14ac:dyDescent="0.3">
      <c r="A134" s="387">
        <f>+SUBTOTAL(3,$F$8:$F134)</f>
        <v>127</v>
      </c>
      <c r="B134" s="381">
        <v>45566</v>
      </c>
      <c r="C134" s="389" t="s">
        <v>511</v>
      </c>
      <c r="D134" s="383" t="str">
        <f>+VLOOKUP(C134,Foundation!$C$8:$D$538,2,FALSE)</f>
        <v>DA+0</v>
      </c>
      <c r="E134" s="365">
        <v>45586</v>
      </c>
      <c r="F134" s="365">
        <v>45592</v>
      </c>
      <c r="G134" s="385" t="s">
        <v>604</v>
      </c>
      <c r="H134" s="388"/>
      <c r="I134" s="396">
        <f t="shared" si="1"/>
        <v>37.504372000000004</v>
      </c>
      <c r="K134" s="373"/>
      <c r="L134" s="687"/>
    </row>
    <row r="135" spans="1:12" x14ac:dyDescent="0.3">
      <c r="A135" s="387">
        <f>+SUBTOTAL(3,$F$8:$F135)</f>
        <v>128</v>
      </c>
      <c r="B135" s="381">
        <v>45566</v>
      </c>
      <c r="C135" s="389" t="s">
        <v>862</v>
      </c>
      <c r="D135" s="383" t="str">
        <f>+VLOOKUP(C135,Foundation!$C$8:$D$538,2,FALSE)</f>
        <v>DA+0</v>
      </c>
      <c r="E135" s="365">
        <v>45586</v>
      </c>
      <c r="F135" s="365">
        <v>45594</v>
      </c>
      <c r="G135" s="385" t="s">
        <v>900</v>
      </c>
      <c r="H135" s="388"/>
      <c r="I135" s="396">
        <f t="shared" si="1"/>
        <v>37.504372000000004</v>
      </c>
    </row>
    <row r="136" spans="1:12" x14ac:dyDescent="0.3">
      <c r="A136" s="387">
        <f>+SUBTOTAL(3,$F$8:$F136)</f>
        <v>129</v>
      </c>
      <c r="B136" s="381">
        <v>45566</v>
      </c>
      <c r="C136" s="389" t="s">
        <v>708</v>
      </c>
      <c r="D136" s="383" t="str">
        <f>+VLOOKUP(C136,Foundation!$C$8:$D$538,2,FALSE)</f>
        <v>DA+9</v>
      </c>
      <c r="E136" s="365">
        <v>45589</v>
      </c>
      <c r="F136" s="365">
        <v>45595</v>
      </c>
      <c r="G136" s="385" t="s">
        <v>892</v>
      </c>
      <c r="H136" s="388"/>
      <c r="I136" s="396">
        <f t="shared" si="1"/>
        <v>47.184350000000002</v>
      </c>
    </row>
    <row r="137" spans="1:12" s="392" customFormat="1" x14ac:dyDescent="0.3">
      <c r="A137" s="387">
        <f>+SUBTOTAL(3,$F$8:$F137)</f>
        <v>130</v>
      </c>
      <c r="B137" s="381">
        <v>45597</v>
      </c>
      <c r="C137" s="391" t="s">
        <v>750</v>
      </c>
      <c r="D137" s="383" t="str">
        <f>+VLOOKUP(C137,Foundation!$C$8:$D$538,2,FALSE)</f>
        <v>DA+0</v>
      </c>
      <c r="E137" s="365">
        <v>45588</v>
      </c>
      <c r="F137" s="365">
        <v>45597</v>
      </c>
      <c r="G137" s="385" t="s">
        <v>899</v>
      </c>
      <c r="H137" s="388"/>
      <c r="I137" s="396">
        <f t="shared" ref="I137:I200" si="2">+VLOOKUP(D137,$AA$8:$AB$36,2,FALSE)</f>
        <v>37.504372000000004</v>
      </c>
      <c r="K137" s="373"/>
      <c r="L137" s="687"/>
    </row>
    <row r="138" spans="1:12" x14ac:dyDescent="0.3">
      <c r="A138" s="387">
        <f>+SUBTOTAL(3,$F$8:$F138)</f>
        <v>131</v>
      </c>
      <c r="B138" s="381">
        <v>45597</v>
      </c>
      <c r="C138" s="389" t="s">
        <v>174</v>
      </c>
      <c r="D138" s="383" t="str">
        <f>+VLOOKUP(C138,Foundation!$C$8:$D$538,2,FALSE)</f>
        <v>DB1+0</v>
      </c>
      <c r="E138" s="365">
        <v>45581</v>
      </c>
      <c r="F138" s="365">
        <v>45598</v>
      </c>
      <c r="G138" s="385" t="s">
        <v>610</v>
      </c>
      <c r="H138" s="388"/>
      <c r="I138" s="396">
        <f t="shared" si="2"/>
        <v>57.597240999999997</v>
      </c>
    </row>
    <row r="139" spans="1:12" x14ac:dyDescent="0.3">
      <c r="A139" s="387">
        <f>+SUBTOTAL(3,$F$8:$F139)</f>
        <v>132</v>
      </c>
      <c r="B139" s="381">
        <v>45597</v>
      </c>
      <c r="C139" s="389" t="s">
        <v>221</v>
      </c>
      <c r="D139" s="383" t="str">
        <f>+VLOOKUP(C139,Foundation!$C$8:$D$538,2,FALSE)</f>
        <v>DA+3</v>
      </c>
      <c r="E139" s="365">
        <v>45592</v>
      </c>
      <c r="F139" s="365">
        <v>45598</v>
      </c>
      <c r="G139" s="385" t="s">
        <v>909</v>
      </c>
      <c r="H139" s="388"/>
      <c r="I139" s="396">
        <f t="shared" si="2"/>
        <v>38.847605999999992</v>
      </c>
    </row>
    <row r="140" spans="1:12" x14ac:dyDescent="0.3">
      <c r="A140" s="387">
        <f>+SUBTOTAL(3,$F$8:$F140)</f>
        <v>133</v>
      </c>
      <c r="B140" s="381">
        <v>45597</v>
      </c>
      <c r="C140" s="389" t="s">
        <v>711</v>
      </c>
      <c r="D140" s="383" t="str">
        <f>+VLOOKUP(C140,Foundation!$C$8:$D$538,2,FALSE)</f>
        <v>DA+0</v>
      </c>
      <c r="E140" s="365">
        <v>45597</v>
      </c>
      <c r="F140" s="365">
        <v>45600</v>
      </c>
      <c r="G140" s="385" t="s">
        <v>892</v>
      </c>
      <c r="H140" s="388"/>
      <c r="I140" s="396">
        <f t="shared" si="2"/>
        <v>37.504372000000004</v>
      </c>
    </row>
    <row r="141" spans="1:12" x14ac:dyDescent="0.3">
      <c r="A141" s="387">
        <f>+SUBTOTAL(3,$F$8:$F141)</f>
        <v>134</v>
      </c>
      <c r="B141" s="381">
        <v>45597</v>
      </c>
      <c r="C141" s="389" t="s">
        <v>166</v>
      </c>
      <c r="D141" s="383" t="str">
        <f>+VLOOKUP(C141,Foundation!$C$8:$D$538,2,FALSE)</f>
        <v>DA+3</v>
      </c>
      <c r="E141" s="365">
        <v>45598</v>
      </c>
      <c r="F141" s="365">
        <v>45601</v>
      </c>
      <c r="G141" s="385" t="s">
        <v>601</v>
      </c>
      <c r="H141" s="388"/>
      <c r="I141" s="396">
        <f t="shared" si="2"/>
        <v>38.847605999999992</v>
      </c>
    </row>
    <row r="142" spans="1:12" x14ac:dyDescent="0.3">
      <c r="A142" s="387">
        <f>+SUBTOTAL(3,$F$8:$F142)</f>
        <v>135</v>
      </c>
      <c r="B142" s="381">
        <v>45597</v>
      </c>
      <c r="C142" s="389" t="s">
        <v>486</v>
      </c>
      <c r="D142" s="383" t="str">
        <f>+VLOOKUP(C142,Foundation!$C$8:$D$538,2,FALSE)</f>
        <v>DA+3</v>
      </c>
      <c r="E142" s="365">
        <v>45583</v>
      </c>
      <c r="F142" s="365">
        <v>45604</v>
      </c>
      <c r="G142" s="385" t="s">
        <v>610</v>
      </c>
      <c r="H142" s="388"/>
      <c r="I142" s="396">
        <f t="shared" si="2"/>
        <v>38.847605999999992</v>
      </c>
    </row>
    <row r="143" spans="1:12" x14ac:dyDescent="0.3">
      <c r="A143" s="387">
        <f>+SUBTOTAL(3,$F$8:$F143)</f>
        <v>136</v>
      </c>
      <c r="B143" s="381">
        <v>45597</v>
      </c>
      <c r="C143" s="389" t="s">
        <v>507</v>
      </c>
      <c r="D143" s="383" t="str">
        <f>+VLOOKUP(C143,Foundation!$C$8:$D$538,2,FALSE)</f>
        <v>DA+3</v>
      </c>
      <c r="E143" s="365">
        <v>45599</v>
      </c>
      <c r="F143" s="365">
        <v>45605</v>
      </c>
      <c r="G143" s="385" t="s">
        <v>604</v>
      </c>
      <c r="H143" s="388"/>
      <c r="I143" s="396">
        <f t="shared" si="2"/>
        <v>38.847605999999992</v>
      </c>
    </row>
    <row r="144" spans="1:12" x14ac:dyDescent="0.3">
      <c r="A144" s="387">
        <f>+SUBTOTAL(3,$F$8:$F144)</f>
        <v>137</v>
      </c>
      <c r="B144" s="381">
        <v>45597</v>
      </c>
      <c r="C144" s="389" t="s">
        <v>505</v>
      </c>
      <c r="D144" s="383" t="str">
        <f>+VLOOKUP(C144,Foundation!$C$8:$D$538,2,FALSE)</f>
        <v>DA+0</v>
      </c>
      <c r="E144" s="365">
        <v>45601</v>
      </c>
      <c r="F144" s="365">
        <v>45605</v>
      </c>
      <c r="G144" s="385" t="s">
        <v>603</v>
      </c>
      <c r="H144" s="388"/>
      <c r="I144" s="396">
        <f t="shared" si="2"/>
        <v>37.504372000000004</v>
      </c>
    </row>
    <row r="145" spans="1:12" x14ac:dyDescent="0.3">
      <c r="A145" s="387">
        <f>+SUBTOTAL(3,$F$8:$F145)</f>
        <v>138</v>
      </c>
      <c r="B145" s="381">
        <v>45597</v>
      </c>
      <c r="C145" s="389" t="s">
        <v>761</v>
      </c>
      <c r="D145" s="383" t="str">
        <f>+VLOOKUP(C145,Foundation!$C$8:$D$538,2,FALSE)</f>
        <v>DA+3</v>
      </c>
      <c r="E145" s="365">
        <v>45597</v>
      </c>
      <c r="F145" s="365">
        <v>45605</v>
      </c>
      <c r="G145" s="385" t="s">
        <v>909</v>
      </c>
      <c r="H145" s="388"/>
      <c r="I145" s="396">
        <f t="shared" si="2"/>
        <v>38.847605999999992</v>
      </c>
    </row>
    <row r="146" spans="1:12" x14ac:dyDescent="0.3">
      <c r="A146" s="387">
        <f>+SUBTOTAL(3,$F$8:$F146)</f>
        <v>139</v>
      </c>
      <c r="B146" s="381">
        <v>45597</v>
      </c>
      <c r="C146" s="389" t="s">
        <v>710</v>
      </c>
      <c r="D146" s="383" t="str">
        <f>+VLOOKUP(C146,Foundation!$C$8:$D$538,2,FALSE)</f>
        <v>DA+9</v>
      </c>
      <c r="E146" s="365">
        <v>45600</v>
      </c>
      <c r="F146" s="365">
        <v>45606</v>
      </c>
      <c r="G146" s="385" t="s">
        <v>892</v>
      </c>
      <c r="H146" s="388"/>
      <c r="I146" s="396">
        <f t="shared" si="2"/>
        <v>47.184350000000002</v>
      </c>
    </row>
    <row r="147" spans="1:12" x14ac:dyDescent="0.3">
      <c r="A147" s="387">
        <f>+SUBTOTAL(3,$F$8:$F147)</f>
        <v>140</v>
      </c>
      <c r="B147" s="381">
        <v>45597</v>
      </c>
      <c r="C147" s="389" t="s">
        <v>749</v>
      </c>
      <c r="D147" s="383" t="str">
        <f>+VLOOKUP(C147,Foundation!$C$8:$D$538,2,FALSE)</f>
        <v>DA+0</v>
      </c>
      <c r="E147" s="365">
        <v>45597</v>
      </c>
      <c r="F147" s="365">
        <v>45608</v>
      </c>
      <c r="G147" s="385" t="s">
        <v>899</v>
      </c>
      <c r="H147" s="388"/>
      <c r="I147" s="396">
        <f t="shared" si="2"/>
        <v>37.504372000000004</v>
      </c>
    </row>
    <row r="148" spans="1:12" x14ac:dyDescent="0.3">
      <c r="A148" s="387">
        <f>+SUBTOTAL(3,$F$8:$F148)</f>
        <v>141</v>
      </c>
      <c r="B148" s="381">
        <v>45597</v>
      </c>
      <c r="C148" s="382" t="s">
        <v>870</v>
      </c>
      <c r="D148" s="383" t="str">
        <f>+VLOOKUP(C148,Foundation!$C$8:$D$538,2,FALSE)</f>
        <v>DA+0</v>
      </c>
      <c r="E148" s="365">
        <v>45605</v>
      </c>
      <c r="F148" s="365">
        <v>45609</v>
      </c>
      <c r="G148" s="385" t="s">
        <v>896</v>
      </c>
      <c r="H148" s="388"/>
      <c r="I148" s="396">
        <f t="shared" si="2"/>
        <v>37.504372000000004</v>
      </c>
    </row>
    <row r="149" spans="1:12" s="392" customFormat="1" x14ac:dyDescent="0.3">
      <c r="A149" s="387">
        <f>+SUBTOTAL(3,$F$8:$F149)</f>
        <v>142</v>
      </c>
      <c r="B149" s="381">
        <v>45597</v>
      </c>
      <c r="C149" s="389" t="s">
        <v>508</v>
      </c>
      <c r="D149" s="383" t="str">
        <f>+VLOOKUP(C149,Foundation!$C$8:$D$538,2,FALSE)</f>
        <v>DB2+3</v>
      </c>
      <c r="E149" s="365">
        <v>45600</v>
      </c>
      <c r="F149" s="365">
        <v>45610</v>
      </c>
      <c r="G149" s="385" t="s">
        <v>598</v>
      </c>
      <c r="H149" s="388"/>
      <c r="I149" s="396">
        <f t="shared" si="2"/>
        <v>60.096777000000003</v>
      </c>
      <c r="K149" s="373"/>
      <c r="L149" s="687"/>
    </row>
    <row r="150" spans="1:12" s="392" customFormat="1" x14ac:dyDescent="0.3">
      <c r="A150" s="387">
        <f>+SUBTOTAL(3,$F$8:$F150)</f>
        <v>143</v>
      </c>
      <c r="B150" s="381">
        <v>45597</v>
      </c>
      <c r="C150" s="389" t="s">
        <v>704</v>
      </c>
      <c r="D150" s="383" t="str">
        <f>+VLOOKUP(C150,Foundation!$C$8:$D$538,2,FALSE)</f>
        <v>DA+0</v>
      </c>
      <c r="E150" s="365">
        <v>45607</v>
      </c>
      <c r="F150" s="365">
        <v>45610</v>
      </c>
      <c r="G150" s="385" t="s">
        <v>892</v>
      </c>
      <c r="H150" s="388"/>
      <c r="I150" s="396">
        <f t="shared" si="2"/>
        <v>37.504372000000004</v>
      </c>
      <c r="K150" s="373"/>
      <c r="L150" s="687"/>
    </row>
    <row r="151" spans="1:12" x14ac:dyDescent="0.3">
      <c r="A151" s="387">
        <f>+SUBTOTAL(3,$F$8:$F151)</f>
        <v>144</v>
      </c>
      <c r="B151" s="381">
        <v>45597</v>
      </c>
      <c r="C151" s="382" t="s">
        <v>869</v>
      </c>
      <c r="D151" s="383" t="str">
        <f>+VLOOKUP(C151,Foundation!$C$8:$D$538,2,FALSE)</f>
        <v>DA+3</v>
      </c>
      <c r="E151" s="365">
        <v>45609</v>
      </c>
      <c r="F151" s="365">
        <v>45613</v>
      </c>
      <c r="G151" s="385" t="s">
        <v>896</v>
      </c>
      <c r="H151" s="388"/>
      <c r="I151" s="396">
        <f t="shared" si="2"/>
        <v>38.847605999999992</v>
      </c>
    </row>
    <row r="152" spans="1:12" x14ac:dyDescent="0.3">
      <c r="A152" s="387">
        <f>+SUBTOTAL(3,$F$8:$F152)</f>
        <v>145</v>
      </c>
      <c r="B152" s="381">
        <v>45597</v>
      </c>
      <c r="C152" s="382" t="s">
        <v>173</v>
      </c>
      <c r="D152" s="383" t="str">
        <f>+VLOOKUP(C152,Foundation!$C$8:$D$538,2,FALSE)</f>
        <v>DA+0</v>
      </c>
      <c r="E152" s="365">
        <v>45606</v>
      </c>
      <c r="F152" s="365">
        <v>45614</v>
      </c>
      <c r="G152" s="385" t="s">
        <v>610</v>
      </c>
      <c r="H152" s="388"/>
      <c r="I152" s="396">
        <f t="shared" si="2"/>
        <v>37.504372000000004</v>
      </c>
    </row>
    <row r="153" spans="1:12" x14ac:dyDescent="0.3">
      <c r="A153" s="387">
        <f>+SUBTOTAL(3,$F$8:$F153)</f>
        <v>146</v>
      </c>
      <c r="B153" s="381">
        <v>45597</v>
      </c>
      <c r="C153" s="382" t="s">
        <v>496</v>
      </c>
      <c r="D153" s="383" t="str">
        <f>+VLOOKUP(C153,Foundation!$C$8:$D$538,2,FALSE)</f>
        <v>DA+3</v>
      </c>
      <c r="E153" s="365">
        <v>45607</v>
      </c>
      <c r="F153" s="365">
        <v>45614</v>
      </c>
      <c r="G153" s="385" t="s">
        <v>603</v>
      </c>
      <c r="H153" s="388"/>
      <c r="I153" s="396">
        <f t="shared" si="2"/>
        <v>38.847605999999992</v>
      </c>
    </row>
    <row r="154" spans="1:12" x14ac:dyDescent="0.3">
      <c r="A154" s="387">
        <f>+SUBTOTAL(3,$F$8:$F154)</f>
        <v>147</v>
      </c>
      <c r="B154" s="381">
        <v>45597</v>
      </c>
      <c r="C154" s="382" t="s">
        <v>578</v>
      </c>
      <c r="D154" s="383" t="str">
        <f>+VLOOKUP(C154,Foundation!$C$8:$D$538,2,FALSE)</f>
        <v>DA+9</v>
      </c>
      <c r="E154" s="365">
        <v>45603</v>
      </c>
      <c r="F154" s="365">
        <v>45614</v>
      </c>
      <c r="G154" s="385" t="s">
        <v>594</v>
      </c>
      <c r="H154" s="388"/>
      <c r="I154" s="396">
        <f t="shared" si="2"/>
        <v>47.184350000000002</v>
      </c>
    </row>
    <row r="155" spans="1:12" x14ac:dyDescent="0.3">
      <c r="A155" s="387">
        <f>+SUBTOTAL(3,$F$8:$F155)</f>
        <v>148</v>
      </c>
      <c r="B155" s="381">
        <v>45597</v>
      </c>
      <c r="C155" s="382" t="s">
        <v>703</v>
      </c>
      <c r="D155" s="383" t="str">
        <f>+VLOOKUP(C155,Foundation!$C$8:$D$538,2,FALSE)</f>
        <v>DA+0</v>
      </c>
      <c r="E155" s="365">
        <v>45611</v>
      </c>
      <c r="F155" s="365">
        <v>45614</v>
      </c>
      <c r="G155" s="385" t="s">
        <v>892</v>
      </c>
      <c r="H155" s="388"/>
      <c r="I155" s="396">
        <f t="shared" si="2"/>
        <v>37.504372000000004</v>
      </c>
    </row>
    <row r="156" spans="1:12" x14ac:dyDescent="0.3">
      <c r="A156" s="387">
        <f>+SUBTOTAL(3,$F$8:$F156)</f>
        <v>149</v>
      </c>
      <c r="B156" s="381">
        <v>45597</v>
      </c>
      <c r="C156" s="393" t="s">
        <v>867</v>
      </c>
      <c r="D156" s="383" t="str">
        <f>+VLOOKUP(C156,Foundation!$C$8:$D$538,2,FALSE)</f>
        <v>DA+0</v>
      </c>
      <c r="E156" s="365">
        <v>45613</v>
      </c>
      <c r="F156" s="365">
        <v>45616</v>
      </c>
      <c r="G156" s="385" t="s">
        <v>896</v>
      </c>
      <c r="H156" s="388"/>
      <c r="I156" s="396">
        <f t="shared" si="2"/>
        <v>37.504372000000004</v>
      </c>
    </row>
    <row r="157" spans="1:12" x14ac:dyDescent="0.3">
      <c r="A157" s="387">
        <f>+SUBTOTAL(3,$F$8:$F157)</f>
        <v>150</v>
      </c>
      <c r="B157" s="381">
        <v>45597</v>
      </c>
      <c r="C157" s="393" t="s">
        <v>695</v>
      </c>
      <c r="D157" s="383" t="str">
        <f>+VLOOKUP(C157,Foundation!$C$8:$D$538,2,FALSE)</f>
        <v>DA+6</v>
      </c>
      <c r="E157" s="365">
        <v>45598</v>
      </c>
      <c r="F157" s="365">
        <v>45618</v>
      </c>
      <c r="G157" s="385" t="s">
        <v>910</v>
      </c>
      <c r="H157" s="388"/>
      <c r="I157" s="396">
        <f t="shared" si="2"/>
        <v>45.413028000000004</v>
      </c>
    </row>
    <row r="158" spans="1:12" x14ac:dyDescent="0.3">
      <c r="A158" s="387">
        <f>+SUBTOTAL(3,$F$8:$F158)</f>
        <v>151</v>
      </c>
      <c r="B158" s="381">
        <v>45597</v>
      </c>
      <c r="C158" s="393" t="s">
        <v>701</v>
      </c>
      <c r="D158" s="383" t="str">
        <f>+VLOOKUP(C158,Foundation!$C$8:$D$538,2,FALSE)</f>
        <v>DA+3</v>
      </c>
      <c r="E158" s="365">
        <v>45614</v>
      </c>
      <c r="F158" s="365">
        <v>45618</v>
      </c>
      <c r="G158" s="385" t="s">
        <v>892</v>
      </c>
      <c r="H158" s="388"/>
      <c r="I158" s="396">
        <f t="shared" si="2"/>
        <v>38.847605999999992</v>
      </c>
    </row>
    <row r="159" spans="1:12" x14ac:dyDescent="0.3">
      <c r="A159" s="387">
        <f>+SUBTOTAL(3,$F$8:$F159)</f>
        <v>152</v>
      </c>
      <c r="B159" s="381">
        <v>45597</v>
      </c>
      <c r="C159" s="382" t="s">
        <v>96</v>
      </c>
      <c r="D159" s="383" t="str">
        <f>+VLOOKUP(C159,Foundation!$C$8:$D$538,2,FALSE)</f>
        <v>DA+3</v>
      </c>
      <c r="E159" s="365">
        <v>45608</v>
      </c>
      <c r="F159" s="365">
        <v>45620</v>
      </c>
      <c r="G159" s="385" t="s">
        <v>899</v>
      </c>
      <c r="H159" s="388"/>
      <c r="I159" s="396">
        <f t="shared" si="2"/>
        <v>38.847605999999992</v>
      </c>
    </row>
    <row r="160" spans="1:12" x14ac:dyDescent="0.3">
      <c r="A160" s="387">
        <f>+SUBTOTAL(3,$F$8:$F160)</f>
        <v>153</v>
      </c>
      <c r="B160" s="381">
        <v>45597</v>
      </c>
      <c r="C160" s="382" t="s">
        <v>728</v>
      </c>
      <c r="D160" s="383" t="str">
        <f>+VLOOKUP(C160,Foundation!$C$8:$D$538,2,FALSE)</f>
        <v>DA+9</v>
      </c>
      <c r="E160" s="365">
        <v>45609</v>
      </c>
      <c r="F160" s="365">
        <v>45621</v>
      </c>
      <c r="G160" s="385" t="s">
        <v>901</v>
      </c>
      <c r="H160" s="388"/>
      <c r="I160" s="396">
        <f t="shared" si="2"/>
        <v>47.184350000000002</v>
      </c>
    </row>
    <row r="161" spans="1:9" x14ac:dyDescent="0.3">
      <c r="A161" s="387">
        <f>+SUBTOTAL(3,$F$8:$F161)</f>
        <v>154</v>
      </c>
      <c r="B161" s="381">
        <v>45597</v>
      </c>
      <c r="C161" s="382" t="s">
        <v>577</v>
      </c>
      <c r="D161" s="383" t="str">
        <f>+VLOOKUP(C161,Foundation!$C$8:$D$538,2,FALSE)</f>
        <v>DA+9</v>
      </c>
      <c r="E161" s="365">
        <v>45615</v>
      </c>
      <c r="F161" s="365">
        <v>45623</v>
      </c>
      <c r="G161" s="385" t="s">
        <v>594</v>
      </c>
      <c r="H161" s="388"/>
      <c r="I161" s="396">
        <f t="shared" si="2"/>
        <v>47.184350000000002</v>
      </c>
    </row>
    <row r="162" spans="1:9" x14ac:dyDescent="0.3">
      <c r="A162" s="387">
        <f>+SUBTOTAL(3,$F$8:$F162)</f>
        <v>155</v>
      </c>
      <c r="B162" s="381">
        <v>45597</v>
      </c>
      <c r="C162" s="382" t="s">
        <v>702</v>
      </c>
      <c r="D162" s="383" t="str">
        <f>+VLOOKUP(C162,Foundation!$C$8:$D$538,2,FALSE)</f>
        <v>DA+3</v>
      </c>
      <c r="E162" s="365">
        <v>45619</v>
      </c>
      <c r="F162" s="365">
        <v>45623</v>
      </c>
      <c r="G162" s="385" t="s">
        <v>892</v>
      </c>
      <c r="H162" s="388"/>
      <c r="I162" s="396">
        <f t="shared" si="2"/>
        <v>38.847605999999992</v>
      </c>
    </row>
    <row r="163" spans="1:9" x14ac:dyDescent="0.3">
      <c r="A163" s="387">
        <f>+SUBTOTAL(3,$F$8:$F163)</f>
        <v>156</v>
      </c>
      <c r="B163" s="381">
        <v>45597</v>
      </c>
      <c r="C163" s="382" t="s">
        <v>513</v>
      </c>
      <c r="D163" s="383" t="str">
        <f>+VLOOKUP(C163,Foundation!$C$8:$D$538,2,FALSE)</f>
        <v>DA+3</v>
      </c>
      <c r="E163" s="365">
        <v>45618</v>
      </c>
      <c r="F163" s="365">
        <v>45626</v>
      </c>
      <c r="G163" s="385" t="s">
        <v>604</v>
      </c>
      <c r="H163" s="388"/>
      <c r="I163" s="396">
        <f t="shared" si="2"/>
        <v>38.847605999999992</v>
      </c>
    </row>
    <row r="164" spans="1:9" x14ac:dyDescent="0.3">
      <c r="A164" s="387">
        <f>+SUBTOTAL(3,$F$8:$F164)</f>
        <v>157</v>
      </c>
      <c r="B164" s="381">
        <v>45597</v>
      </c>
      <c r="C164" s="382" t="s">
        <v>494</v>
      </c>
      <c r="D164" s="383" t="str">
        <f>+VLOOKUP(C164,Foundation!$C$8:$D$538,2,FALSE)</f>
        <v>DA+3</v>
      </c>
      <c r="E164" s="365">
        <v>45620</v>
      </c>
      <c r="F164" s="365">
        <v>45626</v>
      </c>
      <c r="G164" s="385" t="s">
        <v>600</v>
      </c>
      <c r="H164" s="388"/>
      <c r="I164" s="396">
        <f t="shared" si="2"/>
        <v>38.847605999999992</v>
      </c>
    </row>
    <row r="165" spans="1:9" x14ac:dyDescent="0.3">
      <c r="A165" s="387">
        <f>+SUBTOTAL(3,$F$8:$F165)</f>
        <v>158</v>
      </c>
      <c r="B165" s="381">
        <v>45597</v>
      </c>
      <c r="C165" s="382" t="s">
        <v>699</v>
      </c>
      <c r="D165" s="383" t="str">
        <f>+VLOOKUP(C165,Foundation!$C$8:$D$538,2,FALSE)</f>
        <v>DA+3</v>
      </c>
      <c r="E165" s="365">
        <v>45623</v>
      </c>
      <c r="F165" s="365">
        <v>45626</v>
      </c>
      <c r="G165" s="385" t="s">
        <v>892</v>
      </c>
      <c r="H165" s="388"/>
      <c r="I165" s="396">
        <f t="shared" si="2"/>
        <v>38.847605999999992</v>
      </c>
    </row>
    <row r="166" spans="1:9" x14ac:dyDescent="0.3">
      <c r="A166" s="387">
        <f>+SUBTOTAL(3,$F$8:$F166)</f>
        <v>159</v>
      </c>
      <c r="B166" s="381">
        <v>45597</v>
      </c>
      <c r="C166" s="382" t="s">
        <v>224</v>
      </c>
      <c r="D166" s="383" t="str">
        <f>+VLOOKUP(C166,Foundation!$C$8:$D$538,2,FALSE)</f>
        <v>DA+3</v>
      </c>
      <c r="E166" s="365">
        <v>45620</v>
      </c>
      <c r="F166" s="365">
        <v>45626</v>
      </c>
      <c r="G166" s="385" t="s">
        <v>900</v>
      </c>
      <c r="H166" s="388"/>
      <c r="I166" s="396">
        <f t="shared" si="2"/>
        <v>38.847605999999992</v>
      </c>
    </row>
    <row r="167" spans="1:9" x14ac:dyDescent="0.3">
      <c r="A167" s="387">
        <f>+SUBTOTAL(3,$F$8:$F167)</f>
        <v>160</v>
      </c>
      <c r="B167" s="381">
        <v>45627</v>
      </c>
      <c r="C167" s="394" t="s">
        <v>760</v>
      </c>
      <c r="D167" s="383" t="str">
        <f>+VLOOKUP(C167,Foundation!$C$8:$D$538,2,FALSE)</f>
        <v>DA+3</v>
      </c>
      <c r="E167" s="365">
        <v>45621</v>
      </c>
      <c r="F167" s="365">
        <v>45629</v>
      </c>
      <c r="G167" s="385" t="s">
        <v>899</v>
      </c>
      <c r="H167" s="388"/>
      <c r="I167" s="396">
        <f t="shared" si="2"/>
        <v>38.847605999999992</v>
      </c>
    </row>
    <row r="168" spans="1:9" x14ac:dyDescent="0.3">
      <c r="A168" s="387">
        <f>+SUBTOTAL(3,$F$8:$F168)</f>
        <v>161</v>
      </c>
      <c r="B168" s="381">
        <v>45627</v>
      </c>
      <c r="C168" s="394" t="s">
        <v>727</v>
      </c>
      <c r="D168" s="383" t="str">
        <f>+VLOOKUP(C168,Foundation!$C$8:$D$538,2,FALSE)</f>
        <v>DA+3</v>
      </c>
      <c r="E168" s="365">
        <v>45622</v>
      </c>
      <c r="F168" s="365">
        <v>45631</v>
      </c>
      <c r="G168" s="385" t="s">
        <v>901</v>
      </c>
      <c r="H168" s="388"/>
      <c r="I168" s="396">
        <f t="shared" si="2"/>
        <v>38.847605999999992</v>
      </c>
    </row>
    <row r="169" spans="1:9" x14ac:dyDescent="0.3">
      <c r="A169" s="387">
        <f>+SUBTOTAL(3,$F$8:$F169)</f>
        <v>162</v>
      </c>
      <c r="B169" s="381">
        <v>45627</v>
      </c>
      <c r="C169" s="394" t="s">
        <v>700</v>
      </c>
      <c r="D169" s="383" t="str">
        <f>+VLOOKUP(C169,Foundation!$C$8:$D$538,2,FALSE)</f>
        <v>DA+3</v>
      </c>
      <c r="E169" s="365">
        <v>45628</v>
      </c>
      <c r="F169" s="365">
        <v>45631</v>
      </c>
      <c r="G169" s="385" t="s">
        <v>892</v>
      </c>
      <c r="H169" s="388"/>
      <c r="I169" s="396">
        <f t="shared" si="2"/>
        <v>38.847605999999992</v>
      </c>
    </row>
    <row r="170" spans="1:9" x14ac:dyDescent="0.3">
      <c r="A170" s="387">
        <f>+SUBTOTAL(3,$F$8:$F170)</f>
        <v>163</v>
      </c>
      <c r="B170" s="381">
        <v>45627</v>
      </c>
      <c r="C170" s="394" t="s">
        <v>492</v>
      </c>
      <c r="D170" s="383" t="str">
        <f>+VLOOKUP(C170,Foundation!$C$8:$D$538,2,FALSE)</f>
        <v>DA+9</v>
      </c>
      <c r="E170" s="365">
        <v>45624</v>
      </c>
      <c r="F170" s="365">
        <v>45632</v>
      </c>
      <c r="G170" s="385" t="s">
        <v>603</v>
      </c>
      <c r="H170" s="388"/>
      <c r="I170" s="396">
        <f t="shared" si="2"/>
        <v>47.184350000000002</v>
      </c>
    </row>
    <row r="171" spans="1:9" x14ac:dyDescent="0.3">
      <c r="A171" s="387">
        <f>+SUBTOTAL(3,$F$8:$F171)</f>
        <v>164</v>
      </c>
      <c r="B171" s="381">
        <v>45627</v>
      </c>
      <c r="C171" s="394" t="s">
        <v>488</v>
      </c>
      <c r="D171" s="383" t="str">
        <f>+VLOOKUP(C171,Foundation!$C$8:$D$538,2,FALSE)</f>
        <v>DA+3</v>
      </c>
      <c r="E171" s="365">
        <v>45627</v>
      </c>
      <c r="F171" s="365">
        <v>45633</v>
      </c>
      <c r="G171" s="385" t="s">
        <v>600</v>
      </c>
      <c r="H171" s="388"/>
      <c r="I171" s="396">
        <f t="shared" si="2"/>
        <v>38.847605999999992</v>
      </c>
    </row>
    <row r="172" spans="1:9" x14ac:dyDescent="0.3">
      <c r="A172" s="387">
        <f>+SUBTOTAL(3,$F$8:$F172)</f>
        <v>165</v>
      </c>
      <c r="B172" s="381">
        <v>45627</v>
      </c>
      <c r="C172" s="394" t="s">
        <v>698</v>
      </c>
      <c r="D172" s="383" t="str">
        <f>+VLOOKUP(C172,Foundation!$C$8:$D$538,2,FALSE)</f>
        <v>DA+0</v>
      </c>
      <c r="E172" s="365">
        <v>45632</v>
      </c>
      <c r="F172" s="365">
        <v>45635</v>
      </c>
      <c r="G172" s="385" t="s">
        <v>892</v>
      </c>
      <c r="H172" s="388"/>
      <c r="I172" s="396">
        <f t="shared" si="2"/>
        <v>37.504372000000004</v>
      </c>
    </row>
    <row r="173" spans="1:9" x14ac:dyDescent="0.3">
      <c r="A173" s="387">
        <f>+SUBTOTAL(3,$F$8:$F173)</f>
        <v>166</v>
      </c>
      <c r="B173" s="381">
        <v>45627</v>
      </c>
      <c r="C173" s="394" t="s">
        <v>167</v>
      </c>
      <c r="D173" s="383" t="str">
        <f>+VLOOKUP(C173,Foundation!$C$8:$D$538,2,FALSE)</f>
        <v>DB1+0</v>
      </c>
      <c r="E173" s="365">
        <v>45626</v>
      </c>
      <c r="F173" s="365">
        <v>45637</v>
      </c>
      <c r="G173" s="385" t="s">
        <v>601</v>
      </c>
      <c r="H173" s="388"/>
      <c r="I173" s="396">
        <f t="shared" si="2"/>
        <v>57.597240999999997</v>
      </c>
    </row>
    <row r="174" spans="1:9" x14ac:dyDescent="0.3">
      <c r="A174" s="387">
        <f>+SUBTOTAL(3,$F$8:$F174)</f>
        <v>167</v>
      </c>
      <c r="B174" s="381">
        <v>45627</v>
      </c>
      <c r="C174" s="394" t="s">
        <v>864</v>
      </c>
      <c r="D174" s="383" t="str">
        <f>+VLOOKUP(C174,Foundation!$C$8:$D$538,2,FALSE)</f>
        <v>DA+0</v>
      </c>
      <c r="E174" s="365">
        <v>45635</v>
      </c>
      <c r="F174" s="365">
        <v>45639</v>
      </c>
      <c r="G174" s="385" t="s">
        <v>896</v>
      </c>
      <c r="H174" s="388"/>
      <c r="I174" s="396">
        <f t="shared" si="2"/>
        <v>37.504372000000004</v>
      </c>
    </row>
    <row r="175" spans="1:9" x14ac:dyDescent="0.3">
      <c r="A175" s="387">
        <f>+SUBTOTAL(3,$F$8:$F175)</f>
        <v>168</v>
      </c>
      <c r="B175" s="381">
        <v>45627</v>
      </c>
      <c r="C175" s="382" t="s">
        <v>491</v>
      </c>
      <c r="D175" s="383" t="str">
        <f>+VLOOKUP(C175,Foundation!$C$8:$D$538,2,FALSE)</f>
        <v>DA+6</v>
      </c>
      <c r="E175" s="365">
        <v>45635</v>
      </c>
      <c r="F175" s="365">
        <v>45642</v>
      </c>
      <c r="G175" s="385" t="s">
        <v>600</v>
      </c>
      <c r="H175" s="388"/>
      <c r="I175" s="396">
        <f t="shared" si="2"/>
        <v>45.413028000000004</v>
      </c>
    </row>
    <row r="176" spans="1:9" x14ac:dyDescent="0.3">
      <c r="A176" s="387">
        <f>+SUBTOTAL(3,$F$8:$F176)</f>
        <v>169</v>
      </c>
      <c r="B176" s="381">
        <v>45627</v>
      </c>
      <c r="C176" s="382" t="s">
        <v>35</v>
      </c>
      <c r="D176" s="383" t="str">
        <f>+VLOOKUP(C176,Foundation!$C$8:$D$538,2,FALSE)</f>
        <v>DC2+0</v>
      </c>
      <c r="E176" s="365">
        <v>45629</v>
      </c>
      <c r="F176" s="365">
        <v>45642</v>
      </c>
      <c r="G176" s="385" t="s">
        <v>899</v>
      </c>
      <c r="H176" s="388"/>
      <c r="I176" s="396">
        <f t="shared" si="2"/>
        <v>66.381106999999986</v>
      </c>
    </row>
    <row r="177" spans="1:9" x14ac:dyDescent="0.3">
      <c r="A177" s="387">
        <f>+SUBTOTAL(3,$F$8:$F177)</f>
        <v>170</v>
      </c>
      <c r="B177" s="381">
        <v>45627</v>
      </c>
      <c r="C177" s="382" t="s">
        <v>223</v>
      </c>
      <c r="D177" s="383" t="str">
        <f>+VLOOKUP(C177,Foundation!$C$8:$D$538,2,FALSE)</f>
        <v>DA+0</v>
      </c>
      <c r="E177" s="365">
        <v>45646</v>
      </c>
      <c r="F177" s="365">
        <v>45653</v>
      </c>
      <c r="G177" s="385" t="s">
        <v>900</v>
      </c>
      <c r="H177" s="388"/>
      <c r="I177" s="396">
        <f t="shared" si="2"/>
        <v>37.504372000000004</v>
      </c>
    </row>
    <row r="178" spans="1:9" x14ac:dyDescent="0.3">
      <c r="A178" s="387">
        <f>+SUBTOTAL(3,$F$8:$F178)</f>
        <v>171</v>
      </c>
      <c r="B178" s="381">
        <v>45658</v>
      </c>
      <c r="C178" s="382" t="s">
        <v>490</v>
      </c>
      <c r="D178" s="383" t="str">
        <f>+VLOOKUP(C178,Foundation!$C$8:$D$538,2,FALSE)</f>
        <v>DA+3</v>
      </c>
      <c r="E178" s="365">
        <v>45651</v>
      </c>
      <c r="F178" s="365">
        <v>45661</v>
      </c>
      <c r="G178" s="385" t="s">
        <v>600</v>
      </c>
      <c r="H178" s="388"/>
      <c r="I178" s="396">
        <f t="shared" si="2"/>
        <v>38.847605999999992</v>
      </c>
    </row>
    <row r="179" spans="1:9" x14ac:dyDescent="0.3">
      <c r="A179" s="387">
        <f>+SUBTOTAL(3,$F$8:$F179)</f>
        <v>172</v>
      </c>
      <c r="B179" s="381">
        <v>45658</v>
      </c>
      <c r="C179" s="382" t="s">
        <v>222</v>
      </c>
      <c r="D179" s="383" t="str">
        <f>+VLOOKUP(C179,Foundation!$C$8:$D$538,2,FALSE)</f>
        <v>DA+0</v>
      </c>
      <c r="E179" s="365">
        <v>45654</v>
      </c>
      <c r="F179" s="365">
        <v>45661</v>
      </c>
      <c r="G179" s="385" t="s">
        <v>900</v>
      </c>
      <c r="H179" s="388"/>
      <c r="I179" s="396">
        <f t="shared" si="2"/>
        <v>37.504372000000004</v>
      </c>
    </row>
    <row r="180" spans="1:9" x14ac:dyDescent="0.3">
      <c r="A180" s="387">
        <f>+SUBTOTAL(3,$F$8:$F180)</f>
        <v>173</v>
      </c>
      <c r="B180" s="381">
        <v>45658</v>
      </c>
      <c r="C180" s="382" t="s">
        <v>570</v>
      </c>
      <c r="D180" s="383" t="str">
        <f>+VLOOKUP(C180,Foundation!$C$8:$D$538,2,FALSE)</f>
        <v>DB1+0</v>
      </c>
      <c r="E180" s="365">
        <v>45651</v>
      </c>
      <c r="F180" s="365">
        <v>45664</v>
      </c>
      <c r="G180" s="385" t="s">
        <v>594</v>
      </c>
      <c r="H180" s="388"/>
      <c r="I180" s="396">
        <f t="shared" si="2"/>
        <v>57.597240999999997</v>
      </c>
    </row>
    <row r="181" spans="1:9" x14ac:dyDescent="0.3">
      <c r="A181" s="387">
        <f>+SUBTOTAL(3,$F$8:$F181)</f>
        <v>174</v>
      </c>
      <c r="B181" s="381">
        <v>45658</v>
      </c>
      <c r="C181" s="382" t="s">
        <v>861</v>
      </c>
      <c r="D181" s="383" t="str">
        <f>+VLOOKUP(C181,Foundation!$C$8:$D$538,2,FALSE)</f>
        <v>DB2+0</v>
      </c>
      <c r="E181" s="365">
        <v>45660</v>
      </c>
      <c r="F181" s="365">
        <v>45666</v>
      </c>
      <c r="G181" s="385" t="s">
        <v>896</v>
      </c>
      <c r="H181" s="388"/>
      <c r="I181" s="396">
        <f t="shared" si="2"/>
        <v>57.597240999999997</v>
      </c>
    </row>
    <row r="182" spans="1:9" x14ac:dyDescent="0.3">
      <c r="A182" s="387">
        <f>+SUBTOTAL(3,$F$8:$F182)</f>
        <v>175</v>
      </c>
      <c r="B182" s="381">
        <v>45658</v>
      </c>
      <c r="C182" s="382" t="s">
        <v>737</v>
      </c>
      <c r="D182" s="383" t="str">
        <f>+VLOOKUP(C182,Foundation!$C$8:$D$538,2,FALSE)</f>
        <v>DA+3</v>
      </c>
      <c r="E182" s="365">
        <v>45661</v>
      </c>
      <c r="F182" s="365">
        <v>45666</v>
      </c>
      <c r="G182" s="385" t="s">
        <v>901</v>
      </c>
      <c r="H182" s="388"/>
      <c r="I182" s="396">
        <f t="shared" si="2"/>
        <v>38.847605999999992</v>
      </c>
    </row>
    <row r="183" spans="1:9" x14ac:dyDescent="0.3">
      <c r="A183" s="387">
        <f>+SUBTOTAL(3,$F$8:$F183)</f>
        <v>176</v>
      </c>
      <c r="B183" s="381">
        <v>45658</v>
      </c>
      <c r="C183" s="394" t="s">
        <v>871</v>
      </c>
      <c r="D183" s="383" t="str">
        <f>+VLOOKUP(C183,Foundation!$C$8:$D$538,2,FALSE)</f>
        <v>DB2+0</v>
      </c>
      <c r="E183" s="365">
        <v>45662</v>
      </c>
      <c r="F183" s="365">
        <v>45670</v>
      </c>
      <c r="G183" s="385" t="s">
        <v>893</v>
      </c>
      <c r="H183" s="388"/>
      <c r="I183" s="396">
        <f t="shared" si="2"/>
        <v>57.597240999999997</v>
      </c>
    </row>
    <row r="184" spans="1:9" x14ac:dyDescent="0.3">
      <c r="A184" s="387">
        <f>+SUBTOTAL(3,$F$8:$F184)</f>
        <v>177</v>
      </c>
      <c r="B184" s="381">
        <v>45658</v>
      </c>
      <c r="C184" s="394" t="s">
        <v>865</v>
      </c>
      <c r="D184" s="383" t="str">
        <f>+VLOOKUP(C184,Foundation!$C$8:$D$538,2,FALSE)</f>
        <v>DA+0</v>
      </c>
      <c r="E184" s="365">
        <v>45667</v>
      </c>
      <c r="F184" s="365">
        <v>45671</v>
      </c>
      <c r="G184" s="385" t="s">
        <v>896</v>
      </c>
      <c r="H184" s="388"/>
      <c r="I184" s="396">
        <f t="shared" si="2"/>
        <v>37.504372000000004</v>
      </c>
    </row>
    <row r="185" spans="1:9" x14ac:dyDescent="0.3">
      <c r="A185" s="387">
        <f>+SUBTOTAL(3,$F$8:$F185)</f>
        <v>178</v>
      </c>
      <c r="B185" s="381">
        <v>45658</v>
      </c>
      <c r="C185" s="394" t="s">
        <v>571</v>
      </c>
      <c r="D185" s="383" t="str">
        <f>+VLOOKUP(C185,Foundation!$C$8:$D$538,2,FALSE)</f>
        <v>DA+3</v>
      </c>
      <c r="E185" s="365">
        <v>45665</v>
      </c>
      <c r="F185" s="365">
        <v>45674</v>
      </c>
      <c r="G185" s="385" t="s">
        <v>594</v>
      </c>
      <c r="H185" s="388"/>
      <c r="I185" s="396">
        <f t="shared" si="2"/>
        <v>38.847605999999992</v>
      </c>
    </row>
    <row r="186" spans="1:9" x14ac:dyDescent="0.3">
      <c r="A186" s="387">
        <f>+SUBTOTAL(3,$F$8:$F186)</f>
        <v>179</v>
      </c>
      <c r="B186" s="381">
        <v>45658</v>
      </c>
      <c r="C186" s="394" t="s">
        <v>576</v>
      </c>
      <c r="D186" s="383" t="str">
        <f>+VLOOKUP(C186,Foundation!$C$8:$D$538,2,FALSE)</f>
        <v>DA+3</v>
      </c>
      <c r="E186" s="365">
        <v>45668</v>
      </c>
      <c r="F186" s="365">
        <v>45675</v>
      </c>
      <c r="G186" s="385" t="s">
        <v>604</v>
      </c>
      <c r="H186" s="388"/>
      <c r="I186" s="396">
        <f t="shared" si="2"/>
        <v>38.847605999999992</v>
      </c>
    </row>
    <row r="187" spans="1:9" x14ac:dyDescent="0.3">
      <c r="A187" s="387">
        <f>+SUBTOTAL(3,$F$8:$F187)</f>
        <v>180</v>
      </c>
      <c r="B187" s="381">
        <v>45658</v>
      </c>
      <c r="C187" s="382" t="s">
        <v>736</v>
      </c>
      <c r="D187" s="383" t="str">
        <f>+VLOOKUP(C187,Foundation!$C$8:$D$538,2,FALSE)</f>
        <v>DA+3</v>
      </c>
      <c r="E187" s="365">
        <v>45667</v>
      </c>
      <c r="F187" s="365">
        <v>45675</v>
      </c>
      <c r="G187" s="385" t="s">
        <v>901</v>
      </c>
      <c r="H187" s="388"/>
      <c r="I187" s="396">
        <f t="shared" si="2"/>
        <v>38.847605999999992</v>
      </c>
    </row>
    <row r="188" spans="1:9" x14ac:dyDescent="0.3">
      <c r="A188" s="387">
        <f>+SUBTOTAL(3,$F$8:$F188)</f>
        <v>181</v>
      </c>
      <c r="B188" s="381">
        <v>45658</v>
      </c>
      <c r="C188" s="382" t="s">
        <v>866</v>
      </c>
      <c r="D188" s="383" t="str">
        <f>+VLOOKUP(C188,Foundation!$C$8:$D$538,2,FALSE)</f>
        <v>DA+0</v>
      </c>
      <c r="E188" s="365">
        <v>45672</v>
      </c>
      <c r="F188" s="365">
        <v>45676</v>
      </c>
      <c r="G188" s="385" t="s">
        <v>896</v>
      </c>
      <c r="H188" s="388"/>
      <c r="I188" s="396">
        <f t="shared" si="2"/>
        <v>37.504372000000004</v>
      </c>
    </row>
    <row r="189" spans="1:9" x14ac:dyDescent="0.3">
      <c r="A189" s="387">
        <f>+SUBTOTAL(3,$F$8:$F189)</f>
        <v>182</v>
      </c>
      <c r="B189" s="381">
        <v>45658</v>
      </c>
      <c r="C189" s="394" t="s">
        <v>868</v>
      </c>
      <c r="D189" s="383" t="str">
        <f>+VLOOKUP(C189,Foundation!$C$8:$D$538,2,FALSE)</f>
        <v>DA+0</v>
      </c>
      <c r="E189" s="365">
        <v>45671</v>
      </c>
      <c r="F189" s="365">
        <v>45676</v>
      </c>
      <c r="G189" s="385" t="s">
        <v>893</v>
      </c>
      <c r="H189" s="388"/>
      <c r="I189" s="396">
        <f t="shared" si="2"/>
        <v>37.504372000000004</v>
      </c>
    </row>
    <row r="190" spans="1:9" x14ac:dyDescent="0.3">
      <c r="A190" s="387">
        <f>+SUBTOTAL(3,$F$8:$F190)</f>
        <v>183</v>
      </c>
      <c r="B190" s="381">
        <v>45658</v>
      </c>
      <c r="C190" s="394" t="s">
        <v>858</v>
      </c>
      <c r="D190" s="383" t="str">
        <f>+VLOOKUP(C190,Foundation!$C$8:$D$538,2,FALSE)</f>
        <v>DB2+3</v>
      </c>
      <c r="E190" s="365">
        <v>45678</v>
      </c>
      <c r="F190" s="365">
        <v>45684</v>
      </c>
      <c r="G190" s="385" t="s">
        <v>898</v>
      </c>
      <c r="H190" s="388"/>
      <c r="I190" s="396">
        <f t="shared" si="2"/>
        <v>60.096777000000003</v>
      </c>
    </row>
    <row r="191" spans="1:9" x14ac:dyDescent="0.3">
      <c r="A191" s="387">
        <f>+SUBTOTAL(3,$F$8:$F191)</f>
        <v>184</v>
      </c>
      <c r="B191" s="381">
        <v>45658</v>
      </c>
      <c r="C191" s="394" t="s">
        <v>220</v>
      </c>
      <c r="D191" s="383" t="str">
        <f>+VLOOKUP(C191,Foundation!$C$8:$D$538,2,FALSE)</f>
        <v>DA+3</v>
      </c>
      <c r="E191" s="365">
        <v>45676</v>
      </c>
      <c r="F191" s="365">
        <v>45686</v>
      </c>
      <c r="G191" s="385" t="s">
        <v>604</v>
      </c>
      <c r="H191" s="388"/>
      <c r="I191" s="396">
        <f t="shared" si="2"/>
        <v>38.847605999999992</v>
      </c>
    </row>
    <row r="192" spans="1:9" x14ac:dyDescent="0.3">
      <c r="A192" s="387">
        <f>+SUBTOTAL(3,$F$8:$F192)</f>
        <v>185</v>
      </c>
      <c r="B192" s="381">
        <v>45658</v>
      </c>
      <c r="C192" s="394" t="s">
        <v>101</v>
      </c>
      <c r="D192" s="383" t="str">
        <f>+VLOOKUP(C192,Foundation!$C$8:$D$538,2,FALSE)</f>
        <v>DC2+6</v>
      </c>
      <c r="E192" s="365">
        <v>45668</v>
      </c>
      <c r="F192" s="365">
        <v>45686</v>
      </c>
      <c r="G192" s="385" t="s">
        <v>900</v>
      </c>
      <c r="H192" s="388"/>
      <c r="I192" s="396">
        <f t="shared" si="2"/>
        <v>78.132046999999986</v>
      </c>
    </row>
    <row r="193" spans="1:9" x14ac:dyDescent="0.3">
      <c r="A193" s="387">
        <f>+SUBTOTAL(3,$F$8:$F193)</f>
        <v>186</v>
      </c>
      <c r="B193" s="381">
        <v>45658</v>
      </c>
      <c r="C193" s="394" t="s">
        <v>735</v>
      </c>
      <c r="D193" s="383" t="str">
        <f>+VLOOKUP(C193,Foundation!$C$8:$D$538,2,FALSE)</f>
        <v>DA+6</v>
      </c>
      <c r="E193" s="365">
        <v>45676</v>
      </c>
      <c r="F193" s="365">
        <v>45687</v>
      </c>
      <c r="G193" s="385" t="s">
        <v>901</v>
      </c>
      <c r="H193" s="388"/>
      <c r="I193" s="396">
        <f t="shared" si="2"/>
        <v>45.413028000000004</v>
      </c>
    </row>
    <row r="194" spans="1:9" x14ac:dyDescent="0.3">
      <c r="A194" s="387">
        <f>+SUBTOTAL(3,$F$8:$F194)</f>
        <v>187</v>
      </c>
      <c r="B194" s="381">
        <v>45689</v>
      </c>
      <c r="C194" s="394" t="s">
        <v>859</v>
      </c>
      <c r="D194" s="383" t="str">
        <f>+VLOOKUP(C194,Foundation!$C$8:$D$538,2,FALSE)</f>
        <v>DA+3</v>
      </c>
      <c r="E194" s="365">
        <v>45685</v>
      </c>
      <c r="F194" s="365">
        <v>45690</v>
      </c>
      <c r="G194" s="385" t="s">
        <v>898</v>
      </c>
      <c r="H194" s="388"/>
      <c r="I194" s="396">
        <f t="shared" si="2"/>
        <v>38.847605999999992</v>
      </c>
    </row>
    <row r="195" spans="1:9" x14ac:dyDescent="0.3">
      <c r="A195" s="387">
        <f>+SUBTOTAL(3,$F$8:$F195)</f>
        <v>188</v>
      </c>
      <c r="B195" s="381">
        <v>45689</v>
      </c>
      <c r="C195" s="394" t="s">
        <v>834</v>
      </c>
      <c r="D195" s="383" t="str">
        <f>+VLOOKUP(C195,Foundation!$C$8:$D$538,2,FALSE)</f>
        <v>DA+0</v>
      </c>
      <c r="E195" s="365">
        <v>45686</v>
      </c>
      <c r="F195" s="365">
        <v>45694</v>
      </c>
      <c r="G195" s="385" t="s">
        <v>900</v>
      </c>
      <c r="H195" s="388"/>
      <c r="I195" s="396">
        <f t="shared" si="2"/>
        <v>37.504372000000004</v>
      </c>
    </row>
    <row r="196" spans="1:9" x14ac:dyDescent="0.3">
      <c r="A196" s="387">
        <f>+SUBTOTAL(3,$F$8:$F196)</f>
        <v>189</v>
      </c>
      <c r="B196" s="381">
        <v>45689</v>
      </c>
      <c r="C196" s="394" t="s">
        <v>860</v>
      </c>
      <c r="D196" s="383" t="str">
        <f>+VLOOKUP(C196,Foundation!$C$8:$D$538,2,FALSE)</f>
        <v>DA+0</v>
      </c>
      <c r="E196" s="365">
        <v>45690</v>
      </c>
      <c r="F196" s="365">
        <v>45694</v>
      </c>
      <c r="G196" s="385" t="s">
        <v>898</v>
      </c>
      <c r="H196" s="388"/>
      <c r="I196" s="396">
        <f t="shared" si="2"/>
        <v>37.504372000000004</v>
      </c>
    </row>
    <row r="197" spans="1:9" x14ac:dyDescent="0.3">
      <c r="A197" s="387">
        <f>+SUBTOTAL(3,$F$8:$F197)</f>
        <v>190</v>
      </c>
      <c r="B197" s="381">
        <v>45689</v>
      </c>
      <c r="C197" s="394" t="s">
        <v>715</v>
      </c>
      <c r="D197" s="383" t="str">
        <f>+VLOOKUP(C197,Foundation!$C$8:$D$538,2,FALSE)</f>
        <v>DC2+0</v>
      </c>
      <c r="E197" s="365">
        <v>45688</v>
      </c>
      <c r="F197" s="365">
        <v>45695</v>
      </c>
      <c r="G197" s="385" t="s">
        <v>903</v>
      </c>
      <c r="H197" s="388"/>
      <c r="I197" s="396">
        <f t="shared" si="2"/>
        <v>66.381106999999986</v>
      </c>
    </row>
    <row r="198" spans="1:9" x14ac:dyDescent="0.3">
      <c r="A198" s="387">
        <f>+SUBTOTAL(3,$F$8:$F198)</f>
        <v>191</v>
      </c>
      <c r="B198" s="381">
        <v>45689</v>
      </c>
      <c r="C198" s="394" t="s">
        <v>633</v>
      </c>
      <c r="D198" s="383" t="str">
        <f>+VLOOKUP(C198,Foundation!$C$8:$D$538,2,FALSE)</f>
        <v>DA+6</v>
      </c>
      <c r="E198" s="365">
        <v>45688</v>
      </c>
      <c r="F198" s="365">
        <v>45698</v>
      </c>
      <c r="G198" s="385" t="s">
        <v>604</v>
      </c>
      <c r="H198" s="388"/>
      <c r="I198" s="396">
        <f t="shared" si="2"/>
        <v>45.413028000000004</v>
      </c>
    </row>
    <row r="199" spans="1:9" x14ac:dyDescent="0.3">
      <c r="A199" s="387">
        <f>+SUBTOTAL(3,$F$8:$F199)</f>
        <v>192</v>
      </c>
      <c r="B199" s="381">
        <v>45689</v>
      </c>
      <c r="C199" s="394" t="s">
        <v>857</v>
      </c>
      <c r="D199" s="383" t="str">
        <f>+VLOOKUP(C199,Foundation!$C$8:$D$538,2,FALSE)</f>
        <v>DA+3</v>
      </c>
      <c r="E199" s="365">
        <v>45695</v>
      </c>
      <c r="F199" s="365">
        <v>45698</v>
      </c>
      <c r="G199" s="385" t="s">
        <v>898</v>
      </c>
      <c r="H199" s="388"/>
      <c r="I199" s="396">
        <f t="shared" si="2"/>
        <v>38.847605999999992</v>
      </c>
    </row>
    <row r="200" spans="1:9" x14ac:dyDescent="0.3">
      <c r="A200" s="387">
        <f>+SUBTOTAL(3,$F$8:$F200)</f>
        <v>193</v>
      </c>
      <c r="B200" s="381">
        <v>45689</v>
      </c>
      <c r="C200" s="394" t="s">
        <v>718</v>
      </c>
      <c r="D200" s="383" t="str">
        <f>+VLOOKUP(C200,Foundation!$C$8:$D$538,2,FALSE)</f>
        <v>DC2+0</v>
      </c>
      <c r="E200" s="365">
        <v>45696</v>
      </c>
      <c r="F200" s="365">
        <v>45702</v>
      </c>
      <c r="G200" s="385" t="s">
        <v>903</v>
      </c>
      <c r="H200" s="388"/>
      <c r="I200" s="396">
        <f t="shared" si="2"/>
        <v>66.381106999999986</v>
      </c>
    </row>
    <row r="201" spans="1:9" x14ac:dyDescent="0.3">
      <c r="A201" s="387">
        <f>+SUBTOTAL(3,$F$8:$F201)</f>
        <v>194</v>
      </c>
      <c r="B201" s="381">
        <v>45689</v>
      </c>
      <c r="C201" s="394" t="s">
        <v>91</v>
      </c>
      <c r="D201" s="383" t="str">
        <f>+VLOOKUP(C201,Foundation!$C$8:$D$538,2,FALSE)</f>
        <v>DD45+0</v>
      </c>
      <c r="E201" s="365">
        <v>45693</v>
      </c>
      <c r="F201" s="365">
        <v>45702</v>
      </c>
      <c r="G201" s="385" t="s">
        <v>892</v>
      </c>
      <c r="H201" s="388"/>
      <c r="I201" s="396">
        <f t="shared" ref="I201:I235" si="3">+VLOOKUP(D201,$AA$8:$AB$36,2,FALSE)</f>
        <v>86.129278999999997</v>
      </c>
    </row>
    <row r="202" spans="1:9" x14ac:dyDescent="0.3">
      <c r="A202" s="387">
        <f>+SUBTOTAL(3,$F$8:$F202)</f>
        <v>195</v>
      </c>
      <c r="B202" s="381">
        <v>45689</v>
      </c>
      <c r="C202" s="394" t="s">
        <v>856</v>
      </c>
      <c r="D202" s="383" t="str">
        <f>+VLOOKUP(C202,Foundation!$C$8:$D$538,2,FALSE)</f>
        <v>DA+3</v>
      </c>
      <c r="E202" s="365">
        <v>45699</v>
      </c>
      <c r="F202" s="365">
        <v>45703</v>
      </c>
      <c r="G202" s="385" t="s">
        <v>898</v>
      </c>
      <c r="H202" s="388"/>
      <c r="I202" s="396">
        <f t="shared" si="3"/>
        <v>38.847605999999992</v>
      </c>
    </row>
    <row r="203" spans="1:9" x14ac:dyDescent="0.3">
      <c r="A203" s="387">
        <f>+SUBTOTAL(3,$F$8:$F203)</f>
        <v>196</v>
      </c>
      <c r="B203" s="381">
        <v>45689</v>
      </c>
      <c r="C203" s="394" t="s">
        <v>634</v>
      </c>
      <c r="D203" s="383" t="str">
        <f>+VLOOKUP(C203,Foundation!$C$8:$D$538,2,FALSE)</f>
        <v>DA+0</v>
      </c>
      <c r="E203" s="365">
        <v>45699</v>
      </c>
      <c r="F203" s="365">
        <v>45706</v>
      </c>
      <c r="G203" s="385" t="s">
        <v>604</v>
      </c>
      <c r="H203" s="388"/>
      <c r="I203" s="396">
        <f t="shared" si="3"/>
        <v>37.504372000000004</v>
      </c>
    </row>
    <row r="204" spans="1:9" x14ac:dyDescent="0.3">
      <c r="A204" s="387">
        <f>+SUBTOTAL(3,$F$8:$F204)</f>
        <v>197</v>
      </c>
      <c r="B204" s="381">
        <v>45689</v>
      </c>
      <c r="C204" s="394" t="s">
        <v>855</v>
      </c>
      <c r="D204" s="383" t="str">
        <f>+VLOOKUP(C204,Foundation!$C$8:$D$538,2,FALSE)</f>
        <v>DA+0</v>
      </c>
      <c r="E204" s="365">
        <v>45704</v>
      </c>
      <c r="F204" s="365">
        <v>45707</v>
      </c>
      <c r="G204" s="385" t="s">
        <v>898</v>
      </c>
      <c r="H204" s="388"/>
      <c r="I204" s="396">
        <f t="shared" si="3"/>
        <v>37.504372000000004</v>
      </c>
    </row>
    <row r="205" spans="1:9" x14ac:dyDescent="0.3">
      <c r="A205" s="387">
        <f>+SUBTOTAL(3,$F$8:$F205)</f>
        <v>198</v>
      </c>
      <c r="B205" s="381">
        <v>45689</v>
      </c>
      <c r="C205" s="394" t="s">
        <v>709</v>
      </c>
      <c r="D205" s="383" t="str">
        <f>+VLOOKUP(C205,Foundation!$C$8:$D$538,2,FALSE)</f>
        <v>DA+9</v>
      </c>
      <c r="E205" s="365">
        <v>45703</v>
      </c>
      <c r="F205" s="365">
        <v>45708</v>
      </c>
      <c r="G205" s="385" t="s">
        <v>892</v>
      </c>
      <c r="H205" s="388"/>
      <c r="I205" s="396">
        <f t="shared" si="3"/>
        <v>47.184350000000002</v>
      </c>
    </row>
    <row r="206" spans="1:9" x14ac:dyDescent="0.3">
      <c r="A206" s="387">
        <f>+SUBTOTAL(3,$F$8:$F206)</f>
        <v>199</v>
      </c>
      <c r="B206" s="381">
        <v>45689</v>
      </c>
      <c r="C206" s="394" t="s">
        <v>854</v>
      </c>
      <c r="D206" s="383" t="str">
        <f>+VLOOKUP(C206,Foundation!$C$8:$D$538,2,FALSE)</f>
        <v>DA+3</v>
      </c>
      <c r="E206" s="365">
        <v>45708</v>
      </c>
      <c r="F206" s="365">
        <v>45712</v>
      </c>
      <c r="G206" s="385" t="s">
        <v>898</v>
      </c>
      <c r="H206" s="388"/>
      <c r="I206" s="396">
        <f t="shared" si="3"/>
        <v>38.847605999999992</v>
      </c>
    </row>
    <row r="207" spans="1:9" x14ac:dyDescent="0.3">
      <c r="A207" s="387">
        <f>+SUBTOTAL(3,$F$8:$F207)</f>
        <v>200</v>
      </c>
      <c r="B207" s="381">
        <v>45689</v>
      </c>
      <c r="C207" s="394" t="s">
        <v>635</v>
      </c>
      <c r="D207" s="383" t="str">
        <f>+VLOOKUP(C207,Foundation!$C$8:$D$538,2,FALSE)</f>
        <v>DA+0</v>
      </c>
      <c r="E207" s="365">
        <v>45707</v>
      </c>
      <c r="F207" s="365">
        <v>45716</v>
      </c>
      <c r="G207" s="385" t="s">
        <v>604</v>
      </c>
      <c r="H207" s="388"/>
      <c r="I207" s="396">
        <f t="shared" si="3"/>
        <v>37.504372000000004</v>
      </c>
    </row>
    <row r="208" spans="1:9" x14ac:dyDescent="0.3">
      <c r="A208" s="387">
        <f>+SUBTOTAL(3,$F$8:$F208)</f>
        <v>201</v>
      </c>
      <c r="B208" s="381">
        <v>45717</v>
      </c>
      <c r="C208" s="394" t="s">
        <v>853</v>
      </c>
      <c r="D208" s="383" t="str">
        <f>+VLOOKUP(C208,Foundation!$C$8:$D$538,2,FALSE)</f>
        <v>DA+3</v>
      </c>
      <c r="E208" s="365">
        <v>45713</v>
      </c>
      <c r="F208" s="365">
        <v>45717</v>
      </c>
      <c r="G208" s="385" t="s">
        <v>898</v>
      </c>
      <c r="H208" s="388"/>
      <c r="I208" s="396">
        <f t="shared" si="3"/>
        <v>38.847605999999992</v>
      </c>
    </row>
    <row r="209" spans="1:9" x14ac:dyDescent="0.3">
      <c r="A209" s="387">
        <f>+SUBTOTAL(3,$F$8:$F209)</f>
        <v>202</v>
      </c>
      <c r="B209" s="381">
        <v>45717</v>
      </c>
      <c r="C209" s="394" t="s">
        <v>734</v>
      </c>
      <c r="D209" s="383" t="str">
        <f>+VLOOKUP(C209,Foundation!$C$8:$D$538,2,FALSE)</f>
        <v>DA+3</v>
      </c>
      <c r="E209" s="365">
        <v>45717</v>
      </c>
      <c r="F209" s="365">
        <v>45723</v>
      </c>
      <c r="G209" s="385" t="s">
        <v>901</v>
      </c>
      <c r="H209" s="388"/>
      <c r="I209" s="396">
        <f t="shared" si="3"/>
        <v>38.847605999999992</v>
      </c>
    </row>
    <row r="210" spans="1:9" x14ac:dyDescent="0.3">
      <c r="A210" s="387">
        <f>+SUBTOTAL(3,$F$8:$F210)</f>
        <v>203</v>
      </c>
      <c r="B210" s="381">
        <v>45717</v>
      </c>
      <c r="C210" s="382" t="s">
        <v>852</v>
      </c>
      <c r="D210" s="383" t="str">
        <f>+VLOOKUP(C210,Foundation!$C$8:$D$538,2,FALSE)</f>
        <v>DA+6</v>
      </c>
      <c r="E210" s="365">
        <v>45718</v>
      </c>
      <c r="F210" s="365">
        <v>45723</v>
      </c>
      <c r="G210" s="385" t="s">
        <v>898</v>
      </c>
      <c r="H210" s="388"/>
      <c r="I210" s="396">
        <f t="shared" si="3"/>
        <v>45.413028000000004</v>
      </c>
    </row>
    <row r="211" spans="1:9" x14ac:dyDescent="0.3">
      <c r="A211" s="387">
        <f>+SUBTOTAL(3,$F$8:$F211)</f>
        <v>204</v>
      </c>
      <c r="B211" s="381">
        <v>45717</v>
      </c>
      <c r="C211" s="382" t="s">
        <v>95</v>
      </c>
      <c r="D211" s="383" t="str">
        <f>+VLOOKUP(C211,Foundation!$C$8:$D$538,2,FALSE)</f>
        <v>DC1+3</v>
      </c>
      <c r="E211" s="365">
        <v>45714</v>
      </c>
      <c r="F211" s="365">
        <v>45726</v>
      </c>
      <c r="G211" s="385" t="s">
        <v>899</v>
      </c>
      <c r="H211" s="388"/>
      <c r="I211" s="396">
        <f t="shared" si="3"/>
        <v>69.228687000000008</v>
      </c>
    </row>
    <row r="212" spans="1:9" x14ac:dyDescent="0.3">
      <c r="A212" s="387">
        <f>+SUBTOTAL(3,$F$8:$F212)</f>
        <v>205</v>
      </c>
      <c r="B212" s="381">
        <v>45717</v>
      </c>
      <c r="C212" s="382" t="s">
        <v>851</v>
      </c>
      <c r="D212" s="383" t="str">
        <f>+VLOOKUP(C212,Foundation!$C$8:$D$538,2,FALSE)</f>
        <v>DA+3</v>
      </c>
      <c r="E212" s="365">
        <v>45724</v>
      </c>
      <c r="F212" s="365">
        <v>45728</v>
      </c>
      <c r="G212" s="385" t="s">
        <v>898</v>
      </c>
      <c r="H212" s="388"/>
      <c r="I212" s="396">
        <f t="shared" si="3"/>
        <v>38.847605999999992</v>
      </c>
    </row>
    <row r="213" spans="1:9" x14ac:dyDescent="0.3">
      <c r="A213" s="387">
        <f>+SUBTOTAL(3,$F$8:$F213)</f>
        <v>206</v>
      </c>
      <c r="B213" s="381">
        <v>45717</v>
      </c>
      <c r="C213" s="382" t="s">
        <v>841</v>
      </c>
      <c r="D213" s="383" t="str">
        <f>+VLOOKUP(C213,Foundation!$C$8:$D$538,2,FALSE)</f>
        <v>DA+3</v>
      </c>
      <c r="E213" s="365">
        <v>45724</v>
      </c>
      <c r="F213" s="365">
        <v>45732</v>
      </c>
      <c r="G213" s="385" t="s">
        <v>902</v>
      </c>
      <c r="H213" s="388"/>
      <c r="I213" s="396">
        <f t="shared" si="3"/>
        <v>38.847605999999992</v>
      </c>
    </row>
    <row r="214" spans="1:9" x14ac:dyDescent="0.3">
      <c r="A214" s="387">
        <f>+SUBTOTAL(3,$F$8:$F214)</f>
        <v>207</v>
      </c>
      <c r="B214" s="381">
        <v>45717</v>
      </c>
      <c r="C214" s="382" t="s">
        <v>733</v>
      </c>
      <c r="D214" s="383" t="str">
        <f>+VLOOKUP(C214,Foundation!$C$8:$D$538,2,FALSE)</f>
        <v>DA+0</v>
      </c>
      <c r="E214" s="365">
        <v>45725</v>
      </c>
      <c r="F214" s="365">
        <v>45733</v>
      </c>
      <c r="G214" s="385" t="s">
        <v>901</v>
      </c>
      <c r="H214" s="388"/>
      <c r="I214" s="396">
        <f t="shared" si="3"/>
        <v>37.504372000000004</v>
      </c>
    </row>
    <row r="215" spans="1:9" x14ac:dyDescent="0.3">
      <c r="A215" s="387">
        <f>+SUBTOTAL(3,$F$8:$F215)</f>
        <v>208</v>
      </c>
      <c r="B215" s="381">
        <v>45717</v>
      </c>
      <c r="C215" s="382" t="s">
        <v>850</v>
      </c>
      <c r="D215" s="383" t="str">
        <f>+VLOOKUP(C215,Foundation!$C$8:$D$538,2,FALSE)</f>
        <v>DA+3</v>
      </c>
      <c r="E215" s="365">
        <v>45729</v>
      </c>
      <c r="F215" s="365">
        <v>45734</v>
      </c>
      <c r="G215" s="385" t="s">
        <v>898</v>
      </c>
      <c r="H215" s="388"/>
      <c r="I215" s="396">
        <f t="shared" si="3"/>
        <v>38.847605999999992</v>
      </c>
    </row>
    <row r="216" spans="1:9" x14ac:dyDescent="0.3">
      <c r="A216" s="387">
        <f>+SUBTOTAL(3,$F$8:$F216)</f>
        <v>209</v>
      </c>
      <c r="B216" s="381">
        <v>45717</v>
      </c>
      <c r="C216" s="382" t="s">
        <v>732</v>
      </c>
      <c r="D216" s="383" t="str">
        <f>+VLOOKUP(C216,Foundation!$C$8:$D$538,2,FALSE)</f>
        <v>DA+6</v>
      </c>
      <c r="E216" s="365">
        <v>45734</v>
      </c>
      <c r="F216" s="365">
        <v>45741</v>
      </c>
      <c r="G216" s="385" t="s">
        <v>901</v>
      </c>
      <c r="H216" s="388"/>
      <c r="I216" s="396">
        <f t="shared" si="3"/>
        <v>45.413028000000004</v>
      </c>
    </row>
    <row r="217" spans="1:9" x14ac:dyDescent="0.3">
      <c r="A217" s="387">
        <f>+SUBTOTAL(3,$F$8:$F217)</f>
        <v>210</v>
      </c>
      <c r="B217" s="381">
        <v>45717</v>
      </c>
      <c r="C217" s="382" t="s">
        <v>106</v>
      </c>
      <c r="D217" s="383" t="str">
        <f>+VLOOKUP(C217,Foundation!$C$8:$D$538,2,FALSE)</f>
        <v>DB2+3</v>
      </c>
      <c r="E217" s="365">
        <v>45735</v>
      </c>
      <c r="F217" s="365">
        <v>45741</v>
      </c>
      <c r="G217" s="385" t="s">
        <v>898</v>
      </c>
      <c r="H217" s="388"/>
      <c r="I217" s="396">
        <f t="shared" si="3"/>
        <v>60.096777000000003</v>
      </c>
    </row>
    <row r="218" spans="1:9" x14ac:dyDescent="0.3">
      <c r="A218" s="387">
        <f>+SUBTOTAL(3,$F$8:$F218)</f>
        <v>211</v>
      </c>
      <c r="B218" s="381">
        <v>45717</v>
      </c>
      <c r="C218" s="382" t="s">
        <v>843</v>
      </c>
      <c r="D218" s="383" t="str">
        <f>+VLOOKUP(C218,Foundation!$C$8:$D$538,2,FALSE)</f>
        <v>DA+3</v>
      </c>
      <c r="E218" s="365">
        <v>45736</v>
      </c>
      <c r="F218" s="365">
        <v>45745</v>
      </c>
      <c r="G218" s="385" t="s">
        <v>902</v>
      </c>
      <c r="H218" s="388"/>
      <c r="I218" s="396">
        <f t="shared" si="3"/>
        <v>38.847605999999992</v>
      </c>
    </row>
    <row r="219" spans="1:9" x14ac:dyDescent="0.3">
      <c r="A219" s="387">
        <f>+SUBTOTAL(3,$F$8:$F219)</f>
        <v>212</v>
      </c>
      <c r="B219" s="381">
        <v>45717</v>
      </c>
      <c r="C219" s="382" t="s">
        <v>731</v>
      </c>
      <c r="D219" s="383" t="str">
        <f>+VLOOKUP(C219,Foundation!$C$8:$D$538,2,FALSE)</f>
        <v>DA+0</v>
      </c>
      <c r="E219" s="365">
        <v>45742</v>
      </c>
      <c r="F219" s="365">
        <v>45747</v>
      </c>
      <c r="G219" s="385" t="s">
        <v>901</v>
      </c>
      <c r="H219" s="388"/>
      <c r="I219" s="396">
        <f t="shared" si="3"/>
        <v>37.504372000000004</v>
      </c>
    </row>
    <row r="220" spans="1:9" x14ac:dyDescent="0.3">
      <c r="A220" s="387">
        <f>+SUBTOTAL(3,$F$8:$F220)</f>
        <v>213</v>
      </c>
      <c r="B220" s="381">
        <v>45717</v>
      </c>
      <c r="C220" s="382" t="s">
        <v>849</v>
      </c>
      <c r="D220" s="383" t="str">
        <f>+VLOOKUP(C220,Foundation!$C$8:$D$538,2,FALSE)</f>
        <v>DA+3</v>
      </c>
      <c r="E220" s="365">
        <v>45742</v>
      </c>
      <c r="F220" s="365">
        <v>45747</v>
      </c>
      <c r="G220" s="385" t="s">
        <v>898</v>
      </c>
      <c r="H220" s="388"/>
      <c r="I220" s="396">
        <f t="shared" si="3"/>
        <v>38.847605999999992</v>
      </c>
    </row>
    <row r="221" spans="1:9" x14ac:dyDescent="0.3">
      <c r="A221" s="387">
        <f>+SUBTOTAL(3,$F$8:$F221)</f>
        <v>214</v>
      </c>
      <c r="B221" s="381">
        <v>45748</v>
      </c>
      <c r="C221" s="382" t="s">
        <v>694</v>
      </c>
      <c r="D221" s="383" t="str">
        <f>+VLOOKUP(C221,Foundation!$C$8:$D$538,2,FALSE)</f>
        <v>DA+3</v>
      </c>
      <c r="E221" s="365">
        <v>45747</v>
      </c>
      <c r="F221" s="365">
        <v>45749</v>
      </c>
      <c r="G221" s="385" t="s">
        <v>892</v>
      </c>
      <c r="H221" s="388"/>
      <c r="I221" s="396">
        <f t="shared" si="3"/>
        <v>38.847605999999992</v>
      </c>
    </row>
    <row r="222" spans="1:9" x14ac:dyDescent="0.3">
      <c r="A222" s="387">
        <f>+SUBTOTAL(3,$F$8:$F222)</f>
        <v>215</v>
      </c>
      <c r="B222" s="381">
        <v>45748</v>
      </c>
      <c r="C222" s="395" t="s">
        <v>848</v>
      </c>
      <c r="D222" s="383" t="str">
        <f>+VLOOKUP(C222,Foundation!$C$8:$D$538,2,FALSE)</f>
        <v>DA+3</v>
      </c>
      <c r="E222" s="365">
        <v>45747</v>
      </c>
      <c r="F222" s="365">
        <v>45751</v>
      </c>
      <c r="G222" s="385" t="s">
        <v>898</v>
      </c>
      <c r="H222" s="388"/>
      <c r="I222" s="396">
        <f t="shared" si="3"/>
        <v>38.847605999999992</v>
      </c>
    </row>
    <row r="223" spans="1:9" x14ac:dyDescent="0.3">
      <c r="A223" s="387">
        <f>+SUBTOTAL(3,$F$8:$F223)</f>
        <v>216</v>
      </c>
      <c r="B223" s="381">
        <v>45748</v>
      </c>
      <c r="C223" s="382" t="s">
        <v>693</v>
      </c>
      <c r="D223" s="383" t="str">
        <f>+VLOOKUP(C223,Foundation!$C$8:$D$538,2,FALSE)</f>
        <v>DA+0</v>
      </c>
      <c r="E223" s="365">
        <v>45750</v>
      </c>
      <c r="F223" s="365">
        <v>45753</v>
      </c>
      <c r="G223" s="385" t="s">
        <v>892</v>
      </c>
      <c r="H223" s="388"/>
      <c r="I223" s="396">
        <f t="shared" si="3"/>
        <v>37.504372000000004</v>
      </c>
    </row>
    <row r="224" spans="1:9" x14ac:dyDescent="0.3">
      <c r="A224" s="387">
        <f>+SUBTOTAL(3,$F$8:$F224)</f>
        <v>217</v>
      </c>
      <c r="B224" s="381">
        <v>45748</v>
      </c>
      <c r="C224" s="382" t="s">
        <v>847</v>
      </c>
      <c r="D224" s="383" t="str">
        <f>+VLOOKUP(C224,Foundation!$C$8:$D$538,2,FALSE)</f>
        <v>DA+3</v>
      </c>
      <c r="E224" s="365">
        <v>45753</v>
      </c>
      <c r="F224" s="365">
        <v>45756</v>
      </c>
      <c r="G224" s="388" t="s">
        <v>898</v>
      </c>
      <c r="H224" s="396"/>
      <c r="I224" s="396">
        <f t="shared" si="3"/>
        <v>38.847605999999992</v>
      </c>
    </row>
    <row r="225" spans="1:10" x14ac:dyDescent="0.3">
      <c r="A225" s="387">
        <f>+SUBTOTAL(3,$F$8:$F225)</f>
        <v>218</v>
      </c>
      <c r="B225" s="381">
        <v>45748</v>
      </c>
      <c r="C225" s="382" t="s">
        <v>730</v>
      </c>
      <c r="D225" s="383" t="str">
        <f>+VLOOKUP(C225,Foundation!$C$8:$D$538,2,FALSE)</f>
        <v>DA+9</v>
      </c>
      <c r="E225" s="365">
        <v>45749</v>
      </c>
      <c r="F225" s="365">
        <v>45758</v>
      </c>
      <c r="G225" s="385" t="s">
        <v>901</v>
      </c>
      <c r="H225" s="396"/>
      <c r="I225" s="396">
        <f t="shared" si="3"/>
        <v>47.184350000000002</v>
      </c>
    </row>
    <row r="226" spans="1:10" x14ac:dyDescent="0.3">
      <c r="A226" s="387">
        <f>+SUBTOTAL(3,$F$8:$F226)</f>
        <v>219</v>
      </c>
      <c r="B226" s="381">
        <v>45748</v>
      </c>
      <c r="C226" s="382" t="s">
        <v>103</v>
      </c>
      <c r="D226" s="383" t="str">
        <f>+VLOOKUP(C226,Foundation!$C$8:$D$538,2,FALSE)</f>
        <v>DD45+0</v>
      </c>
      <c r="E226" s="365">
        <v>45729</v>
      </c>
      <c r="F226" s="365">
        <v>45761</v>
      </c>
      <c r="G226" s="388" t="s">
        <v>903</v>
      </c>
      <c r="H226" s="396"/>
      <c r="I226" s="396">
        <f t="shared" si="3"/>
        <v>86.129278999999997</v>
      </c>
    </row>
    <row r="227" spans="1:10" x14ac:dyDescent="0.3">
      <c r="A227" s="387">
        <f>+SUBTOTAL(3,$F$8:$F227)</f>
        <v>220</v>
      </c>
      <c r="B227" s="381">
        <v>45748</v>
      </c>
      <c r="C227" s="382" t="s">
        <v>729</v>
      </c>
      <c r="D227" s="383" t="str">
        <f>+VLOOKUP(C227,Foundation!$C$8:$D$538,2,FALSE)</f>
        <v>DB2+9</v>
      </c>
      <c r="E227" s="365">
        <v>45759</v>
      </c>
      <c r="F227" s="365">
        <v>45775</v>
      </c>
      <c r="G227" s="385" t="s">
        <v>901</v>
      </c>
      <c r="H227" s="396"/>
      <c r="I227" s="396">
        <f t="shared" si="3"/>
        <v>70.701702999999995</v>
      </c>
    </row>
    <row r="228" spans="1:10" x14ac:dyDescent="0.3">
      <c r="A228" s="387">
        <f>+SUBTOTAL(3,$F$8:$F228)</f>
        <v>221</v>
      </c>
      <c r="B228" s="381">
        <v>45778</v>
      </c>
      <c r="C228" s="382" t="s">
        <v>842</v>
      </c>
      <c r="D228" s="383" t="str">
        <f>+VLOOKUP(C228,Foundation!$C$8:$D$538,2,FALSE)</f>
        <v>DA+3</v>
      </c>
      <c r="E228" s="365">
        <v>45774</v>
      </c>
      <c r="F228" s="365">
        <v>45779</v>
      </c>
      <c r="G228" s="385" t="s">
        <v>896</v>
      </c>
      <c r="H228" s="396"/>
      <c r="I228" s="396">
        <f t="shared" si="3"/>
        <v>38.847605999999992</v>
      </c>
    </row>
    <row r="229" spans="1:10" x14ac:dyDescent="0.3">
      <c r="A229" s="387">
        <f>+SUBTOTAL(3,$F$8:$F229)</f>
        <v>222</v>
      </c>
      <c r="B229" s="381">
        <v>45778</v>
      </c>
      <c r="C229" s="382" t="s">
        <v>102</v>
      </c>
      <c r="D229" s="383" t="str">
        <f>+VLOOKUP(C229,Foundation!$C$8:$D$538,2,FALSE)</f>
        <v>DC1+9</v>
      </c>
      <c r="E229" s="365">
        <v>45797</v>
      </c>
      <c r="F229" s="365">
        <v>45806</v>
      </c>
      <c r="G229" s="388" t="s">
        <v>1411</v>
      </c>
      <c r="H229" s="396"/>
      <c r="I229" s="396">
        <f t="shared" si="3"/>
        <v>81.494626999999994</v>
      </c>
    </row>
    <row r="230" spans="1:10" x14ac:dyDescent="0.3">
      <c r="A230" s="387">
        <f>+SUBTOTAL(3,$F$8:$F230)</f>
        <v>223</v>
      </c>
      <c r="B230" s="381">
        <v>45809</v>
      </c>
      <c r="C230" s="382" t="s">
        <v>636</v>
      </c>
      <c r="D230" s="383" t="str">
        <f>+VLOOKUP(C230,Foundation!$C$8:$D$538,2,FALSE)</f>
        <v>DA+3</v>
      </c>
      <c r="E230" s="365">
        <v>45787</v>
      </c>
      <c r="F230" s="365">
        <v>45819</v>
      </c>
      <c r="G230" s="388" t="s">
        <v>1402</v>
      </c>
      <c r="H230" s="396"/>
      <c r="I230" s="396">
        <f t="shared" si="3"/>
        <v>38.847605999999992</v>
      </c>
      <c r="J230" s="373" t="s">
        <v>1421</v>
      </c>
    </row>
    <row r="231" spans="1:10" x14ac:dyDescent="0.3">
      <c r="A231" s="387">
        <f>+SUBTOTAL(3,$F$8:$F231)</f>
        <v>224</v>
      </c>
      <c r="B231" s="381">
        <v>45809</v>
      </c>
      <c r="C231" s="363" t="s">
        <v>638</v>
      </c>
      <c r="D231" s="383" t="str">
        <f>+VLOOKUP(C231,Foundation!$C$8:$D$538,2,FALSE)</f>
        <v>DA+0</v>
      </c>
      <c r="E231" s="365">
        <v>45819</v>
      </c>
      <c r="F231" s="365">
        <v>45828</v>
      </c>
      <c r="G231" s="388" t="s">
        <v>1402</v>
      </c>
      <c r="H231" s="396"/>
      <c r="I231" s="396">
        <f t="shared" si="3"/>
        <v>37.504372000000004</v>
      </c>
      <c r="J231" s="373" t="s">
        <v>1421</v>
      </c>
    </row>
    <row r="232" spans="1:10" x14ac:dyDescent="0.3">
      <c r="A232" s="387">
        <f>+SUBTOTAL(3,$F$8:$F232)</f>
        <v>225</v>
      </c>
      <c r="B232" s="381">
        <v>45809</v>
      </c>
      <c r="C232" s="363" t="s">
        <v>845</v>
      </c>
      <c r="D232" s="383" t="str">
        <f>+VLOOKUP(C232,Foundation!$C$8:$D$538,2,FALSE)</f>
        <v>DA+3</v>
      </c>
      <c r="E232" s="365">
        <v>45825</v>
      </c>
      <c r="F232" s="365">
        <v>45830</v>
      </c>
      <c r="G232" s="388" t="s">
        <v>1426</v>
      </c>
      <c r="H232" s="396"/>
      <c r="I232" s="396">
        <f t="shared" si="3"/>
        <v>38.847605999999992</v>
      </c>
      <c r="J232" s="373" t="s">
        <v>1427</v>
      </c>
    </row>
    <row r="233" spans="1:10" x14ac:dyDescent="0.3">
      <c r="A233" s="387">
        <f>+SUBTOTAL(3,$F$8:$F233)</f>
        <v>226</v>
      </c>
      <c r="B233" s="381">
        <v>45809</v>
      </c>
      <c r="C233" s="382" t="s">
        <v>844</v>
      </c>
      <c r="D233" s="383" t="str">
        <f>+VLOOKUP(C233,Foundation!$C$8:$D$538,2,FALSE)</f>
        <v>DA+3</v>
      </c>
      <c r="E233" s="365">
        <v>45796</v>
      </c>
      <c r="F233" s="365">
        <v>45836</v>
      </c>
      <c r="G233" s="388" t="s">
        <v>1428</v>
      </c>
      <c r="H233" s="396"/>
      <c r="I233" s="396">
        <f t="shared" si="3"/>
        <v>38.847605999999992</v>
      </c>
      <c r="J233" s="373" t="s">
        <v>1427</v>
      </c>
    </row>
    <row r="234" spans="1:10" x14ac:dyDescent="0.3">
      <c r="A234" s="387">
        <f>+SUBTOTAL(3,$F$8:$F234)</f>
        <v>227</v>
      </c>
      <c r="B234" s="381">
        <v>45809</v>
      </c>
      <c r="C234" s="382" t="s">
        <v>639</v>
      </c>
      <c r="D234" s="383" t="str">
        <f>+VLOOKUP(C234,Foundation!$C$8:$D$538,2,FALSE)</f>
        <v>DA+3</v>
      </c>
      <c r="E234" s="365">
        <v>45812</v>
      </c>
      <c r="F234" s="365">
        <v>45838</v>
      </c>
      <c r="G234" s="388" t="s">
        <v>1447</v>
      </c>
      <c r="H234" s="396"/>
      <c r="I234" s="396">
        <f t="shared" si="3"/>
        <v>38.847605999999992</v>
      </c>
      <c r="J234" s="373" t="s">
        <v>1421</v>
      </c>
    </row>
    <row r="235" spans="1:10" x14ac:dyDescent="0.3">
      <c r="A235" s="387">
        <f>+SUBTOTAL(3,$F$8:$F235)</f>
        <v>228</v>
      </c>
      <c r="B235" s="381">
        <v>45809</v>
      </c>
      <c r="C235" s="382" t="s">
        <v>840</v>
      </c>
      <c r="D235" s="383" t="str">
        <f>+VLOOKUP(C235,Foundation!$C$8:$D$538,2,FALSE)</f>
        <v>DA+3</v>
      </c>
      <c r="E235" s="365">
        <v>45830</v>
      </c>
      <c r="F235" s="365">
        <v>45838</v>
      </c>
      <c r="G235" s="388" t="s">
        <v>1445</v>
      </c>
      <c r="H235" s="396"/>
      <c r="I235" s="396">
        <f t="shared" si="3"/>
        <v>38.847605999999992</v>
      </c>
      <c r="J235" s="373" t="s">
        <v>1427</v>
      </c>
    </row>
    <row r="236" spans="1:10" x14ac:dyDescent="0.3">
      <c r="A236" s="387">
        <f>+SUBTOTAL(3,$F$8:$F236)</f>
        <v>229</v>
      </c>
      <c r="B236" s="381">
        <v>45839</v>
      </c>
      <c r="C236" s="382" t="s">
        <v>470</v>
      </c>
      <c r="D236" s="383" t="str">
        <f>+VLOOKUP(C236,Foundation!$C$8:$D$538,2,FALSE)</f>
        <v>DA+3</v>
      </c>
      <c r="E236" s="365">
        <v>45835</v>
      </c>
      <c r="F236" s="365">
        <v>45839</v>
      </c>
      <c r="G236" s="388" t="s">
        <v>1426</v>
      </c>
      <c r="H236" s="396"/>
      <c r="I236" s="396">
        <f t="shared" ref="I236" si="4">+VLOOKUP(D236,$AA$8:$AB$36,2,FALSE)</f>
        <v>38.847605999999992</v>
      </c>
      <c r="J236" s="373" t="s">
        <v>1427</v>
      </c>
    </row>
    <row r="237" spans="1:10" x14ac:dyDescent="0.3">
      <c r="A237" s="387">
        <f>+SUBTOTAL(3,$F$8:$F237)</f>
        <v>230</v>
      </c>
      <c r="B237" s="381">
        <v>45839</v>
      </c>
      <c r="C237" s="382" t="s">
        <v>838</v>
      </c>
      <c r="D237" s="383" t="str">
        <f>+VLOOKUP(C237,Foundation!$C$8:$D$538,2,FALSE)</f>
        <v>DA+3</v>
      </c>
      <c r="E237" s="365">
        <v>45836</v>
      </c>
      <c r="F237" s="365">
        <v>45841</v>
      </c>
      <c r="G237" s="388" t="s">
        <v>1450</v>
      </c>
      <c r="H237" s="396"/>
      <c r="I237" s="396">
        <f t="shared" ref="I237:I247" si="5">+VLOOKUP(D237,$AA$8:$AB$36,2,FALSE)</f>
        <v>38.847605999999992</v>
      </c>
      <c r="J237" s="373" t="s">
        <v>1427</v>
      </c>
    </row>
    <row r="238" spans="1:10" x14ac:dyDescent="0.3">
      <c r="A238" s="387">
        <f>+SUBTOTAL(3,$F$8:$F238)</f>
        <v>231</v>
      </c>
      <c r="B238" s="381">
        <v>45839</v>
      </c>
      <c r="C238" s="382" t="s">
        <v>839</v>
      </c>
      <c r="D238" s="383" t="str">
        <f>+VLOOKUP(C238,Foundation!$C$8:$D$538,2,FALSE)</f>
        <v>DA+3</v>
      </c>
      <c r="E238" s="365">
        <v>45839</v>
      </c>
      <c r="F238" s="365">
        <v>45846</v>
      </c>
      <c r="G238" s="388" t="s">
        <v>1445</v>
      </c>
      <c r="H238" s="396"/>
      <c r="I238" s="396">
        <f t="shared" ref="I238" si="6">+VLOOKUP(D238,$AA$8:$AB$36,2,FALSE)</f>
        <v>38.847605999999992</v>
      </c>
      <c r="J238" s="373" t="s">
        <v>1427</v>
      </c>
    </row>
    <row r="239" spans="1:10" x14ac:dyDescent="0.3">
      <c r="A239" s="387">
        <f>+SUBTOTAL(3,$F$8:$F239)</f>
        <v>232</v>
      </c>
      <c r="B239" s="381">
        <v>45839</v>
      </c>
      <c r="C239" s="382" t="s">
        <v>157</v>
      </c>
      <c r="D239" s="383" t="str">
        <f>+VLOOKUP(C239,Foundation!$C$8:$D$538,2,FALSE)</f>
        <v>DA+3</v>
      </c>
      <c r="E239" s="365">
        <v>45845</v>
      </c>
      <c r="F239" s="365">
        <v>45857</v>
      </c>
      <c r="G239" s="388" t="s">
        <v>1426</v>
      </c>
      <c r="H239" s="396"/>
      <c r="I239" s="396">
        <f t="shared" ref="I239:I243" si="7">+VLOOKUP(D239,$AA$8:$AB$36,2,FALSE)</f>
        <v>38.847605999999992</v>
      </c>
      <c r="J239" s="373" t="s">
        <v>1427</v>
      </c>
    </row>
    <row r="240" spans="1:10" x14ac:dyDescent="0.3">
      <c r="A240" s="387">
        <f>+SUBTOTAL(3,$F$8:$F240)</f>
        <v>233</v>
      </c>
      <c r="B240" s="381">
        <v>45839</v>
      </c>
      <c r="C240" s="382" t="s">
        <v>105</v>
      </c>
      <c r="D240" s="383" t="str">
        <f>+VLOOKUP(C240,Foundation!$C$8:$D$538,2,FALSE)</f>
        <v>DC1+0</v>
      </c>
      <c r="E240" s="365">
        <v>45841</v>
      </c>
      <c r="F240" s="365">
        <v>45852</v>
      </c>
      <c r="G240" s="388" t="s">
        <v>1450</v>
      </c>
      <c r="H240" s="396"/>
      <c r="I240" s="396">
        <f t="shared" si="7"/>
        <v>66.381106999999986</v>
      </c>
      <c r="J240" s="373" t="s">
        <v>1427</v>
      </c>
    </row>
    <row r="241" spans="1:10" x14ac:dyDescent="0.3">
      <c r="A241" s="387">
        <f>+SUBTOTAL(3,$F$8:$F241)</f>
        <v>234</v>
      </c>
      <c r="B241" s="381">
        <v>45839</v>
      </c>
      <c r="C241" s="382" t="s">
        <v>846</v>
      </c>
      <c r="D241" s="383" t="str">
        <f>+VLOOKUP(C241,Foundation!$C$8:$D$538,2,FALSE)</f>
        <v>DA+3</v>
      </c>
      <c r="E241" s="365">
        <v>45846</v>
      </c>
      <c r="F241" s="365">
        <v>45852</v>
      </c>
      <c r="G241" s="388" t="s">
        <v>1445</v>
      </c>
      <c r="H241" s="396"/>
      <c r="I241" s="396">
        <f t="shared" si="7"/>
        <v>38.847605999999992</v>
      </c>
      <c r="J241" s="373" t="s">
        <v>1427</v>
      </c>
    </row>
    <row r="242" spans="1:10" x14ac:dyDescent="0.3">
      <c r="A242" s="387">
        <f>+SUBTOTAL(3,$F$8:$F242)</f>
        <v>235</v>
      </c>
      <c r="B242" s="381">
        <v>45839</v>
      </c>
      <c r="C242" s="382" t="s">
        <v>640</v>
      </c>
      <c r="D242" s="383" t="str">
        <f>+VLOOKUP(C242,Foundation!$C$8:$D$538,2,FALSE)</f>
        <v>DA+0</v>
      </c>
      <c r="E242" s="365">
        <v>45819</v>
      </c>
      <c r="F242" s="365">
        <v>45853</v>
      </c>
      <c r="G242" s="388" t="s">
        <v>1447</v>
      </c>
      <c r="H242" s="396"/>
      <c r="I242" s="396">
        <f t="shared" si="7"/>
        <v>37.504372000000004</v>
      </c>
      <c r="J242" s="373" t="s">
        <v>1421</v>
      </c>
    </row>
    <row r="243" spans="1:10" x14ac:dyDescent="0.3">
      <c r="A243" s="387">
        <f>+SUBTOTAL(3,$F$8:$F243)</f>
        <v>236</v>
      </c>
      <c r="B243" s="381">
        <v>45839</v>
      </c>
      <c r="C243" s="382" t="s">
        <v>459</v>
      </c>
      <c r="D243" s="383" t="str">
        <f>+VLOOKUP(C243,Foundation!$C$8:$D$538,2,FALSE)</f>
        <v>DA+0</v>
      </c>
      <c r="E243" s="365">
        <v>45849</v>
      </c>
      <c r="F243" s="365">
        <v>45854</v>
      </c>
      <c r="G243" s="388" t="s">
        <v>1466</v>
      </c>
      <c r="H243" s="396"/>
      <c r="I243" s="396">
        <f t="shared" si="7"/>
        <v>37.504372000000004</v>
      </c>
      <c r="J243" s="373" t="s">
        <v>1427</v>
      </c>
    </row>
    <row r="244" spans="1:10" x14ac:dyDescent="0.3">
      <c r="A244" s="387">
        <f>+SUBTOTAL(3,$F$8:$F244)</f>
        <v>237</v>
      </c>
      <c r="B244" s="381">
        <v>45839</v>
      </c>
      <c r="C244" s="382" t="s">
        <v>104</v>
      </c>
      <c r="D244" s="383" t="str">
        <f>+VLOOKUP(C244,Foundation!$C$8:$D$538,2,FALSE)</f>
        <v>DB2+0</v>
      </c>
      <c r="E244" s="636">
        <v>45852</v>
      </c>
      <c r="F244" s="636">
        <v>45859</v>
      </c>
      <c r="G244" s="388" t="s">
        <v>1450</v>
      </c>
      <c r="H244" s="637"/>
      <c r="I244" s="396">
        <f t="shared" si="5"/>
        <v>57.597240999999997</v>
      </c>
      <c r="J244" s="373" t="s">
        <v>1427</v>
      </c>
    </row>
    <row r="245" spans="1:10" x14ac:dyDescent="0.3">
      <c r="A245" s="387">
        <f>+SUBTOTAL(3,$F$8:$F245)</f>
        <v>238</v>
      </c>
      <c r="B245" s="381">
        <v>45839</v>
      </c>
      <c r="C245" s="382" t="s">
        <v>675</v>
      </c>
      <c r="D245" s="383" t="str">
        <f>+VLOOKUP(C245,Foundation!$C$8:$D$538,2,FALSE)</f>
        <v>DA+0</v>
      </c>
      <c r="E245" s="636">
        <v>45857</v>
      </c>
      <c r="F245" s="636">
        <v>45860</v>
      </c>
      <c r="G245" s="388" t="s">
        <v>1528</v>
      </c>
      <c r="H245" s="637"/>
      <c r="I245" s="396">
        <f t="shared" si="5"/>
        <v>37.504372000000004</v>
      </c>
      <c r="J245" s="373" t="s">
        <v>1427</v>
      </c>
    </row>
    <row r="246" spans="1:10" x14ac:dyDescent="0.3">
      <c r="A246" s="387">
        <f>+SUBTOTAL(3,$F$8:$F246)</f>
        <v>239</v>
      </c>
      <c r="B246" s="381">
        <v>45839</v>
      </c>
      <c r="C246" s="382" t="s">
        <v>460</v>
      </c>
      <c r="D246" s="383" t="str">
        <f>+VLOOKUP(C246,Foundation!$C$8:$D$538,2,FALSE)</f>
        <v>DA+0</v>
      </c>
      <c r="E246" s="365">
        <v>45854</v>
      </c>
      <c r="F246" s="365">
        <v>45861</v>
      </c>
      <c r="G246" s="388" t="s">
        <v>1466</v>
      </c>
      <c r="H246" s="396"/>
      <c r="I246" s="396">
        <f t="shared" si="5"/>
        <v>37.504372000000004</v>
      </c>
      <c r="J246" s="373" t="s">
        <v>1427</v>
      </c>
    </row>
    <row r="247" spans="1:10" x14ac:dyDescent="0.3">
      <c r="A247" s="387">
        <f>+SUBTOTAL(3,$F$8:$F247)</f>
        <v>240</v>
      </c>
      <c r="B247" s="381">
        <v>45839</v>
      </c>
      <c r="C247" s="382" t="s">
        <v>517</v>
      </c>
      <c r="D247" s="383" t="str">
        <f>+VLOOKUP(C247,Foundation!$C$8:$D$538,2,FALSE)</f>
        <v>DA+0</v>
      </c>
      <c r="E247" s="365">
        <v>45852</v>
      </c>
      <c r="F247" s="365">
        <v>45861</v>
      </c>
      <c r="G247" s="388" t="s">
        <v>1469</v>
      </c>
      <c r="H247" s="396"/>
      <c r="I247" s="396">
        <f t="shared" si="5"/>
        <v>37.504372000000004</v>
      </c>
      <c r="J247" s="373" t="s">
        <v>1427</v>
      </c>
    </row>
    <row r="248" spans="1:10" x14ac:dyDescent="0.3">
      <c r="A248" s="387">
        <f>+SUBTOTAL(3,$F$8:$F248)</f>
        <v>241</v>
      </c>
      <c r="B248" s="381">
        <v>45839</v>
      </c>
      <c r="C248" s="382" t="s">
        <v>59</v>
      </c>
      <c r="D248" s="383" t="str">
        <f>+VLOOKUP(C248,Foundation!$C$8:$D$538,2,FALSE)</f>
        <v>DA+3</v>
      </c>
      <c r="E248" s="365">
        <v>45859</v>
      </c>
      <c r="F248" s="365">
        <v>45862</v>
      </c>
      <c r="G248" s="388" t="s">
        <v>1477</v>
      </c>
      <c r="H248" s="396"/>
      <c r="I248" s="396">
        <f t="shared" ref="I248" si="8">+VLOOKUP(D248,$AA$8:$AB$36,2,FALSE)</f>
        <v>38.847605999999992</v>
      </c>
      <c r="J248" s="373" t="s">
        <v>1427</v>
      </c>
    </row>
    <row r="249" spans="1:10" x14ac:dyDescent="0.3">
      <c r="A249" s="387">
        <f>+SUBTOTAL(3,$F$8:$F249)</f>
        <v>242</v>
      </c>
      <c r="B249" s="381">
        <v>45839</v>
      </c>
      <c r="C249" s="382" t="s">
        <v>637</v>
      </c>
      <c r="D249" s="383" t="str">
        <f>+VLOOKUP(C249,Foundation!$C$8:$D$538,2,FALSE)</f>
        <v>DA+0</v>
      </c>
      <c r="E249" s="636">
        <v>45848</v>
      </c>
      <c r="F249" s="365">
        <v>45864</v>
      </c>
      <c r="G249" s="673" t="s">
        <v>1471</v>
      </c>
      <c r="H249" s="396"/>
      <c r="I249" s="396">
        <f t="shared" ref="I249" si="9">+VLOOKUP(D249,$AA$8:$AB$36,2,FALSE)</f>
        <v>37.504372000000004</v>
      </c>
      <c r="J249" s="373" t="s">
        <v>1427</v>
      </c>
    </row>
    <row r="250" spans="1:10" x14ac:dyDescent="0.3">
      <c r="A250" s="387">
        <f>+SUBTOTAL(3,$F$8:$F250)</f>
        <v>243</v>
      </c>
      <c r="B250" s="381">
        <v>45839</v>
      </c>
      <c r="C250" s="382" t="s">
        <v>674</v>
      </c>
      <c r="D250" s="383" t="str">
        <f>+VLOOKUP(C250,Foundation!$C$8:$D$538,2,FALSE)</f>
        <v>DA+0</v>
      </c>
      <c r="E250" s="365">
        <v>45861</v>
      </c>
      <c r="F250" s="365">
        <v>45864</v>
      </c>
      <c r="G250" s="388" t="s">
        <v>1528</v>
      </c>
      <c r="H250" s="396"/>
      <c r="I250" s="396">
        <f t="shared" ref="I250:I251" si="10">+VLOOKUP(D250,$AA$8:$AB$36,2,FALSE)</f>
        <v>37.504372000000004</v>
      </c>
      <c r="J250" s="373" t="s">
        <v>1427</v>
      </c>
    </row>
    <row r="251" spans="1:10" x14ac:dyDescent="0.3">
      <c r="A251" s="387">
        <f>+SUBTOTAL(3,$F$8:$F251)</f>
        <v>244</v>
      </c>
      <c r="B251" s="381">
        <v>45839</v>
      </c>
      <c r="C251" s="382" t="s">
        <v>60</v>
      </c>
      <c r="D251" s="383" t="str">
        <f>+VLOOKUP(C251,Foundation!$C$8:$D$538,2,FALSE)</f>
        <v>DA+0</v>
      </c>
      <c r="E251" s="636">
        <v>45863</v>
      </c>
      <c r="F251" s="365">
        <v>45866</v>
      </c>
      <c r="G251" s="673" t="s">
        <v>1477</v>
      </c>
      <c r="H251" s="396"/>
      <c r="I251" s="396">
        <f t="shared" si="10"/>
        <v>37.504372000000004</v>
      </c>
      <c r="J251" s="373" t="s">
        <v>1427</v>
      </c>
    </row>
    <row r="252" spans="1:10" x14ac:dyDescent="0.3">
      <c r="A252" s="387">
        <f>+SUBTOTAL(3,$F$8:$F252)</f>
        <v>245</v>
      </c>
      <c r="B252" s="381">
        <v>45839</v>
      </c>
      <c r="C252" s="382" t="s">
        <v>676</v>
      </c>
      <c r="D252" s="383" t="str">
        <f>+VLOOKUP(C252,Foundation!$C$8:$D$538,2,FALSE)</f>
        <v>DA+9</v>
      </c>
      <c r="E252" s="365">
        <v>45861</v>
      </c>
      <c r="F252" s="365">
        <v>45866</v>
      </c>
      <c r="G252" s="388" t="s">
        <v>1528</v>
      </c>
      <c r="H252" s="396"/>
      <c r="I252" s="396">
        <f t="shared" ref="I252:I253" si="11">+VLOOKUP(D252,$AA$8:$AB$36,2,FALSE)</f>
        <v>47.184350000000002</v>
      </c>
      <c r="J252" s="373" t="s">
        <v>1427</v>
      </c>
    </row>
    <row r="253" spans="1:10" x14ac:dyDescent="0.3">
      <c r="A253" s="387">
        <f>+SUBTOTAL(3,$F$8:$F253)</f>
        <v>246</v>
      </c>
      <c r="B253" s="381">
        <v>45839</v>
      </c>
      <c r="C253" s="382" t="s">
        <v>673</v>
      </c>
      <c r="D253" s="383" t="str">
        <f>+VLOOKUP(C253,Foundation!$C$8:$D$538,2,FALSE)</f>
        <v>DA+0</v>
      </c>
      <c r="E253" s="365">
        <v>45864</v>
      </c>
      <c r="F253" s="365">
        <v>45867</v>
      </c>
      <c r="G253" s="388" t="s">
        <v>1528</v>
      </c>
      <c r="H253" s="396"/>
      <c r="I253" s="396">
        <f t="shared" si="11"/>
        <v>37.504372000000004</v>
      </c>
      <c r="J253" s="373" t="s">
        <v>1427</v>
      </c>
    </row>
    <row r="254" spans="1:10" x14ac:dyDescent="0.3">
      <c r="A254" s="387">
        <f>+SUBTOTAL(3,$F$8:$F254)</f>
        <v>247</v>
      </c>
      <c r="B254" s="381">
        <v>45839</v>
      </c>
      <c r="C254" s="382" t="s">
        <v>632</v>
      </c>
      <c r="D254" s="383" t="str">
        <f>+VLOOKUP(C254,Foundation!$C$8:$D$538,2,FALSE)</f>
        <v>DD60+0</v>
      </c>
      <c r="E254" s="365">
        <v>45839</v>
      </c>
      <c r="F254" s="365">
        <v>45867</v>
      </c>
      <c r="G254" s="388" t="s">
        <v>1531</v>
      </c>
      <c r="H254" s="396"/>
      <c r="I254" s="396">
        <f t="shared" ref="I254:I255" si="12">+VLOOKUP(D254,$AA$8:$AB$36,2,FALSE)</f>
        <v>86.129278999999997</v>
      </c>
      <c r="J254" s="356" t="s">
        <v>1470</v>
      </c>
    </row>
    <row r="255" spans="1:10" x14ac:dyDescent="0.3">
      <c r="A255" s="387">
        <f>+SUBTOTAL(3,$F$8:$F255)</f>
        <v>248</v>
      </c>
      <c r="B255" s="381">
        <v>45839</v>
      </c>
      <c r="C255" s="382" t="s">
        <v>458</v>
      </c>
      <c r="D255" s="383" t="str">
        <f>+VLOOKUP(C255,Foundation!$C$8:$D$538,2,FALSE)</f>
        <v>DA+3</v>
      </c>
      <c r="E255" s="636">
        <v>45861</v>
      </c>
      <c r="F255" s="365">
        <v>45868</v>
      </c>
      <c r="G255" s="673" t="s">
        <v>1466</v>
      </c>
      <c r="H255" s="396"/>
      <c r="I255" s="396">
        <f t="shared" si="12"/>
        <v>38.847605999999992</v>
      </c>
      <c r="J255" s="373" t="s">
        <v>1427</v>
      </c>
    </row>
    <row r="256" spans="1:10" x14ac:dyDescent="0.3">
      <c r="A256" s="387">
        <f>+SUBTOTAL(3,$F$8:$F256)</f>
        <v>249</v>
      </c>
      <c r="B256" s="381">
        <v>45839</v>
      </c>
      <c r="C256" s="382" t="s">
        <v>185</v>
      </c>
      <c r="D256" s="383" t="str">
        <f>+VLOOKUP(C256,Foundation!$C$8:$D$538,2,FALSE)</f>
        <v>DA+0</v>
      </c>
      <c r="E256" s="636">
        <v>45865</v>
      </c>
      <c r="F256" s="365">
        <v>45869</v>
      </c>
      <c r="G256" s="673" t="s">
        <v>1490</v>
      </c>
      <c r="H256" s="396"/>
      <c r="I256" s="396">
        <f t="shared" ref="I256" si="13">+VLOOKUP(D256,$AA$8:$AB$36,2,FALSE)</f>
        <v>37.504372000000004</v>
      </c>
      <c r="J256" s="373" t="s">
        <v>1427</v>
      </c>
    </row>
    <row r="257" spans="1:10" x14ac:dyDescent="0.3">
      <c r="A257" s="387">
        <f>+SUBTOTAL(3,$F$8:$F257)</f>
        <v>250</v>
      </c>
      <c r="B257" s="381">
        <v>45839</v>
      </c>
      <c r="C257" s="382" t="s">
        <v>65</v>
      </c>
      <c r="D257" s="383" t="str">
        <f>+VLOOKUP(C257,Foundation!$C$8:$D$538,2,FALSE)</f>
        <v>DA+3</v>
      </c>
      <c r="E257" s="636">
        <v>45859</v>
      </c>
      <c r="F257" s="365">
        <v>45869</v>
      </c>
      <c r="G257" s="673" t="s">
        <v>1530</v>
      </c>
      <c r="H257" s="396"/>
      <c r="I257" s="396">
        <f t="shared" ref="I257" si="14">+VLOOKUP(D257,$AA$8:$AB$36,2,FALSE)</f>
        <v>38.847605999999992</v>
      </c>
      <c r="J257" s="373" t="s">
        <v>1427</v>
      </c>
    </row>
    <row r="258" spans="1:10" x14ac:dyDescent="0.3">
      <c r="A258" s="387">
        <f>+SUBTOTAL(3,$F$8:$F258)</f>
        <v>251</v>
      </c>
      <c r="B258" s="381">
        <v>45839</v>
      </c>
      <c r="C258" s="382" t="s">
        <v>66</v>
      </c>
      <c r="D258" s="383" t="str">
        <f>+VLOOKUP(C258,Foundation!$C$8:$D$538,2,FALSE)</f>
        <v>DA+3</v>
      </c>
      <c r="E258" s="636">
        <v>45865</v>
      </c>
      <c r="F258" s="365">
        <v>45869</v>
      </c>
      <c r="G258" s="673" t="s">
        <v>1491</v>
      </c>
      <c r="H258" s="396"/>
      <c r="I258" s="396">
        <f t="shared" ref="I258" si="15">+VLOOKUP(D258,$AA$8:$AB$36,2,FALSE)</f>
        <v>38.847605999999992</v>
      </c>
      <c r="J258" s="373" t="s">
        <v>1427</v>
      </c>
    </row>
    <row r="259" spans="1:10" x14ac:dyDescent="0.3">
      <c r="A259" s="387">
        <f>+SUBTOTAL(3,$F$8:$F259)</f>
        <v>252</v>
      </c>
      <c r="B259" s="381">
        <v>45870</v>
      </c>
      <c r="C259" s="382" t="s">
        <v>672</v>
      </c>
      <c r="D259" s="383" t="str">
        <f>+VLOOKUP(C259,Foundation!$C$8:$D$538,2,FALSE)</f>
        <v>DB1+3</v>
      </c>
      <c r="E259" s="365">
        <v>45867</v>
      </c>
      <c r="F259" s="365">
        <v>45872</v>
      </c>
      <c r="G259" s="388" t="s">
        <v>1528</v>
      </c>
      <c r="H259" s="396"/>
      <c r="I259" s="396">
        <f t="shared" ref="I259" si="16">+VLOOKUP(D259,$AA$8:$AB$36,2,FALSE)</f>
        <v>60.096777000000003</v>
      </c>
      <c r="J259" s="373" t="s">
        <v>1427</v>
      </c>
    </row>
    <row r="260" spans="1:10" x14ac:dyDescent="0.3">
      <c r="A260" s="387">
        <f>+SUBTOTAL(3,$F$8:$F260)</f>
        <v>253</v>
      </c>
      <c r="B260" s="381">
        <v>45870</v>
      </c>
      <c r="C260" s="382" t="s">
        <v>47</v>
      </c>
      <c r="D260" s="383" t="str">
        <f>+VLOOKUP(C260,Foundation!$C$8:$D$538,2,FALSE)</f>
        <v>DD60+0</v>
      </c>
      <c r="E260" s="365">
        <v>45863</v>
      </c>
      <c r="F260" s="365">
        <v>45871</v>
      </c>
      <c r="G260" s="388" t="s">
        <v>1480</v>
      </c>
      <c r="H260" s="396"/>
      <c r="I260" s="396">
        <f t="shared" ref="I260:I261" si="17">+VLOOKUP(D260,$AA$8:$AB$36,2,FALSE)</f>
        <v>86.129278999999997</v>
      </c>
      <c r="J260" s="373" t="s">
        <v>1427</v>
      </c>
    </row>
    <row r="261" spans="1:10" x14ac:dyDescent="0.3">
      <c r="A261" s="387">
        <f>+SUBTOTAL(3,$F$8:$F261)</f>
        <v>254</v>
      </c>
      <c r="B261" s="381">
        <v>45870</v>
      </c>
      <c r="C261" s="382" t="s">
        <v>198</v>
      </c>
      <c r="D261" s="383" t="str">
        <f>+VLOOKUP(C261,Foundation!$C$8:$D$538,2,FALSE)</f>
        <v>DA+3</v>
      </c>
      <c r="E261" s="365">
        <v>45868</v>
      </c>
      <c r="F261" s="365">
        <v>45873</v>
      </c>
      <c r="G261" s="388" t="s">
        <v>1426</v>
      </c>
      <c r="H261" s="396"/>
      <c r="I261" s="396">
        <f t="shared" si="17"/>
        <v>38.847605999999992</v>
      </c>
      <c r="J261" s="373" t="s">
        <v>1427</v>
      </c>
    </row>
    <row r="262" spans="1:10" x14ac:dyDescent="0.3">
      <c r="A262" s="387">
        <f>+SUBTOTAL(3,$F$8:$F262)</f>
        <v>255</v>
      </c>
      <c r="B262" s="381">
        <v>45870</v>
      </c>
      <c r="C262" s="382" t="s">
        <v>679</v>
      </c>
      <c r="D262" s="383" t="str">
        <f>+VLOOKUP(C262,Foundation!$C$8:$D$538,2,FALSE)</f>
        <v>DA+9</v>
      </c>
      <c r="E262" s="365">
        <v>45866</v>
      </c>
      <c r="F262" s="365">
        <v>45872</v>
      </c>
      <c r="G262" s="388" t="s">
        <v>1528</v>
      </c>
      <c r="H262" s="396"/>
      <c r="I262" s="396">
        <f t="shared" ref="I262" si="18">+VLOOKUP(D262,$AA$8:$AB$36,2,FALSE)</f>
        <v>47.184350000000002</v>
      </c>
      <c r="J262" s="373" t="s">
        <v>1427</v>
      </c>
    </row>
    <row r="263" spans="1:10" x14ac:dyDescent="0.3">
      <c r="A263" s="387">
        <f>+SUBTOTAL(3,$F$8:$F263)</f>
        <v>256</v>
      </c>
      <c r="B263" s="381">
        <v>45870</v>
      </c>
      <c r="C263" s="382" t="s">
        <v>692</v>
      </c>
      <c r="D263" s="383" t="str">
        <f>+VLOOKUP(C263,Foundation!$C$8:$D$538,2,FALSE)</f>
        <v>DA+3</v>
      </c>
      <c r="E263" s="365">
        <v>45864</v>
      </c>
      <c r="F263" s="365">
        <v>45874</v>
      </c>
      <c r="G263" s="388" t="s">
        <v>1529</v>
      </c>
      <c r="H263" s="396"/>
      <c r="I263" s="396">
        <f t="shared" ref="I263" si="19">+VLOOKUP(D263,$AA$8:$AB$36,2,FALSE)</f>
        <v>38.847605999999992</v>
      </c>
      <c r="J263" s="373" t="s">
        <v>1427</v>
      </c>
    </row>
    <row r="264" spans="1:10" x14ac:dyDescent="0.3">
      <c r="A264" s="387">
        <f>+SUBTOTAL(3,$F$8:$F264)</f>
        <v>257</v>
      </c>
      <c r="B264" s="381">
        <v>45870</v>
      </c>
      <c r="C264" s="382" t="s">
        <v>524</v>
      </c>
      <c r="D264" s="383" t="str">
        <f>+VLOOKUP(C264,Foundation!$C$8:$D$538,2,FALSE)</f>
        <v>DA+0</v>
      </c>
      <c r="E264" s="636">
        <v>45870</v>
      </c>
      <c r="F264" s="365">
        <v>45874</v>
      </c>
      <c r="G264" s="673" t="s">
        <v>1492</v>
      </c>
      <c r="H264" s="396"/>
      <c r="I264" s="396">
        <f t="shared" ref="I264" si="20">+VLOOKUP(D264,$AA$8:$AB$36,2,FALSE)</f>
        <v>37.504372000000004</v>
      </c>
      <c r="J264" s="373" t="s">
        <v>1427</v>
      </c>
    </row>
    <row r="265" spans="1:10" x14ac:dyDescent="0.3">
      <c r="A265" s="387">
        <f>+SUBTOTAL(3,$F$8:$F265)</f>
        <v>258</v>
      </c>
      <c r="B265" s="381">
        <v>45870</v>
      </c>
      <c r="C265" s="382" t="s">
        <v>203</v>
      </c>
      <c r="D265" s="383" t="str">
        <f>+VLOOKUP(C265,Foundation!$C$8:$D$538,2,FALSE)</f>
        <v>DA+3</v>
      </c>
      <c r="E265" s="365">
        <v>45870</v>
      </c>
      <c r="F265" s="365">
        <v>45875</v>
      </c>
      <c r="G265" s="388" t="s">
        <v>1491</v>
      </c>
      <c r="H265" s="396"/>
      <c r="I265" s="396">
        <f t="shared" ref="I265:I266" si="21">+VLOOKUP(D265,$AA$8:$AB$36,2,FALSE)</f>
        <v>38.847605999999992</v>
      </c>
      <c r="J265" s="373" t="s">
        <v>1427</v>
      </c>
    </row>
    <row r="266" spans="1:10" x14ac:dyDescent="0.3">
      <c r="A266" s="387">
        <f>+SUBTOTAL(3,$F$8:$F266)</f>
        <v>259</v>
      </c>
      <c r="B266" s="381">
        <v>45870</v>
      </c>
      <c r="C266" s="382" t="s">
        <v>682</v>
      </c>
      <c r="D266" s="383" t="str">
        <f>+VLOOKUP(C266,Foundation!$C$8:$D$538,2,FALSE)</f>
        <v>DB1+9</v>
      </c>
      <c r="E266" s="365">
        <v>45866</v>
      </c>
      <c r="F266" s="365">
        <v>45875</v>
      </c>
      <c r="G266" s="388" t="s">
        <v>1528</v>
      </c>
      <c r="H266" s="396"/>
      <c r="I266" s="396">
        <f t="shared" si="21"/>
        <v>70.701702999999995</v>
      </c>
      <c r="J266" s="373" t="s">
        <v>1427</v>
      </c>
    </row>
    <row r="267" spans="1:10" x14ac:dyDescent="0.3">
      <c r="A267" s="387">
        <f>+SUBTOTAL(3,$F$8:$F267)</f>
        <v>260</v>
      </c>
      <c r="B267" s="381">
        <v>45870</v>
      </c>
      <c r="C267" s="382" t="s">
        <v>184</v>
      </c>
      <c r="D267" s="383" t="str">
        <f>+VLOOKUP(C267,Foundation!$C$8:$D$538,2,FALSE)</f>
        <v>DA+0</v>
      </c>
      <c r="E267" s="365">
        <v>45869</v>
      </c>
      <c r="F267" s="365">
        <v>45878</v>
      </c>
      <c r="G267" s="388" t="s">
        <v>1490</v>
      </c>
      <c r="H267" s="396"/>
      <c r="I267" s="396">
        <f t="shared" ref="I267:I268" si="22">+VLOOKUP(D267,$AA$8:$AB$36,2,FALSE)</f>
        <v>37.504372000000004</v>
      </c>
      <c r="J267" s="373" t="s">
        <v>1427</v>
      </c>
    </row>
    <row r="268" spans="1:10" x14ac:dyDescent="0.3">
      <c r="A268" s="387">
        <f>+SUBTOTAL(3,$F$8:$F268)</f>
        <v>261</v>
      </c>
      <c r="B268" s="381">
        <v>45870</v>
      </c>
      <c r="C268" s="382" t="s">
        <v>677</v>
      </c>
      <c r="D268" s="383" t="str">
        <f>+VLOOKUP(C268,Foundation!$C$8:$D$538,2,FALSE)</f>
        <v>DA+9</v>
      </c>
      <c r="E268" s="365">
        <v>45873</v>
      </c>
      <c r="F268" s="365">
        <v>45878</v>
      </c>
      <c r="G268" s="388" t="s">
        <v>1528</v>
      </c>
      <c r="H268" s="396"/>
      <c r="I268" s="396">
        <f t="shared" si="22"/>
        <v>47.184350000000002</v>
      </c>
      <c r="J268" s="373" t="s">
        <v>1427</v>
      </c>
    </row>
    <row r="269" spans="1:10" x14ac:dyDescent="0.3">
      <c r="A269" s="387">
        <f>+SUBTOTAL(3,$F$8:$F269)</f>
        <v>262</v>
      </c>
      <c r="B269" s="381">
        <v>45870</v>
      </c>
      <c r="C269" s="382" t="s">
        <v>461</v>
      </c>
      <c r="D269" s="383" t="str">
        <f>+VLOOKUP(C269,Foundation!$C$8:$D$538,2,FALSE)</f>
        <v>DA+0</v>
      </c>
      <c r="E269" s="365">
        <v>45863</v>
      </c>
      <c r="F269" s="365">
        <v>45878</v>
      </c>
      <c r="G269" s="388" t="s">
        <v>1402</v>
      </c>
      <c r="H269" s="396"/>
      <c r="I269" s="396">
        <f t="shared" ref="I269:I270" si="23">+VLOOKUP(D269,$AA$8:$AB$36,2,FALSE)</f>
        <v>37.504372000000004</v>
      </c>
      <c r="J269" s="373" t="s">
        <v>1427</v>
      </c>
    </row>
    <row r="270" spans="1:10" x14ac:dyDescent="0.3">
      <c r="A270" s="387">
        <f>+SUBTOTAL(3,$F$8:$F270)</f>
        <v>263</v>
      </c>
      <c r="B270" s="381">
        <v>45870</v>
      </c>
      <c r="C270" s="382" t="s">
        <v>471</v>
      </c>
      <c r="D270" s="383" t="str">
        <f>+VLOOKUP(C270,Foundation!$C$8:$D$538,2,FALSE)</f>
        <v>DA+0</v>
      </c>
      <c r="E270" s="365">
        <v>45873</v>
      </c>
      <c r="F270" s="365">
        <v>45878</v>
      </c>
      <c r="G270" s="388" t="s">
        <v>1426</v>
      </c>
      <c r="H270" s="396"/>
      <c r="I270" s="396">
        <f t="shared" si="23"/>
        <v>37.504372000000004</v>
      </c>
      <c r="J270" s="373" t="s">
        <v>1427</v>
      </c>
    </row>
    <row r="271" spans="1:10" x14ac:dyDescent="0.3">
      <c r="A271" s="387">
        <f>+SUBTOTAL(3,$F$8:$F271)</f>
        <v>264</v>
      </c>
      <c r="B271" s="381">
        <v>45870</v>
      </c>
      <c r="C271" s="382" t="s">
        <v>76</v>
      </c>
      <c r="D271" s="383" t="str">
        <f>+VLOOKUP(C271,Foundation!$C$8:$D$538,2,FALSE)</f>
        <v>DB1+0</v>
      </c>
      <c r="E271" s="365">
        <v>45868</v>
      </c>
      <c r="F271" s="365">
        <v>45881</v>
      </c>
      <c r="G271" s="388" t="s">
        <v>1426</v>
      </c>
      <c r="H271" s="396"/>
      <c r="I271" s="396">
        <f t="shared" ref="I271" si="24">+VLOOKUP(D271,$AA$8:$AB$36,2,FALSE)</f>
        <v>57.597240999999997</v>
      </c>
      <c r="J271" s="373" t="s">
        <v>1427</v>
      </c>
    </row>
    <row r="272" spans="1:10" x14ac:dyDescent="0.3">
      <c r="A272" s="387">
        <f>+SUBTOTAL(3,$F$8:$F272)</f>
        <v>265</v>
      </c>
      <c r="B272" s="381">
        <v>45870</v>
      </c>
      <c r="C272" s="382" t="s">
        <v>752</v>
      </c>
      <c r="D272" s="383" t="str">
        <f>+VLOOKUP(C272,Foundation!$C$8:$D$538,2,FALSE)</f>
        <v>DA+6</v>
      </c>
      <c r="E272" s="365">
        <v>45876</v>
      </c>
      <c r="F272" s="365">
        <v>45882</v>
      </c>
      <c r="G272" s="397" t="s">
        <v>1527</v>
      </c>
      <c r="H272" s="396"/>
      <c r="I272" s="396">
        <f t="shared" ref="I272" si="25">+VLOOKUP(D272,$AA$8:$AB$36,2,FALSE)</f>
        <v>45.413028000000004</v>
      </c>
      <c r="J272" s="373" t="s">
        <v>1427</v>
      </c>
    </row>
    <row r="273" spans="1:10" x14ac:dyDescent="0.3">
      <c r="A273" s="387">
        <f>+SUBTOTAL(3,$F$8:$F273)</f>
        <v>266</v>
      </c>
      <c r="B273" s="381">
        <v>45870</v>
      </c>
      <c r="C273" s="382" t="s">
        <v>451</v>
      </c>
      <c r="D273" s="383" t="str">
        <f>+VLOOKUP(C273,Foundation!$C$8:$D$538,2,FALSE)</f>
        <v>DC1+0</v>
      </c>
      <c r="E273" s="365">
        <v>45867</v>
      </c>
      <c r="F273" s="365">
        <v>45882</v>
      </c>
      <c r="G273" s="397" t="s">
        <v>1532</v>
      </c>
      <c r="H273" s="396"/>
      <c r="I273" s="396">
        <f t="shared" ref="I273" si="26">+VLOOKUP(D273,$AA$8:$AB$36,2,FALSE)</f>
        <v>66.381106999999986</v>
      </c>
      <c r="J273" s="373" t="s">
        <v>1427</v>
      </c>
    </row>
    <row r="274" spans="1:10" x14ac:dyDescent="0.3">
      <c r="A274" s="387">
        <f>+SUBTOTAL(3,$F$8:$F274)</f>
        <v>267</v>
      </c>
      <c r="B274" s="381">
        <v>45870</v>
      </c>
      <c r="C274" s="382" t="s">
        <v>678</v>
      </c>
      <c r="D274" s="383" t="str">
        <f>+VLOOKUP(C274,Foundation!$C$8:$D$538,2,FALSE)</f>
        <v>DB1+3</v>
      </c>
      <c r="E274" s="365">
        <v>45878</v>
      </c>
      <c r="F274" s="365">
        <v>45885</v>
      </c>
      <c r="G274" s="397" t="s">
        <v>1528</v>
      </c>
      <c r="H274" s="396"/>
      <c r="I274" s="396">
        <f t="shared" ref="I274:I278" si="27">+VLOOKUP(D274,$AA$8:$AB$36,2,FALSE)</f>
        <v>60.096777000000003</v>
      </c>
      <c r="J274" s="373" t="s">
        <v>1427</v>
      </c>
    </row>
    <row r="275" spans="1:10" x14ac:dyDescent="0.3">
      <c r="A275" s="387">
        <f>+SUBTOTAL(3,$F$8:$F275)</f>
        <v>268</v>
      </c>
      <c r="B275" s="381">
        <v>45870</v>
      </c>
      <c r="C275" s="382" t="s">
        <v>687</v>
      </c>
      <c r="D275" s="383" t="str">
        <f>+VLOOKUP(C275,Foundation!$C$8:$D$538,2,FALSE)</f>
        <v>DA+9</v>
      </c>
      <c r="E275" s="365">
        <v>45873</v>
      </c>
      <c r="F275" s="365">
        <v>45885</v>
      </c>
      <c r="G275" s="397" t="s">
        <v>1529</v>
      </c>
      <c r="H275" s="396"/>
      <c r="I275" s="396">
        <f t="shared" si="27"/>
        <v>47.184350000000002</v>
      </c>
      <c r="J275" s="373" t="s">
        <v>1427</v>
      </c>
    </row>
    <row r="276" spans="1:10" x14ac:dyDescent="0.3">
      <c r="A276" s="387">
        <f>+SUBTOTAL(3,$F$8:$F276)</f>
        <v>269</v>
      </c>
      <c r="B276" s="381">
        <v>45870</v>
      </c>
      <c r="C276" s="382" t="s">
        <v>559</v>
      </c>
      <c r="D276" s="383" t="str">
        <f>+VLOOKUP(C276,Foundation!$C$8:$D$538,2,FALSE)</f>
        <v>DA+3</v>
      </c>
      <c r="E276" s="365">
        <v>45879</v>
      </c>
      <c r="F276" s="365">
        <v>45886</v>
      </c>
      <c r="G276" s="397" t="s">
        <v>1536</v>
      </c>
      <c r="H276" s="396"/>
      <c r="I276" s="396">
        <f t="shared" si="27"/>
        <v>38.847605999999992</v>
      </c>
      <c r="J276" s="373" t="s">
        <v>1427</v>
      </c>
    </row>
    <row r="277" spans="1:10" x14ac:dyDescent="0.3">
      <c r="A277" s="387">
        <f>+SUBTOTAL(3,$F$8:$F277)</f>
        <v>270</v>
      </c>
      <c r="B277" s="381">
        <v>45870</v>
      </c>
      <c r="C277" s="382" t="s">
        <v>684</v>
      </c>
      <c r="D277" s="383" t="str">
        <f>+VLOOKUP(C277,Foundation!$C$8:$D$538,2,FALSE)</f>
        <v>DC2+0</v>
      </c>
      <c r="E277" s="365">
        <v>45875</v>
      </c>
      <c r="F277" s="365">
        <v>45886</v>
      </c>
      <c r="G277" s="397" t="s">
        <v>1489</v>
      </c>
      <c r="H277" s="396"/>
      <c r="I277" s="396">
        <f t="shared" si="27"/>
        <v>66.381106999999986</v>
      </c>
      <c r="J277" s="373" t="s">
        <v>1427</v>
      </c>
    </row>
    <row r="278" spans="1:10" x14ac:dyDescent="0.3">
      <c r="A278" s="387">
        <f>+SUBTOTAL(3,$F$8:$F278)</f>
        <v>271</v>
      </c>
      <c r="B278" s="381">
        <v>45870</v>
      </c>
      <c r="C278" s="382" t="s">
        <v>751</v>
      </c>
      <c r="D278" s="383" t="str">
        <f>+VLOOKUP(C278,Foundation!$C$8:$D$538,2,FALSE)</f>
        <v>DA+0</v>
      </c>
      <c r="E278" s="365">
        <v>45882</v>
      </c>
      <c r="F278" s="365">
        <v>45886</v>
      </c>
      <c r="G278" s="397" t="s">
        <v>1527</v>
      </c>
      <c r="H278" s="396"/>
      <c r="I278" s="396">
        <f t="shared" si="27"/>
        <v>37.504372000000004</v>
      </c>
      <c r="J278" s="373" t="s">
        <v>1427</v>
      </c>
    </row>
    <row r="279" spans="1:10" x14ac:dyDescent="0.3">
      <c r="A279" s="387">
        <f>+SUBTOTAL(3,$F$8:$F279)</f>
        <v>272</v>
      </c>
      <c r="B279" s="381">
        <v>45870</v>
      </c>
      <c r="C279" s="382" t="s">
        <v>454</v>
      </c>
      <c r="D279" s="383" t="str">
        <f>+VLOOKUP(C279,Foundation!$C$8:$D$538,2,FALSE)</f>
        <v>DA+3</v>
      </c>
      <c r="E279" s="365">
        <v>45873</v>
      </c>
      <c r="F279" s="365">
        <v>45886</v>
      </c>
      <c r="G279" s="397" t="s">
        <v>1523</v>
      </c>
      <c r="H279" s="396"/>
      <c r="I279" s="396">
        <f t="shared" ref="I279" si="28">+VLOOKUP(D279,$AA$8:$AB$36,2,FALSE)</f>
        <v>38.847605999999992</v>
      </c>
      <c r="J279" s="373" t="s">
        <v>1427</v>
      </c>
    </row>
    <row r="280" spans="1:10" x14ac:dyDescent="0.3">
      <c r="A280" s="387">
        <f>+SUBTOTAL(3,$F$8:$F280)</f>
        <v>273</v>
      </c>
      <c r="B280" s="381">
        <v>45870</v>
      </c>
      <c r="C280" s="382" t="s">
        <v>205</v>
      </c>
      <c r="D280" s="383" t="str">
        <f>+VLOOKUP(C280,Foundation!$C$8:$D$538,2,FALSE)</f>
        <v>DA+3</v>
      </c>
      <c r="E280" s="365">
        <v>45875</v>
      </c>
      <c r="F280" s="365">
        <v>45886</v>
      </c>
      <c r="G280" s="397" t="s">
        <v>1491</v>
      </c>
      <c r="H280" s="396"/>
      <c r="I280" s="396">
        <f t="shared" ref="I280" si="29">+VLOOKUP(D280,$AA$8:$AB$36,2,FALSE)</f>
        <v>38.847605999999992</v>
      </c>
      <c r="J280" s="373" t="s">
        <v>1427</v>
      </c>
    </row>
    <row r="281" spans="1:10" x14ac:dyDescent="0.3">
      <c r="A281" s="387">
        <f>+SUBTOTAL(3,$F$8:$F281)</f>
        <v>274</v>
      </c>
      <c r="B281" s="381">
        <v>45870</v>
      </c>
      <c r="C281" s="382" t="s">
        <v>67</v>
      </c>
      <c r="D281" s="383" t="str">
        <f>+VLOOKUP(C281,Foundation!$C$8:$D$538,2,FALSE)</f>
        <v>DA+3</v>
      </c>
      <c r="E281" s="365">
        <v>45878</v>
      </c>
      <c r="F281" s="365">
        <v>45886</v>
      </c>
      <c r="G281" s="397" t="s">
        <v>1533</v>
      </c>
      <c r="H281" s="396"/>
      <c r="I281" s="396">
        <f t="shared" ref="I281" si="30">+VLOOKUP(D281,$AA$8:$AB$36,2,FALSE)</f>
        <v>38.847605999999992</v>
      </c>
      <c r="J281" s="373" t="s">
        <v>1427</v>
      </c>
    </row>
    <row r="282" spans="1:10" x14ac:dyDescent="0.3">
      <c r="A282" s="387">
        <f>+SUBTOTAL(3,$F$8:$F282)</f>
        <v>275</v>
      </c>
      <c r="B282" s="381">
        <v>45870</v>
      </c>
      <c r="C282" s="382" t="s">
        <v>580</v>
      </c>
      <c r="D282" s="383" t="str">
        <f>+VLOOKUP(C282,Foundation!$C$8:$D$538,2,FALSE)</f>
        <v>DA+3</v>
      </c>
      <c r="E282" s="365">
        <v>45881</v>
      </c>
      <c r="F282" s="365">
        <v>45887</v>
      </c>
      <c r="G282" s="397" t="s">
        <v>1539</v>
      </c>
      <c r="H282" s="396"/>
      <c r="I282" s="396">
        <f t="shared" ref="I282:I283" si="31">+VLOOKUP(D282,$AA$8:$AB$36,2,FALSE)</f>
        <v>38.847605999999992</v>
      </c>
      <c r="J282" s="373" t="s">
        <v>1427</v>
      </c>
    </row>
    <row r="283" spans="1:10" x14ac:dyDescent="0.3">
      <c r="A283" s="387">
        <f>+SUBTOTAL(3,$F$8:$F283)</f>
        <v>276</v>
      </c>
      <c r="B283" s="381">
        <v>45870</v>
      </c>
      <c r="C283" s="382" t="s">
        <v>512</v>
      </c>
      <c r="D283" s="383" t="str">
        <f>+VLOOKUP(C283,Foundation!$C$8:$D$538,2,FALSE)</f>
        <v>DA+3</v>
      </c>
      <c r="E283" s="365">
        <v>45882</v>
      </c>
      <c r="F283" s="365">
        <v>45887</v>
      </c>
      <c r="G283" s="397" t="s">
        <v>1542</v>
      </c>
      <c r="H283" s="396"/>
      <c r="I283" s="396">
        <f t="shared" si="31"/>
        <v>38.847605999999992</v>
      </c>
      <c r="J283" s="373" t="s">
        <v>1427</v>
      </c>
    </row>
    <row r="284" spans="1:10" x14ac:dyDescent="0.3">
      <c r="A284" s="387">
        <f>+SUBTOTAL(3,$F$8:$F284)</f>
        <v>277</v>
      </c>
      <c r="B284" s="381">
        <v>45870</v>
      </c>
      <c r="C284" s="382" t="s">
        <v>75</v>
      </c>
      <c r="D284" s="383" t="str">
        <f>+VLOOKUP(C284,Foundation!$C$8:$D$538,2,FALSE)</f>
        <v>DA+9</v>
      </c>
      <c r="E284" s="365">
        <v>45881</v>
      </c>
      <c r="F284" s="365">
        <v>45888</v>
      </c>
      <c r="G284" s="397" t="s">
        <v>1426</v>
      </c>
      <c r="H284" s="396"/>
      <c r="I284" s="396">
        <f t="shared" ref="I284" si="32">+VLOOKUP(D284,$AA$8:$AB$36,2,FALSE)</f>
        <v>47.184350000000002</v>
      </c>
      <c r="J284" s="373" t="s">
        <v>1427</v>
      </c>
    </row>
    <row r="285" spans="1:10" x14ac:dyDescent="0.3">
      <c r="A285" s="387">
        <f>+SUBTOTAL(3,$F$8:$F285)</f>
        <v>278</v>
      </c>
      <c r="B285" s="381">
        <v>45870</v>
      </c>
      <c r="C285" s="382" t="s">
        <v>456</v>
      </c>
      <c r="D285" s="383" t="str">
        <f>+VLOOKUP(C285,Foundation!$C$8:$D$538,2,FALSE)</f>
        <v>DA+3</v>
      </c>
      <c r="E285" s="365">
        <v>45873</v>
      </c>
      <c r="F285" s="365">
        <v>45888</v>
      </c>
      <c r="G285" s="397" t="s">
        <v>1524</v>
      </c>
      <c r="H285" s="396"/>
      <c r="I285" s="396">
        <f t="shared" ref="I285" si="33">+VLOOKUP(D285,$AA$8:$AB$36,2,FALSE)</f>
        <v>38.847605999999992</v>
      </c>
      <c r="J285" s="373" t="s">
        <v>1427</v>
      </c>
    </row>
    <row r="286" spans="1:10" x14ac:dyDescent="0.3">
      <c r="A286" s="387">
        <f>+SUBTOTAL(3,$F$8:$F286)</f>
        <v>279</v>
      </c>
      <c r="B286" s="381">
        <v>45870</v>
      </c>
      <c r="C286" s="382" t="s">
        <v>450</v>
      </c>
      <c r="D286" s="383" t="str">
        <f>+VLOOKUP(C286,Foundation!$C$8:$D$538,2,FALSE)</f>
        <v>DD60+0</v>
      </c>
      <c r="E286" s="365">
        <v>45845</v>
      </c>
      <c r="F286" s="365">
        <v>45889</v>
      </c>
      <c r="G286" s="397" t="s">
        <v>1471</v>
      </c>
      <c r="H286" s="396"/>
      <c r="I286" s="396">
        <f t="shared" ref="I286" si="34">+VLOOKUP(D286,$AA$8:$AB$36,2,FALSE)</f>
        <v>86.129278999999997</v>
      </c>
      <c r="J286" s="373" t="s">
        <v>1427</v>
      </c>
    </row>
    <row r="287" spans="1:10" x14ac:dyDescent="0.3">
      <c r="A287" s="387">
        <f>+SUBTOTAL(3,$F$8:$F287)</f>
        <v>280</v>
      </c>
      <c r="B287" s="381">
        <v>45870</v>
      </c>
      <c r="C287" s="382" t="s">
        <v>561</v>
      </c>
      <c r="D287" s="383" t="str">
        <f>+VLOOKUP(C287,Foundation!$C$8:$D$538,2,FALSE)</f>
        <v>DB1+9</v>
      </c>
      <c r="E287" s="365">
        <v>45879</v>
      </c>
      <c r="F287" s="365">
        <v>45890</v>
      </c>
      <c r="G287" s="397" t="s">
        <v>1537</v>
      </c>
      <c r="H287" s="396"/>
      <c r="I287" s="396">
        <f t="shared" ref="I287" si="35">+VLOOKUP(D287,$AA$8:$AB$36,2,FALSE)</f>
        <v>70.701702999999995</v>
      </c>
      <c r="J287" s="373" t="s">
        <v>1427</v>
      </c>
    </row>
    <row r="288" spans="1:10" x14ac:dyDescent="0.3">
      <c r="A288" s="387">
        <f>+SUBTOTAL(3,$F$8:$F288)</f>
        <v>281</v>
      </c>
      <c r="B288" s="381">
        <v>45870</v>
      </c>
      <c r="C288" s="382" t="s">
        <v>206</v>
      </c>
      <c r="D288" s="383" t="str">
        <f>+VLOOKUP(C288,Foundation!$C$8:$D$538,2,FALSE)</f>
        <v>DA+0</v>
      </c>
      <c r="E288" s="365">
        <v>45886</v>
      </c>
      <c r="F288" s="365">
        <v>45890</v>
      </c>
      <c r="G288" s="397" t="s">
        <v>1491</v>
      </c>
      <c r="H288" s="396"/>
      <c r="I288" s="396">
        <f t="shared" ref="I288" si="36">+VLOOKUP(D288,$AA$8:$AB$36,2,FALSE)</f>
        <v>37.504372000000004</v>
      </c>
      <c r="J288" s="373" t="s">
        <v>1427</v>
      </c>
    </row>
    <row r="289" spans="1:10" x14ac:dyDescent="0.3">
      <c r="A289" s="387">
        <f>+SUBTOTAL(3,$F$8:$F289)</f>
        <v>282</v>
      </c>
      <c r="B289" s="381">
        <v>45870</v>
      </c>
      <c r="C289" s="382" t="s">
        <v>462</v>
      </c>
      <c r="D289" s="383" t="str">
        <f>+VLOOKUP(C289,Foundation!$C$8:$D$538,2,FALSE)</f>
        <v>DA+0</v>
      </c>
      <c r="E289" s="365">
        <v>45868</v>
      </c>
      <c r="F289" s="365">
        <v>45891</v>
      </c>
      <c r="G289" s="397" t="s">
        <v>1402</v>
      </c>
      <c r="H289" s="396"/>
      <c r="I289" s="396">
        <f t="shared" ref="I289" si="37">+VLOOKUP(D289,$AA$8:$AB$36,2,FALSE)</f>
        <v>37.504372000000004</v>
      </c>
      <c r="J289" s="373" t="s">
        <v>1427</v>
      </c>
    </row>
    <row r="290" spans="1:10" x14ac:dyDescent="0.3">
      <c r="A290" s="387">
        <f>+SUBTOTAL(3,$F$8:$F290)</f>
        <v>283</v>
      </c>
      <c r="B290" s="381">
        <v>45870</v>
      </c>
      <c r="C290" s="382" t="s">
        <v>689</v>
      </c>
      <c r="D290" s="383" t="str">
        <f>+VLOOKUP(C290,Foundation!$C$8:$D$538,2,FALSE)</f>
        <v>DA+3</v>
      </c>
      <c r="E290" s="365">
        <v>45875</v>
      </c>
      <c r="F290" s="365">
        <v>45891</v>
      </c>
      <c r="G290" s="397" t="s">
        <v>1529</v>
      </c>
      <c r="H290" s="396"/>
      <c r="I290" s="396">
        <f t="shared" ref="I290" si="38">+VLOOKUP(D290,$AA$8:$AB$36,2,FALSE)</f>
        <v>38.847605999999992</v>
      </c>
      <c r="J290" s="373" t="s">
        <v>1427</v>
      </c>
    </row>
    <row r="291" spans="1:10" x14ac:dyDescent="0.3">
      <c r="A291" s="387">
        <f>+SUBTOTAL(3,$F$8:$F291)</f>
        <v>284</v>
      </c>
      <c r="B291" s="381">
        <v>45870</v>
      </c>
      <c r="C291" s="382" t="s">
        <v>64</v>
      </c>
      <c r="D291" s="383" t="str">
        <f>+VLOOKUP(C291,Foundation!$C$8:$D$538,2,FALSE)</f>
        <v>DA+3</v>
      </c>
      <c r="E291" s="365">
        <v>45885</v>
      </c>
      <c r="F291" s="365">
        <v>45892</v>
      </c>
      <c r="G291" s="397" t="s">
        <v>1543</v>
      </c>
      <c r="H291" s="396"/>
      <c r="I291" s="396">
        <f t="shared" ref="I291" si="39">+VLOOKUP(D291,$AA$8:$AB$36,2,FALSE)</f>
        <v>38.847605999999992</v>
      </c>
      <c r="J291" s="373" t="s">
        <v>1427</v>
      </c>
    </row>
    <row r="292" spans="1:10" x14ac:dyDescent="0.3">
      <c r="A292" s="387">
        <f>+SUBTOTAL(3,$F$8:$F292)</f>
        <v>285</v>
      </c>
      <c r="B292" s="381">
        <v>45870</v>
      </c>
      <c r="C292" s="382" t="s">
        <v>681</v>
      </c>
      <c r="D292" s="383" t="str">
        <f>+VLOOKUP(C292,Foundation!$C$8:$D$538,2,FALSE)</f>
        <v>DA+9</v>
      </c>
      <c r="E292" s="365">
        <v>45886</v>
      </c>
      <c r="F292" s="365">
        <v>45893</v>
      </c>
      <c r="G292" s="397" t="s">
        <v>1528</v>
      </c>
      <c r="H292" s="396"/>
      <c r="I292" s="396">
        <f t="shared" ref="I292:I294" si="40">+VLOOKUP(D292,$AA$8:$AB$36,2,FALSE)</f>
        <v>47.184350000000002</v>
      </c>
      <c r="J292" s="373" t="s">
        <v>1427</v>
      </c>
    </row>
    <row r="293" spans="1:10" x14ac:dyDescent="0.3">
      <c r="A293" s="387">
        <f>+SUBTOTAL(3,$F$8:$F293)</f>
        <v>286</v>
      </c>
      <c r="B293" s="381">
        <v>45870</v>
      </c>
      <c r="C293" s="382" t="s">
        <v>745</v>
      </c>
      <c r="D293" s="383" t="str">
        <f>+VLOOKUP(C293,Foundation!$C$8:$D$538,2,FALSE)</f>
        <v>DA+0</v>
      </c>
      <c r="E293" s="365">
        <v>45886</v>
      </c>
      <c r="F293" s="365">
        <v>45893</v>
      </c>
      <c r="G293" s="397" t="s">
        <v>1411</v>
      </c>
      <c r="H293" s="396"/>
      <c r="I293" s="396">
        <f t="shared" si="40"/>
        <v>37.504372000000004</v>
      </c>
      <c r="J293" s="373" t="s">
        <v>1427</v>
      </c>
    </row>
    <row r="294" spans="1:10" x14ac:dyDescent="0.3">
      <c r="A294" s="387">
        <f>+SUBTOTAL(3,$F$8:$F294)</f>
        <v>287</v>
      </c>
      <c r="B294" s="381">
        <v>45870</v>
      </c>
      <c r="C294" s="382" t="s">
        <v>558</v>
      </c>
      <c r="D294" s="383" t="str">
        <f>+VLOOKUP(C294,Foundation!$C$8:$D$538,2,FALSE)</f>
        <v>DA+3</v>
      </c>
      <c r="E294" s="365">
        <v>45887</v>
      </c>
      <c r="F294" s="365">
        <v>45893</v>
      </c>
      <c r="G294" s="388" t="s">
        <v>1536</v>
      </c>
      <c r="H294" s="396"/>
      <c r="I294" s="396">
        <f t="shared" si="40"/>
        <v>38.847605999999992</v>
      </c>
      <c r="J294" s="373" t="s">
        <v>1427</v>
      </c>
    </row>
    <row r="295" spans="1:10" x14ac:dyDescent="0.3">
      <c r="A295" s="387">
        <f>+SUBTOTAL(3,$F$8:$F295)</f>
        <v>288</v>
      </c>
      <c r="B295" s="381">
        <v>45870</v>
      </c>
      <c r="C295" s="382" t="s">
        <v>72</v>
      </c>
      <c r="D295" s="383" t="str">
        <f>+VLOOKUP(C295,Foundation!$C$8:$D$538,2,FALSE)</f>
        <v>DA+0</v>
      </c>
      <c r="E295" s="365">
        <v>45888</v>
      </c>
      <c r="F295" s="365">
        <v>45894</v>
      </c>
      <c r="G295" s="388" t="s">
        <v>1426</v>
      </c>
      <c r="H295" s="396"/>
      <c r="I295" s="396">
        <f t="shared" ref="I295" si="41">+VLOOKUP(D295,$AA$8:$AB$36,2,FALSE)</f>
        <v>37.504372000000004</v>
      </c>
      <c r="J295" s="373" t="s">
        <v>1427</v>
      </c>
    </row>
    <row r="296" spans="1:10" x14ac:dyDescent="0.3">
      <c r="A296" s="387">
        <f>+SUBTOTAL(3,$F$8:$F296)</f>
        <v>289</v>
      </c>
      <c r="B296" s="381">
        <v>45870</v>
      </c>
      <c r="C296" s="382" t="s">
        <v>514</v>
      </c>
      <c r="D296" s="383" t="str">
        <f>+VLOOKUP(C296,Foundation!$C$8:$D$538,2,FALSE)</f>
        <v>DC2+0</v>
      </c>
      <c r="E296" s="365">
        <v>45887</v>
      </c>
      <c r="F296" s="365">
        <v>45894</v>
      </c>
      <c r="G296" s="388" t="s">
        <v>1540</v>
      </c>
      <c r="H296" s="396"/>
      <c r="I296" s="396">
        <f t="shared" ref="I296" si="42">+VLOOKUP(D296,$AA$8:$AB$36,2,FALSE)</f>
        <v>66.381106999999986</v>
      </c>
      <c r="J296" s="373" t="s">
        <v>1427</v>
      </c>
    </row>
    <row r="297" spans="1:10" x14ac:dyDescent="0.3">
      <c r="A297" s="387">
        <f>+SUBTOTAL(3,$F$8:$F297)</f>
        <v>290</v>
      </c>
      <c r="B297" s="381">
        <v>45870</v>
      </c>
      <c r="C297" s="382" t="s">
        <v>464</v>
      </c>
      <c r="D297" s="383" t="str">
        <f>+VLOOKUP(C297,Foundation!$C$8:$D$538,2,FALSE)</f>
        <v>DA+0</v>
      </c>
      <c r="E297" s="365">
        <v>45889</v>
      </c>
      <c r="F297" s="365">
        <v>45894</v>
      </c>
      <c r="G297" s="388" t="s">
        <v>1544</v>
      </c>
      <c r="H297" s="396"/>
      <c r="I297" s="396">
        <f t="shared" ref="I297" si="43">+VLOOKUP(D297,$AA$8:$AB$36,2,FALSE)</f>
        <v>37.504372000000004</v>
      </c>
      <c r="J297" s="373" t="s">
        <v>1427</v>
      </c>
    </row>
    <row r="298" spans="1:10" x14ac:dyDescent="0.3">
      <c r="A298" s="387">
        <f>+SUBTOTAL(3,$F$8:$F298)</f>
        <v>291</v>
      </c>
      <c r="B298" s="381">
        <v>45870</v>
      </c>
      <c r="C298" s="382" t="s">
        <v>754</v>
      </c>
      <c r="D298" s="383" t="str">
        <f>+VLOOKUP(C298,Foundation!$C$8:$D$538,2,FALSE)</f>
        <v>DA+3</v>
      </c>
      <c r="E298" s="365">
        <v>45890</v>
      </c>
      <c r="F298" s="365">
        <v>45894</v>
      </c>
      <c r="G298" s="388" t="s">
        <v>892</v>
      </c>
      <c r="H298" s="396"/>
      <c r="I298" s="396">
        <f t="shared" ref="I298" si="44">+VLOOKUP(D298,$AA$8:$AB$36,2,FALSE)</f>
        <v>38.847605999999992</v>
      </c>
      <c r="J298" s="373" t="s">
        <v>1427</v>
      </c>
    </row>
    <row r="299" spans="1:10" x14ac:dyDescent="0.3">
      <c r="A299" s="387">
        <f>+SUBTOTAL(3,$F$8:$F299)</f>
        <v>292</v>
      </c>
      <c r="B299" s="381">
        <v>45870</v>
      </c>
      <c r="C299" s="382" t="s">
        <v>683</v>
      </c>
      <c r="D299" s="383" t="str">
        <f>+VLOOKUP(C299,Foundation!$C$8:$D$538,2,FALSE)</f>
        <v>DA+0</v>
      </c>
      <c r="E299" s="365">
        <v>45888</v>
      </c>
      <c r="F299" s="365">
        <v>45894</v>
      </c>
      <c r="G299" s="388" t="s">
        <v>898</v>
      </c>
      <c r="H299" s="396"/>
      <c r="I299" s="396">
        <f t="shared" ref="I299" si="45">+VLOOKUP(D299,$AA$8:$AB$36,2,FALSE)</f>
        <v>37.504372000000004</v>
      </c>
      <c r="J299" s="373" t="s">
        <v>1427</v>
      </c>
    </row>
    <row r="300" spans="1:10" x14ac:dyDescent="0.3">
      <c r="A300" s="387">
        <f>+SUBTOTAL(3,$F$8:$F300)</f>
        <v>293</v>
      </c>
      <c r="B300" s="381">
        <v>45870</v>
      </c>
      <c r="C300" s="382" t="s">
        <v>27</v>
      </c>
      <c r="D300" s="383" t="str">
        <f>+VLOOKUP(C300,Foundation!$C$8:$D$538,2,FALSE)</f>
        <v>DA+0</v>
      </c>
      <c r="E300" s="365">
        <v>45891</v>
      </c>
      <c r="F300" s="365">
        <v>45895</v>
      </c>
      <c r="G300" s="388" t="s">
        <v>1491</v>
      </c>
      <c r="H300" s="396"/>
      <c r="I300" s="396">
        <f t="shared" ref="I300" si="46">+VLOOKUP(D300,$AA$8:$AB$36,2,FALSE)</f>
        <v>37.504372000000004</v>
      </c>
      <c r="J300" s="373" t="s">
        <v>1427</v>
      </c>
    </row>
    <row r="301" spans="1:10" x14ac:dyDescent="0.3">
      <c r="A301" s="387">
        <f>+SUBTOTAL(3,$F$8:$F301)</f>
        <v>294</v>
      </c>
      <c r="B301" s="381">
        <v>45870</v>
      </c>
      <c r="C301" s="382" t="s">
        <v>688</v>
      </c>
      <c r="D301" s="383" t="str">
        <f>+VLOOKUP(C301,Foundation!$C$8:$D$538,2,FALSE)</f>
        <v>DA+9</v>
      </c>
      <c r="E301" s="365">
        <v>45886</v>
      </c>
      <c r="F301" s="365">
        <v>45898</v>
      </c>
      <c r="G301" s="388" t="s">
        <v>1529</v>
      </c>
      <c r="H301" s="396"/>
      <c r="I301" s="396">
        <f t="shared" ref="I301:I302" si="47">+VLOOKUP(D301,$AA$8:$AB$36,2,FALSE)</f>
        <v>47.184350000000002</v>
      </c>
      <c r="J301" s="373" t="s">
        <v>1427</v>
      </c>
    </row>
    <row r="302" spans="1:10" x14ac:dyDescent="0.3">
      <c r="A302" s="387">
        <f>+SUBTOTAL(3,$F$8:$F302)</f>
        <v>295</v>
      </c>
      <c r="B302" s="381">
        <v>45870</v>
      </c>
      <c r="C302" s="382" t="s">
        <v>753</v>
      </c>
      <c r="D302" s="383" t="str">
        <f>+VLOOKUP(C302,Foundation!$C$8:$D$538,2,FALSE)</f>
        <v>DA+0</v>
      </c>
      <c r="E302" s="365">
        <v>45890</v>
      </c>
      <c r="F302" s="365">
        <v>45898</v>
      </c>
      <c r="G302" s="388" t="s">
        <v>892</v>
      </c>
      <c r="H302" s="396"/>
      <c r="I302" s="396">
        <f t="shared" si="47"/>
        <v>37.504372000000004</v>
      </c>
      <c r="J302" s="373" t="s">
        <v>1427</v>
      </c>
    </row>
    <row r="303" spans="1:10" x14ac:dyDescent="0.3">
      <c r="A303" s="387">
        <f>+SUBTOTAL(3,$F$8:$F303)</f>
        <v>296</v>
      </c>
      <c r="B303" s="381">
        <v>45870</v>
      </c>
      <c r="C303" s="382" t="s">
        <v>77</v>
      </c>
      <c r="D303" s="383" t="str">
        <f>+VLOOKUP(C303,Foundation!$C$8:$D$538,2,FALSE)</f>
        <v>DA+0</v>
      </c>
      <c r="E303" s="365">
        <v>45894</v>
      </c>
      <c r="F303" s="365">
        <v>45899</v>
      </c>
      <c r="G303" s="388" t="s">
        <v>1550</v>
      </c>
      <c r="H303" s="396"/>
      <c r="I303" s="396">
        <f t="shared" ref="I303" si="48">+VLOOKUP(D303,$AA$8:$AB$36,2,FALSE)</f>
        <v>37.504372000000004</v>
      </c>
      <c r="J303" s="373" t="s">
        <v>1427</v>
      </c>
    </row>
    <row r="304" spans="1:10" x14ac:dyDescent="0.3">
      <c r="A304" s="387">
        <f>+SUBTOTAL(3,$F$8:$F304)</f>
        <v>297</v>
      </c>
      <c r="B304" s="381">
        <v>45870</v>
      </c>
      <c r="C304" s="382" t="s">
        <v>579</v>
      </c>
      <c r="D304" s="383" t="str">
        <f>+VLOOKUP(C304,Foundation!$C$8:$D$538,2,FALSE)</f>
        <v>DA+3</v>
      </c>
      <c r="E304" s="365">
        <v>45894</v>
      </c>
      <c r="F304" s="365">
        <v>45899</v>
      </c>
      <c r="G304" s="388" t="s">
        <v>1552</v>
      </c>
      <c r="H304" s="396"/>
      <c r="I304" s="396">
        <f t="shared" ref="I304" si="49">+VLOOKUP(D304,$AA$8:$AB$36,2,FALSE)</f>
        <v>38.847605999999992</v>
      </c>
      <c r="J304" s="373" t="s">
        <v>1427</v>
      </c>
    </row>
    <row r="305" spans="1:10" x14ac:dyDescent="0.3">
      <c r="A305" s="387">
        <f>+SUBTOTAL(3,$F$8:$F305)</f>
        <v>298</v>
      </c>
      <c r="B305" s="381">
        <v>45870</v>
      </c>
      <c r="C305" s="382" t="s">
        <v>86</v>
      </c>
      <c r="D305" s="383" t="str">
        <f>+VLOOKUP(C305,Foundation!$C$8:$D$538,2,FALSE)</f>
        <v>DA+0</v>
      </c>
      <c r="E305" s="365">
        <v>45891</v>
      </c>
      <c r="F305" s="365">
        <v>45899</v>
      </c>
      <c r="G305" s="388" t="s">
        <v>901</v>
      </c>
      <c r="H305" s="396"/>
      <c r="I305" s="396">
        <f t="shared" ref="I305" si="50">+VLOOKUP(D305,$AA$8:$AB$36,2,FALSE)</f>
        <v>37.504372000000004</v>
      </c>
      <c r="J305" s="373" t="s">
        <v>1427</v>
      </c>
    </row>
    <row r="306" spans="1:10" x14ac:dyDescent="0.3">
      <c r="A306" s="387">
        <f>+SUBTOTAL(3,$F$8:$F306)</f>
        <v>299</v>
      </c>
      <c r="B306" s="381">
        <v>45870</v>
      </c>
      <c r="C306" s="382" t="s">
        <v>721</v>
      </c>
      <c r="D306" s="383" t="str">
        <f>+VLOOKUP(C306,Foundation!$C$8:$D$538,2,FALSE)</f>
        <v>DA+9</v>
      </c>
      <c r="E306" s="365">
        <v>45886</v>
      </c>
      <c r="F306" s="365">
        <v>45899</v>
      </c>
      <c r="G306" s="388" t="s">
        <v>899</v>
      </c>
      <c r="H306" s="396"/>
      <c r="I306" s="396">
        <f t="shared" ref="I306" si="51">+VLOOKUP(D306,$AA$8:$AB$36,2,FALSE)</f>
        <v>47.184350000000002</v>
      </c>
      <c r="J306" s="373" t="s">
        <v>1427</v>
      </c>
    </row>
    <row r="307" spans="1:10" x14ac:dyDescent="0.3">
      <c r="A307" s="387">
        <f>+SUBTOTAL(3,$F$8:$F307)</f>
        <v>300</v>
      </c>
      <c r="B307" s="381">
        <v>45870</v>
      </c>
      <c r="C307" s="382" t="s">
        <v>153</v>
      </c>
      <c r="D307" s="383" t="str">
        <f>+VLOOKUP(C307,Foundation!$C$8:$D$538,2,FALSE)</f>
        <v>DA+3</v>
      </c>
      <c r="E307" s="365">
        <v>45892</v>
      </c>
      <c r="F307" s="365">
        <v>45900</v>
      </c>
      <c r="G307" s="388" t="s">
        <v>1402</v>
      </c>
      <c r="H307" s="396"/>
      <c r="I307" s="396">
        <f t="shared" ref="I307" si="52">+VLOOKUP(D307,$AA$8:$AB$36,2,FALSE)</f>
        <v>38.847605999999992</v>
      </c>
      <c r="J307" s="373" t="s">
        <v>1427</v>
      </c>
    </row>
    <row r="308" spans="1:10" x14ac:dyDescent="0.3">
      <c r="A308" s="387">
        <f>+SUBTOTAL(3,$F$8:$F308)</f>
        <v>301</v>
      </c>
      <c r="B308" s="381">
        <v>45870</v>
      </c>
      <c r="C308" s="382" t="s">
        <v>743</v>
      </c>
      <c r="D308" s="383" t="str">
        <f>+VLOOKUP(C308,Foundation!$C$8:$D$538,2,FALSE)</f>
        <v>DA+9</v>
      </c>
      <c r="E308" s="365">
        <v>45886</v>
      </c>
      <c r="F308" s="365">
        <v>45900</v>
      </c>
      <c r="G308" s="388" t="s">
        <v>1411</v>
      </c>
      <c r="H308" s="396"/>
      <c r="I308" s="396">
        <f t="shared" ref="I308:I310" si="53">+VLOOKUP(D308,$AA$8:$AB$36,2,FALSE)</f>
        <v>47.184350000000002</v>
      </c>
      <c r="J308" s="373" t="s">
        <v>1427</v>
      </c>
    </row>
    <row r="309" spans="1:10" x14ac:dyDescent="0.3">
      <c r="A309" s="387">
        <f>+SUBTOTAL(3,$F$8:$F309)</f>
        <v>302</v>
      </c>
      <c r="B309" s="381">
        <v>45870</v>
      </c>
      <c r="C309" s="382" t="s">
        <v>463</v>
      </c>
      <c r="D309" s="383" t="str">
        <f>+VLOOKUP(C309,Foundation!$C$8:$D$538,2,FALSE)</f>
        <v>DA+0</v>
      </c>
      <c r="E309" s="365">
        <v>45898</v>
      </c>
      <c r="F309" s="365">
        <v>45900</v>
      </c>
      <c r="G309" s="388" t="s">
        <v>1544</v>
      </c>
      <c r="H309" s="396"/>
      <c r="I309" s="396">
        <f t="shared" si="53"/>
        <v>37.504372000000004</v>
      </c>
      <c r="J309" s="373" t="s">
        <v>1427</v>
      </c>
    </row>
    <row r="310" spans="1:10" x14ac:dyDescent="0.3">
      <c r="A310" s="387">
        <f>+SUBTOTAL(3,$F$8:$F310)</f>
        <v>303</v>
      </c>
      <c r="B310" s="381">
        <v>45870</v>
      </c>
      <c r="C310" s="382" t="s">
        <v>685</v>
      </c>
      <c r="D310" s="383" t="str">
        <f>+VLOOKUP(C310,Foundation!$C$8:$D$538,2,FALSE)</f>
        <v>DA+9</v>
      </c>
      <c r="E310" s="365">
        <v>45894</v>
      </c>
      <c r="F310" s="365">
        <v>45900</v>
      </c>
      <c r="G310" s="388" t="s">
        <v>898</v>
      </c>
      <c r="H310" s="396"/>
      <c r="I310" s="396">
        <f t="shared" si="53"/>
        <v>47.184350000000002</v>
      </c>
      <c r="J310" s="373" t="s">
        <v>1427</v>
      </c>
    </row>
    <row r="311" spans="1:10" x14ac:dyDescent="0.3">
      <c r="A311" s="387">
        <f>+SUBTOTAL(3,$F$8:$F311)</f>
        <v>304</v>
      </c>
      <c r="B311" s="381">
        <v>45901</v>
      </c>
      <c r="C311" s="382" t="s">
        <v>499</v>
      </c>
      <c r="D311" s="383" t="str">
        <f>+VLOOKUP(C311,Foundation!$C$8:$D$538,2,FALSE)</f>
        <v>DC1+0</v>
      </c>
      <c r="E311" s="365">
        <v>45895</v>
      </c>
      <c r="F311" s="365">
        <v>45903</v>
      </c>
      <c r="G311" s="388" t="s">
        <v>1571</v>
      </c>
      <c r="H311" s="396"/>
      <c r="I311" s="396">
        <f t="shared" ref="I311:I315" si="54">+VLOOKUP(D311,$AA$8:$AB$36,2,FALSE)</f>
        <v>66.381106999999986</v>
      </c>
      <c r="J311" s="373" t="s">
        <v>1427</v>
      </c>
    </row>
    <row r="312" spans="1:10" x14ac:dyDescent="0.3">
      <c r="A312" s="387">
        <f>+SUBTOTAL(3,$F$8:$F312)</f>
        <v>305</v>
      </c>
      <c r="B312" s="381">
        <v>45901</v>
      </c>
      <c r="C312" s="382" t="s">
        <v>527</v>
      </c>
      <c r="D312" s="383" t="str">
        <f>+VLOOKUP(C312,Foundation!$C$8:$D$538,2,FALSE)</f>
        <v>DA+0</v>
      </c>
      <c r="E312" s="365">
        <v>45895</v>
      </c>
      <c r="F312" s="365">
        <v>45903</v>
      </c>
      <c r="G312" s="388" t="s">
        <v>1554</v>
      </c>
      <c r="H312" s="396"/>
      <c r="I312" s="396">
        <f t="shared" si="54"/>
        <v>37.504372000000004</v>
      </c>
      <c r="J312" s="373" t="s">
        <v>1427</v>
      </c>
    </row>
    <row r="313" spans="1:10" x14ac:dyDescent="0.3">
      <c r="A313" s="387">
        <f>+SUBTOTAL(3,$F$8:$F313)</f>
        <v>306</v>
      </c>
      <c r="B313" s="381">
        <v>45901</v>
      </c>
      <c r="C313" s="382" t="s">
        <v>79</v>
      </c>
      <c r="D313" s="383" t="str">
        <f>+VLOOKUP(C313,Foundation!$C$8:$D$538,2,FALSE)</f>
        <v>DA+0</v>
      </c>
      <c r="E313" s="365">
        <v>45895</v>
      </c>
      <c r="F313" s="365">
        <v>45902</v>
      </c>
      <c r="G313" s="388" t="s">
        <v>1491</v>
      </c>
      <c r="H313" s="396"/>
      <c r="I313" s="396">
        <f t="shared" si="54"/>
        <v>37.504372000000004</v>
      </c>
      <c r="J313" s="373" t="s">
        <v>1427</v>
      </c>
    </row>
    <row r="314" spans="1:10" x14ac:dyDescent="0.3">
      <c r="A314" s="387">
        <f>+SUBTOTAL(3,$F$8:$F314)</f>
        <v>307</v>
      </c>
      <c r="B314" s="381">
        <v>45901</v>
      </c>
      <c r="C314" s="382" t="s">
        <v>63</v>
      </c>
      <c r="D314" s="383" t="str">
        <f>+VLOOKUP(C314,Foundation!$C$8:$D$538,2,FALSE)</f>
        <v>DC1+0</v>
      </c>
      <c r="E314" s="365">
        <v>45892</v>
      </c>
      <c r="F314" s="365">
        <v>45903</v>
      </c>
      <c r="G314" s="388" t="s">
        <v>1543</v>
      </c>
      <c r="H314" s="396"/>
      <c r="I314" s="396">
        <f t="shared" si="54"/>
        <v>66.381106999999986</v>
      </c>
      <c r="J314" s="373" t="s">
        <v>1427</v>
      </c>
    </row>
    <row r="315" spans="1:10" x14ac:dyDescent="0.3">
      <c r="A315" s="387">
        <f>+SUBTOTAL(3,$F$8:$F315)</f>
        <v>308</v>
      </c>
      <c r="B315" s="381">
        <v>45901</v>
      </c>
      <c r="C315" s="382" t="s">
        <v>575</v>
      </c>
      <c r="D315" s="383" t="str">
        <f>+VLOOKUP(C315,Foundation!$C$8:$D$538,2,FALSE)</f>
        <v>DA+3</v>
      </c>
      <c r="E315" s="365">
        <v>45898</v>
      </c>
      <c r="F315" s="365">
        <v>45903</v>
      </c>
      <c r="G315" s="388" t="s">
        <v>1570</v>
      </c>
      <c r="H315" s="396"/>
      <c r="I315" s="396">
        <f t="shared" si="54"/>
        <v>38.847605999999992</v>
      </c>
      <c r="J315" s="373" t="s">
        <v>1427</v>
      </c>
    </row>
    <row r="316" spans="1:10" x14ac:dyDescent="0.3">
      <c r="A316" s="387">
        <f>+SUBTOTAL(3,$F$8:$F316)</f>
        <v>309</v>
      </c>
      <c r="B316" s="381">
        <v>45901</v>
      </c>
      <c r="C316" s="382" t="s">
        <v>468</v>
      </c>
      <c r="D316" s="383" t="str">
        <f>+VLOOKUP(C316,Foundation!$C$8:$D$538,2,FALSE)</f>
        <v>DA+3</v>
      </c>
      <c r="E316" s="365">
        <v>45898</v>
      </c>
      <c r="F316" s="365">
        <v>45904</v>
      </c>
      <c r="G316" s="388" t="s">
        <v>1426</v>
      </c>
      <c r="H316" s="396"/>
      <c r="I316" s="396">
        <f t="shared" ref="I316" si="55">+VLOOKUP(D316,$AA$8:$AB$36,2,FALSE)</f>
        <v>38.847605999999992</v>
      </c>
      <c r="J316" s="373" t="s">
        <v>1427</v>
      </c>
    </row>
    <row r="317" spans="1:10" x14ac:dyDescent="0.3">
      <c r="A317" s="387">
        <f>+SUBTOTAL(3,$F$8:$F317)</f>
        <v>310</v>
      </c>
      <c r="B317" s="381">
        <v>45901</v>
      </c>
      <c r="C317" s="382" t="s">
        <v>49</v>
      </c>
      <c r="D317" s="383" t="str">
        <f>+VLOOKUP(C317,Foundation!$C$8:$D$538,2,FALSE)</f>
        <v>DB2+0</v>
      </c>
      <c r="E317" s="365">
        <v>45902</v>
      </c>
      <c r="F317" s="365">
        <v>45905</v>
      </c>
      <c r="G317" s="388" t="s">
        <v>1578</v>
      </c>
      <c r="H317" s="396"/>
      <c r="I317" s="396">
        <f t="shared" ref="I317" si="56">+VLOOKUP(D317,$AA$8:$AB$36,2,FALSE)</f>
        <v>57.597240999999997</v>
      </c>
      <c r="J317" s="373" t="s">
        <v>1427</v>
      </c>
    </row>
    <row r="318" spans="1:10" x14ac:dyDescent="0.3">
      <c r="A318" s="387">
        <f>+SUBTOTAL(3,$F$8:$F318)</f>
        <v>311</v>
      </c>
      <c r="B318" s="381">
        <v>45901</v>
      </c>
      <c r="C318" s="382" t="s">
        <v>87</v>
      </c>
      <c r="D318" s="383" t="str">
        <f>+VLOOKUP(C318,Foundation!$C$8:$D$538,2,FALSE)</f>
        <v>DA+0</v>
      </c>
      <c r="E318" s="365">
        <v>45899</v>
      </c>
      <c r="F318" s="365">
        <v>45906</v>
      </c>
      <c r="G318" s="388" t="s">
        <v>901</v>
      </c>
      <c r="H318" s="396"/>
      <c r="I318" s="396">
        <f t="shared" ref="I318:I320" si="57">+VLOOKUP(D318,$AA$8:$AB$36,2,FALSE)</f>
        <v>37.504372000000004</v>
      </c>
      <c r="J318" s="373" t="s">
        <v>1427</v>
      </c>
    </row>
    <row r="319" spans="1:10" x14ac:dyDescent="0.3">
      <c r="A319" s="387">
        <f>+SUBTOTAL(3,$F$8:$F319)</f>
        <v>312</v>
      </c>
      <c r="B319" s="381">
        <v>45901</v>
      </c>
      <c r="C319" s="382" t="s">
        <v>691</v>
      </c>
      <c r="D319" s="383" t="str">
        <f>+VLOOKUP(C319,Foundation!$C$8:$D$538,2,FALSE)</f>
        <v>DA+3</v>
      </c>
      <c r="E319" s="365">
        <v>45891</v>
      </c>
      <c r="F319" s="365">
        <v>45906</v>
      </c>
      <c r="G319" s="388" t="s">
        <v>1529</v>
      </c>
      <c r="H319" s="396"/>
      <c r="I319" s="396">
        <f t="shared" si="57"/>
        <v>38.847605999999992</v>
      </c>
      <c r="J319" s="373" t="s">
        <v>1427</v>
      </c>
    </row>
    <row r="320" spans="1:10" x14ac:dyDescent="0.3">
      <c r="A320" s="387">
        <f>+SUBTOTAL(3,$F$8:$F320)</f>
        <v>313</v>
      </c>
      <c r="B320" s="381">
        <v>45901</v>
      </c>
      <c r="C320" s="382" t="s">
        <v>742</v>
      </c>
      <c r="D320" s="383" t="str">
        <f>+VLOOKUP(C320,Foundation!$C$8:$D$538,2,FALSE)</f>
        <v>DA+9</v>
      </c>
      <c r="E320" s="365">
        <v>45901</v>
      </c>
      <c r="F320" s="365">
        <v>45906</v>
      </c>
      <c r="G320" s="388" t="s">
        <v>1411</v>
      </c>
      <c r="H320" s="396"/>
      <c r="I320" s="396">
        <f t="shared" si="57"/>
        <v>47.184350000000002</v>
      </c>
      <c r="J320" s="373" t="s">
        <v>1427</v>
      </c>
    </row>
    <row r="321" spans="1:10" x14ac:dyDescent="0.3">
      <c r="A321" s="387">
        <f>+SUBTOTAL(3,$F$8:$F321)</f>
        <v>314</v>
      </c>
      <c r="B321" s="381">
        <v>45901</v>
      </c>
      <c r="C321" s="382" t="s">
        <v>36</v>
      </c>
      <c r="D321" s="383" t="str">
        <f>+VLOOKUP(C321,Foundation!$C$8:$D$538,2,FALSE)</f>
        <v>DB1+0</v>
      </c>
      <c r="E321" s="365">
        <v>45895</v>
      </c>
      <c r="F321" s="365">
        <v>45906</v>
      </c>
      <c r="G321" s="388" t="s">
        <v>1556</v>
      </c>
      <c r="H321" s="396"/>
      <c r="I321" s="396">
        <f t="shared" ref="I321:I322" si="58">+VLOOKUP(D321,$AA$8:$AB$36,2,FALSE)</f>
        <v>57.597240999999997</v>
      </c>
      <c r="J321" s="373" t="s">
        <v>1427</v>
      </c>
    </row>
    <row r="322" spans="1:10" x14ac:dyDescent="0.3">
      <c r="A322" s="387">
        <f>+SUBTOTAL(3,$F$8:$F322)</f>
        <v>315</v>
      </c>
      <c r="B322" s="381">
        <v>45901</v>
      </c>
      <c r="C322" s="382" t="s">
        <v>686</v>
      </c>
      <c r="D322" s="383" t="str">
        <f>+VLOOKUP(C322,Foundation!$C$8:$D$538,2,FALSE)</f>
        <v>DA+3</v>
      </c>
      <c r="E322" s="365">
        <v>45901</v>
      </c>
      <c r="F322" s="365">
        <v>45907</v>
      </c>
      <c r="G322" s="388" t="s">
        <v>898</v>
      </c>
      <c r="H322" s="396"/>
      <c r="I322" s="396">
        <f t="shared" si="58"/>
        <v>38.847605999999992</v>
      </c>
      <c r="J322" s="373" t="s">
        <v>1427</v>
      </c>
    </row>
    <row r="323" spans="1:10" x14ac:dyDescent="0.3">
      <c r="A323" s="387">
        <f>+SUBTOTAL(3,$F$8:$F323)</f>
        <v>316</v>
      </c>
      <c r="B323" s="381">
        <v>45901</v>
      </c>
      <c r="C323" s="382" t="s">
        <v>526</v>
      </c>
      <c r="D323" s="383" t="str">
        <f>+VLOOKUP(C323,Foundation!$C$8:$D$538,2,FALSE)</f>
        <v>DA+0</v>
      </c>
      <c r="E323" s="365">
        <v>45902</v>
      </c>
      <c r="F323" s="365">
        <v>45907</v>
      </c>
      <c r="G323" s="388" t="s">
        <v>1581</v>
      </c>
      <c r="H323" s="396"/>
      <c r="I323" s="396">
        <f t="shared" ref="I323" si="59">+VLOOKUP(D323,$AA$8:$AB$36,2,FALSE)</f>
        <v>37.504372000000004</v>
      </c>
      <c r="J323" s="373" t="s">
        <v>1427</v>
      </c>
    </row>
    <row r="324" spans="1:10" x14ac:dyDescent="0.3">
      <c r="A324" s="387">
        <f>+SUBTOTAL(3,$F$8:$F324)</f>
        <v>317</v>
      </c>
      <c r="B324" s="381">
        <v>45901</v>
      </c>
      <c r="C324" s="382" t="s">
        <v>33</v>
      </c>
      <c r="D324" s="383" t="str">
        <f>+VLOOKUP(C324,Foundation!$C$8:$D$538,2,FALSE)</f>
        <v>DD45+3</v>
      </c>
      <c r="E324" s="365">
        <v>45895</v>
      </c>
      <c r="F324" s="365">
        <v>45907</v>
      </c>
      <c r="G324" s="388" t="s">
        <v>1555</v>
      </c>
      <c r="H324" s="396"/>
      <c r="I324" s="396">
        <f t="shared" ref="I324" si="60">+VLOOKUP(D324,$AA$8:$AB$36,2,FALSE)</f>
        <v>89.909625000000005</v>
      </c>
      <c r="J324" s="373" t="s">
        <v>1427</v>
      </c>
    </row>
    <row r="325" spans="1:10" x14ac:dyDescent="0.3">
      <c r="A325" s="387">
        <f>+SUBTOTAL(3,$F$8:$F325)</f>
        <v>318</v>
      </c>
      <c r="B325" s="381">
        <v>45901</v>
      </c>
      <c r="C325" s="382" t="s">
        <v>455</v>
      </c>
      <c r="D325" s="383" t="str">
        <f>+VLOOKUP(C325,Foundation!$C$8:$D$538,2,FALSE)</f>
        <v>DA+3</v>
      </c>
      <c r="E325" s="365">
        <v>45893</v>
      </c>
      <c r="F325" s="365">
        <v>45909</v>
      </c>
      <c r="G325" s="388" t="s">
        <v>1577</v>
      </c>
      <c r="H325" s="396"/>
      <c r="I325" s="396">
        <f t="shared" ref="I325" si="61">+VLOOKUP(D325,$AA$8:$AB$36,2,FALSE)</f>
        <v>38.847605999999992</v>
      </c>
      <c r="J325" s="373" t="s">
        <v>1427</v>
      </c>
    </row>
    <row r="326" spans="1:10" x14ac:dyDescent="0.3">
      <c r="A326" s="387">
        <f>+SUBTOTAL(3,$F$8:$F326)</f>
        <v>319</v>
      </c>
      <c r="B326" s="381">
        <v>45901</v>
      </c>
      <c r="C326" s="382" t="s">
        <v>457</v>
      </c>
      <c r="D326" s="383" t="str">
        <f>+VLOOKUP(C326,Foundation!$C$8:$D$538,2,FALSE)</f>
        <v>DA+3</v>
      </c>
      <c r="E326" s="365">
        <v>45893</v>
      </c>
      <c r="F326" s="365">
        <v>45909</v>
      </c>
      <c r="G326" s="388" t="s">
        <v>1551</v>
      </c>
      <c r="H326" s="396"/>
      <c r="I326" s="396">
        <f t="shared" ref="I326" si="62">+VLOOKUP(D326,$AA$8:$AB$36,2,FALSE)</f>
        <v>38.847605999999992</v>
      </c>
      <c r="J326" s="373" t="s">
        <v>1427</v>
      </c>
    </row>
    <row r="327" spans="1:10" x14ac:dyDescent="0.3">
      <c r="A327" s="387">
        <f>+SUBTOTAL(3,$F$8:$F327)</f>
        <v>320</v>
      </c>
      <c r="B327" s="381">
        <v>45901</v>
      </c>
      <c r="C327" s="382" t="s">
        <v>81</v>
      </c>
      <c r="D327" s="383" t="str">
        <f>+VLOOKUP(C327,Foundation!$C$8:$D$538,2,FALSE)</f>
        <v>DA+3</v>
      </c>
      <c r="E327" s="365">
        <v>45903</v>
      </c>
      <c r="F327" s="365">
        <v>45910</v>
      </c>
      <c r="G327" s="388" t="s">
        <v>1491</v>
      </c>
      <c r="H327" s="396"/>
      <c r="I327" s="396">
        <f t="shared" ref="I327" si="63">+VLOOKUP(D327,$AA$8:$AB$36,2,FALSE)</f>
        <v>38.847605999999992</v>
      </c>
      <c r="J327" s="373" t="s">
        <v>1427</v>
      </c>
    </row>
    <row r="328" spans="1:10" x14ac:dyDescent="0.3">
      <c r="A328" s="387">
        <f>+SUBTOTAL(3,$F$8:$F328)</f>
        <v>321</v>
      </c>
      <c r="B328" s="381">
        <v>45901</v>
      </c>
      <c r="C328" s="382" t="s">
        <v>722</v>
      </c>
      <c r="D328" s="383" t="str">
        <f>+VLOOKUP(C328,Foundation!$C$8:$D$538,2,FALSE)</f>
        <v>DA+9</v>
      </c>
      <c r="E328" s="365">
        <v>45901</v>
      </c>
      <c r="F328" s="365">
        <v>45910</v>
      </c>
      <c r="G328" s="388" t="s">
        <v>899</v>
      </c>
      <c r="H328" s="396"/>
      <c r="I328" s="396">
        <f t="shared" ref="I328" si="64">+VLOOKUP(D328,$AA$8:$AB$36,2,FALSE)</f>
        <v>47.184350000000002</v>
      </c>
      <c r="J328" s="373" t="s">
        <v>1427</v>
      </c>
    </row>
    <row r="329" spans="1:10" x14ac:dyDescent="0.3">
      <c r="A329" s="387">
        <f>+SUBTOTAL(3,$F$8:$F329)</f>
        <v>322</v>
      </c>
      <c r="B329" s="381">
        <v>45901</v>
      </c>
      <c r="C329" s="382" t="s">
        <v>211</v>
      </c>
      <c r="D329" s="383" t="str">
        <f>+VLOOKUP(C329,Foundation!$C$8:$D$538,2,FALSE)</f>
        <v>DA+0</v>
      </c>
      <c r="E329" s="365">
        <v>45903</v>
      </c>
      <c r="F329" s="365">
        <v>45911</v>
      </c>
      <c r="G329" s="388" t="s">
        <v>1445</v>
      </c>
      <c r="H329" s="396"/>
      <c r="I329" s="396">
        <f t="shared" ref="I329:I331" si="65">+VLOOKUP(D329,$AA$8:$AB$36,2,FALSE)</f>
        <v>37.504372000000004</v>
      </c>
      <c r="J329" s="373" t="s">
        <v>1427</v>
      </c>
    </row>
    <row r="330" spans="1:10" x14ac:dyDescent="0.3">
      <c r="A330" s="387">
        <f>+SUBTOTAL(3,$F$8:$F330)</f>
        <v>323</v>
      </c>
      <c r="B330" s="381">
        <v>45901</v>
      </c>
      <c r="C330" s="382" t="s">
        <v>531</v>
      </c>
      <c r="D330" s="383" t="str">
        <f>+VLOOKUP(C330,Foundation!$C$8:$D$538,2,FALSE)</f>
        <v>DA+3</v>
      </c>
      <c r="E330" s="365">
        <v>45909</v>
      </c>
      <c r="F330" s="365">
        <v>45912</v>
      </c>
      <c r="G330" s="388" t="s">
        <v>1581</v>
      </c>
      <c r="H330" s="396"/>
      <c r="I330" s="396">
        <f t="shared" si="65"/>
        <v>38.847605999999992</v>
      </c>
      <c r="J330" s="373" t="s">
        <v>1427</v>
      </c>
    </row>
    <row r="331" spans="1:10" x14ac:dyDescent="0.3">
      <c r="A331" s="387">
        <f>+SUBTOTAL(3,$F$8:$F331)</f>
        <v>324</v>
      </c>
      <c r="B331" s="381">
        <v>45901</v>
      </c>
      <c r="C331" s="382" t="s">
        <v>70</v>
      </c>
      <c r="D331" s="383" t="str">
        <f>+VLOOKUP(C331,Foundation!$C$8:$D$538,2,FALSE)</f>
        <v>DB2+0</v>
      </c>
      <c r="E331" s="365">
        <v>45903</v>
      </c>
      <c r="F331" s="365">
        <v>45912</v>
      </c>
      <c r="G331" s="388" t="s">
        <v>1579</v>
      </c>
      <c r="H331" s="396"/>
      <c r="I331" s="396">
        <f t="shared" si="65"/>
        <v>57.597240999999997</v>
      </c>
      <c r="J331" s="373" t="s">
        <v>1427</v>
      </c>
    </row>
    <row r="332" spans="1:10" x14ac:dyDescent="0.3">
      <c r="A332" s="387">
        <f>+SUBTOTAL(3,$F$8:$F332)</f>
        <v>325</v>
      </c>
      <c r="B332" s="381">
        <v>45901</v>
      </c>
      <c r="C332" s="382" t="s">
        <v>42</v>
      </c>
      <c r="D332" s="383" t="str">
        <f>+VLOOKUP(C332,Foundation!$C$8:$D$538,2,FALSE)</f>
        <v>DA+0</v>
      </c>
      <c r="E332" s="365">
        <v>45905</v>
      </c>
      <c r="F332" s="365">
        <v>45912</v>
      </c>
      <c r="G332" s="388" t="s">
        <v>1524</v>
      </c>
      <c r="H332" s="396"/>
      <c r="I332" s="396">
        <f t="shared" ref="I332" si="66">+VLOOKUP(D332,$AA$8:$AB$36,2,FALSE)</f>
        <v>37.504372000000004</v>
      </c>
      <c r="J332" s="373" t="s">
        <v>1427</v>
      </c>
    </row>
    <row r="333" spans="1:10" x14ac:dyDescent="0.3">
      <c r="A333" s="387">
        <f>+SUBTOTAL(3,$F$8:$F333)</f>
        <v>326</v>
      </c>
      <c r="B333" s="381">
        <v>45901</v>
      </c>
      <c r="C333" s="382" t="s">
        <v>741</v>
      </c>
      <c r="D333" s="383" t="str">
        <f>+VLOOKUP(C333,Foundation!$C$8:$D$538,2,FALSE)</f>
        <v>DA+6</v>
      </c>
      <c r="E333" s="365">
        <v>45907</v>
      </c>
      <c r="F333" s="365">
        <v>45912</v>
      </c>
      <c r="G333" s="388" t="s">
        <v>1411</v>
      </c>
      <c r="H333" s="396"/>
      <c r="I333" s="396">
        <f t="shared" ref="I333" si="67">+VLOOKUP(D333,$AA$8:$AB$36,2,FALSE)</f>
        <v>45.413028000000004</v>
      </c>
      <c r="J333" s="373" t="s">
        <v>1427</v>
      </c>
    </row>
    <row r="334" spans="1:10" x14ac:dyDescent="0.3">
      <c r="A334" s="387">
        <f>+SUBTOTAL(3,$F$8:$F334)</f>
        <v>327</v>
      </c>
      <c r="B334" s="381">
        <v>45901</v>
      </c>
      <c r="C334" s="382" t="s">
        <v>452</v>
      </c>
      <c r="D334" s="383" t="str">
        <f>+VLOOKUP(C334,Foundation!$C$8:$D$538,2,FALSE)</f>
        <v>DA+3</v>
      </c>
      <c r="E334" s="365">
        <v>45903</v>
      </c>
      <c r="F334" s="365">
        <v>45913</v>
      </c>
      <c r="G334" s="388" t="s">
        <v>1576</v>
      </c>
      <c r="H334" s="396"/>
      <c r="I334" s="396">
        <f t="shared" ref="I334" si="68">+VLOOKUP(D334,$AA$8:$AB$36,2,FALSE)</f>
        <v>38.847605999999992</v>
      </c>
      <c r="J334" s="373" t="s">
        <v>1427</v>
      </c>
    </row>
    <row r="335" spans="1:10" x14ac:dyDescent="0.3">
      <c r="A335" s="387">
        <f>+SUBTOTAL(3,$F$8:$F335)</f>
        <v>328</v>
      </c>
      <c r="B335" s="381">
        <v>45901</v>
      </c>
      <c r="C335" s="382" t="s">
        <v>93</v>
      </c>
      <c r="D335" s="383" t="str">
        <f>+VLOOKUP(C335,Foundation!$C$8:$D$538,2,FALSE)</f>
        <v>DD60+25</v>
      </c>
      <c r="E335" s="365">
        <v>45899</v>
      </c>
      <c r="F335" s="365">
        <v>45914</v>
      </c>
      <c r="G335" s="388" t="s">
        <v>1527</v>
      </c>
      <c r="H335" s="396"/>
      <c r="I335" s="396">
        <f t="shared" ref="I335" si="69">+VLOOKUP(D335,$AA$8:$AB$36,2,FALSE)</f>
        <v>143.60187300000001</v>
      </c>
      <c r="J335" s="373" t="s">
        <v>1427</v>
      </c>
    </row>
    <row r="336" spans="1:10" x14ac:dyDescent="0.3">
      <c r="A336" s="387">
        <f>+SUBTOTAL(3,$F$8:$F336)</f>
        <v>329</v>
      </c>
      <c r="B336" s="381">
        <v>45901</v>
      </c>
      <c r="C336" s="382" t="s">
        <v>58</v>
      </c>
      <c r="D336" s="383" t="str">
        <f>+VLOOKUP(C336,Foundation!$C$8:$D$538,2,FALSE)</f>
        <v>DA+0</v>
      </c>
      <c r="E336" s="365">
        <v>45907</v>
      </c>
      <c r="F336" s="365">
        <v>45916</v>
      </c>
      <c r="G336" s="388" t="s">
        <v>1556</v>
      </c>
      <c r="H336" s="396"/>
      <c r="I336" s="396">
        <f t="shared" ref="I336:I338" si="70">+VLOOKUP(D336,$AA$8:$AB$36,2,FALSE)</f>
        <v>37.504372000000004</v>
      </c>
      <c r="J336" s="373" t="s">
        <v>1427</v>
      </c>
    </row>
    <row r="337" spans="1:10" x14ac:dyDescent="0.3">
      <c r="A337" s="387">
        <f>+SUBTOTAL(3,$F$8:$F337)</f>
        <v>330</v>
      </c>
      <c r="B337" s="381">
        <v>45901</v>
      </c>
      <c r="C337" s="382" t="s">
        <v>85</v>
      </c>
      <c r="D337" s="383" t="str">
        <f>+VLOOKUP(C337,Foundation!$C$8:$D$538,2,FALSE)</f>
        <v>DA+3</v>
      </c>
      <c r="E337" s="365">
        <v>45898</v>
      </c>
      <c r="F337" s="365">
        <v>45916</v>
      </c>
      <c r="G337" s="388" t="s">
        <v>598</v>
      </c>
      <c r="H337" s="396"/>
      <c r="I337" s="396">
        <f t="shared" si="70"/>
        <v>38.847605999999992</v>
      </c>
      <c r="J337" s="373" t="s">
        <v>1427</v>
      </c>
    </row>
    <row r="338" spans="1:10" x14ac:dyDescent="0.3">
      <c r="A338" s="387">
        <f>+SUBTOTAL(3,$F$8:$F338)</f>
        <v>331</v>
      </c>
      <c r="B338" s="381">
        <v>45901</v>
      </c>
      <c r="C338" s="382" t="s">
        <v>218</v>
      </c>
      <c r="D338" s="383" t="str">
        <f>+VLOOKUP(C338,Foundation!$C$8:$D$538,2,FALSE)</f>
        <v>DA+6</v>
      </c>
      <c r="E338" s="365">
        <v>45907</v>
      </c>
      <c r="F338" s="365">
        <v>45916</v>
      </c>
      <c r="G338" s="388" t="s">
        <v>901</v>
      </c>
      <c r="H338" s="396"/>
      <c r="I338" s="396">
        <f t="shared" si="70"/>
        <v>45.413028000000004</v>
      </c>
      <c r="J338" s="373" t="s">
        <v>1427</v>
      </c>
    </row>
    <row r="339" spans="1:10" x14ac:dyDescent="0.3">
      <c r="A339" s="387">
        <f>+SUBTOTAL(3,$F$8:$F339)</f>
        <v>332</v>
      </c>
      <c r="B339" s="381">
        <v>45901</v>
      </c>
      <c r="C339" s="382" t="s">
        <v>739</v>
      </c>
      <c r="D339" s="383" t="str">
        <f>+VLOOKUP(C339,Foundation!$C$8:$D$538,2,FALSE)</f>
        <v>DA+3</v>
      </c>
      <c r="E339" s="365">
        <v>45913</v>
      </c>
      <c r="F339" s="365">
        <v>45918</v>
      </c>
      <c r="G339" s="388" t="s">
        <v>1411</v>
      </c>
      <c r="H339" s="396"/>
      <c r="I339" s="396">
        <f t="shared" ref="I339" si="71">+VLOOKUP(D339,$AA$8:$AB$36,2,FALSE)</f>
        <v>38.847605999999992</v>
      </c>
      <c r="J339" s="373" t="s">
        <v>1427</v>
      </c>
    </row>
    <row r="340" spans="1:10" x14ac:dyDescent="0.3">
      <c r="A340" s="387">
        <f>+SUBTOTAL(3,$F$8:$F340)</f>
        <v>333</v>
      </c>
      <c r="B340" s="381">
        <v>45901</v>
      </c>
      <c r="C340" s="382" t="s">
        <v>469</v>
      </c>
      <c r="D340" s="383" t="str">
        <f>+VLOOKUP(C340,Foundation!$C$8:$D$538,2,FALSE)</f>
        <v>DA+3</v>
      </c>
      <c r="E340" s="365">
        <v>45912</v>
      </c>
      <c r="F340" s="365">
        <v>45918</v>
      </c>
      <c r="G340" s="388" t="s">
        <v>1626</v>
      </c>
      <c r="H340" s="396"/>
      <c r="I340" s="396">
        <f t="shared" ref="I340" si="72">+VLOOKUP(D340,$AA$8:$AB$36,2,FALSE)</f>
        <v>38.847605999999992</v>
      </c>
      <c r="J340" s="373" t="s">
        <v>1427</v>
      </c>
    </row>
    <row r="341" spans="1:10" x14ac:dyDescent="0.3">
      <c r="A341" s="387">
        <f>+SUBTOTAL(3,$F$8:$F341)</f>
        <v>334</v>
      </c>
      <c r="B341" s="381">
        <v>45901</v>
      </c>
      <c r="C341" s="382" t="s">
        <v>720</v>
      </c>
      <c r="D341" s="383" t="str">
        <f>+VLOOKUP(C341,Foundation!$C$8:$D$538,2,FALSE)</f>
        <v>DA+6</v>
      </c>
      <c r="E341" s="365">
        <v>45910</v>
      </c>
      <c r="F341" s="365">
        <v>45920</v>
      </c>
      <c r="G341" s="388" t="s">
        <v>899</v>
      </c>
      <c r="H341" s="396"/>
      <c r="I341" s="396">
        <f t="shared" ref="I341:I344" si="73">+VLOOKUP(D341,$AA$8:$AB$36,2,FALSE)</f>
        <v>45.413028000000004</v>
      </c>
      <c r="J341" s="373" t="s">
        <v>1427</v>
      </c>
    </row>
    <row r="342" spans="1:10" x14ac:dyDescent="0.3">
      <c r="A342" s="387">
        <f>+SUBTOTAL(3,$F$8:$F342)</f>
        <v>335</v>
      </c>
      <c r="B342" s="381">
        <v>45901</v>
      </c>
      <c r="C342" s="382" t="s">
        <v>453</v>
      </c>
      <c r="D342" s="383" t="str">
        <f>+VLOOKUP(C342,Foundation!$C$8:$D$538,2,FALSE)</f>
        <v>DA+3</v>
      </c>
      <c r="E342" s="365">
        <v>45909</v>
      </c>
      <c r="F342" s="365">
        <v>45922</v>
      </c>
      <c r="G342" s="388" t="s">
        <v>1532</v>
      </c>
      <c r="H342" s="396"/>
      <c r="I342" s="396">
        <f t="shared" si="73"/>
        <v>38.847605999999992</v>
      </c>
      <c r="J342" s="373" t="s">
        <v>1427</v>
      </c>
    </row>
    <row r="343" spans="1:10" x14ac:dyDescent="0.3">
      <c r="A343" s="387">
        <f>+SUBTOTAL(3,$F$8:$F343)</f>
        <v>336</v>
      </c>
      <c r="B343" s="381">
        <v>45901</v>
      </c>
      <c r="C343" s="382" t="s">
        <v>532</v>
      </c>
      <c r="D343" s="383" t="str">
        <f>+VLOOKUP(C343,Foundation!$C$8:$D$538,2,FALSE)</f>
        <v>DA+6</v>
      </c>
      <c r="E343" s="365">
        <v>45919</v>
      </c>
      <c r="F343" s="365">
        <v>45922</v>
      </c>
      <c r="G343" s="388" t="s">
        <v>1581</v>
      </c>
      <c r="H343" s="396"/>
      <c r="I343" s="396">
        <f t="shared" si="73"/>
        <v>45.413028000000004</v>
      </c>
      <c r="J343" s="373" t="s">
        <v>1427</v>
      </c>
    </row>
    <row r="344" spans="1:10" x14ac:dyDescent="0.3">
      <c r="A344" s="387">
        <f>+SUBTOTAL(3,$F$8:$F344)</f>
        <v>337</v>
      </c>
      <c r="B344" s="381">
        <v>45901</v>
      </c>
      <c r="C344" s="382" t="s">
        <v>740</v>
      </c>
      <c r="D344" s="383" t="str">
        <f>+VLOOKUP(C344,Foundation!$C$8:$D$538,2,FALSE)</f>
        <v>DA+3</v>
      </c>
      <c r="E344" s="365">
        <v>45919</v>
      </c>
      <c r="F344" s="365">
        <v>45922</v>
      </c>
      <c r="G344" s="388" t="s">
        <v>1411</v>
      </c>
      <c r="H344" s="396"/>
      <c r="I344" s="396">
        <f t="shared" si="73"/>
        <v>38.847605999999992</v>
      </c>
      <c r="J344" s="373" t="s">
        <v>1427</v>
      </c>
    </row>
    <row r="345" spans="1:10" x14ac:dyDescent="0.3">
      <c r="A345" s="387">
        <f>+SUBTOTAL(3,$F$8:$F345)</f>
        <v>338</v>
      </c>
      <c r="B345" s="381">
        <v>45901</v>
      </c>
      <c r="C345" s="382" t="s">
        <v>573</v>
      </c>
      <c r="D345" s="383" t="str">
        <f>+VLOOKUP(C345,Foundation!$C$8:$D$538,2,FALSE)</f>
        <v>DA+0</v>
      </c>
      <c r="E345" s="365">
        <v>45909</v>
      </c>
      <c r="F345" s="365">
        <v>45922</v>
      </c>
      <c r="G345" s="388" t="s">
        <v>1616</v>
      </c>
      <c r="H345" s="396"/>
      <c r="I345" s="396">
        <f t="shared" ref="I345" si="74">+VLOOKUP(D345,$AA$8:$AB$36,2,FALSE)</f>
        <v>37.504372000000004</v>
      </c>
      <c r="J345" s="373" t="s">
        <v>1427</v>
      </c>
    </row>
    <row r="346" spans="1:10" x14ac:dyDescent="0.3">
      <c r="A346" s="387">
        <f>+SUBTOTAL(3,$F$8:$F346)</f>
        <v>339</v>
      </c>
      <c r="B346" s="381">
        <v>45901</v>
      </c>
      <c r="C346" s="382" t="s">
        <v>200</v>
      </c>
      <c r="D346" s="383" t="str">
        <f>+VLOOKUP(C346,Foundation!$C$8:$D$538,2,FALSE)</f>
        <v>DA+0</v>
      </c>
      <c r="E346" s="365">
        <v>45910</v>
      </c>
      <c r="F346" s="365">
        <v>45923</v>
      </c>
      <c r="G346" s="388" t="s">
        <v>1579</v>
      </c>
      <c r="H346" s="396"/>
      <c r="I346" s="396">
        <f t="shared" ref="I346" si="75">+VLOOKUP(D346,$AA$8:$AB$36,2,FALSE)</f>
        <v>37.504372000000004</v>
      </c>
      <c r="J346" s="373" t="s">
        <v>1427</v>
      </c>
    </row>
    <row r="347" spans="1:10" x14ac:dyDescent="0.3">
      <c r="A347" s="387">
        <f>+SUBTOTAL(3,$F$8:$F347)</f>
        <v>340</v>
      </c>
      <c r="B347" s="381">
        <v>45901</v>
      </c>
      <c r="C347" s="382" t="s">
        <v>466</v>
      </c>
      <c r="D347" s="383" t="str">
        <f>+VLOOKUP(C347,Foundation!$C$8:$D$538,2,FALSE)</f>
        <v>DA+3</v>
      </c>
      <c r="E347" s="365">
        <v>45912</v>
      </c>
      <c r="F347" s="365">
        <v>45923</v>
      </c>
      <c r="G347" s="388" t="s">
        <v>1402</v>
      </c>
      <c r="H347" s="396"/>
      <c r="I347" s="396">
        <f t="shared" ref="I347" si="76">+VLOOKUP(D347,$AA$8:$AB$36,2,FALSE)</f>
        <v>38.847605999999992</v>
      </c>
      <c r="J347" s="373" t="s">
        <v>1427</v>
      </c>
    </row>
    <row r="348" spans="1:10" x14ac:dyDescent="0.3">
      <c r="A348" s="387">
        <f>+SUBTOTAL(3,$F$8:$F348)</f>
        <v>341</v>
      </c>
      <c r="B348" s="381">
        <v>45901</v>
      </c>
      <c r="C348" s="382" t="s">
        <v>90</v>
      </c>
      <c r="D348" s="383" t="str">
        <f>+VLOOKUP(C348,Foundation!$C$8:$D$538,2,FALSE)</f>
        <v>DD60+25</v>
      </c>
      <c r="E348" s="365">
        <v>45909</v>
      </c>
      <c r="F348" s="365">
        <v>45925</v>
      </c>
      <c r="G348" s="388" t="s">
        <v>898</v>
      </c>
      <c r="H348" s="396"/>
      <c r="I348" s="396">
        <f t="shared" ref="I348" si="77">+VLOOKUP(D348,$AA$8:$AB$36,2,FALSE)</f>
        <v>143.60187300000001</v>
      </c>
      <c r="J348" s="373" t="s">
        <v>1427</v>
      </c>
    </row>
    <row r="349" spans="1:10" x14ac:dyDescent="0.3">
      <c r="A349" s="387">
        <f>+SUBTOTAL(3,$F$8:$F349)</f>
        <v>342</v>
      </c>
      <c r="B349" s="381">
        <v>45901</v>
      </c>
      <c r="C349" s="382" t="s">
        <v>193</v>
      </c>
      <c r="D349" s="383" t="str">
        <f>+VLOOKUP(C349,Foundation!$C$8:$D$538,2,FALSE)</f>
        <v>DA+3</v>
      </c>
      <c r="E349" s="365">
        <v>45898</v>
      </c>
      <c r="F349" s="365">
        <v>45926</v>
      </c>
      <c r="G349" s="388" t="s">
        <v>1533</v>
      </c>
      <c r="H349" s="396"/>
      <c r="I349" s="396">
        <f t="shared" ref="I349" si="78">+VLOOKUP(D349,$AA$8:$AB$36,2,FALSE)</f>
        <v>38.847605999999992</v>
      </c>
      <c r="J349" s="373" t="s">
        <v>1427</v>
      </c>
    </row>
    <row r="350" spans="1:10" x14ac:dyDescent="0.3">
      <c r="A350" s="387">
        <f>+SUBTOTAL(3,$F$8:$F350)</f>
        <v>343</v>
      </c>
      <c r="B350" s="381">
        <v>45901</v>
      </c>
      <c r="C350" s="382" t="s">
        <v>30</v>
      </c>
      <c r="D350" s="383" t="str">
        <f>+VLOOKUP(C350,Foundation!$C$8:$D$538,2,FALSE)</f>
        <v>DB2+0</v>
      </c>
      <c r="E350" s="365">
        <v>45916</v>
      </c>
      <c r="F350" s="365">
        <v>45927</v>
      </c>
      <c r="G350" s="388" t="s">
        <v>598</v>
      </c>
      <c r="H350" s="396"/>
      <c r="I350" s="396">
        <f t="shared" ref="I350:I351" si="79">+VLOOKUP(D350,$AA$8:$AB$36,2,FALSE)</f>
        <v>57.597240999999997</v>
      </c>
      <c r="J350" s="373" t="s">
        <v>1427</v>
      </c>
    </row>
    <row r="351" spans="1:10" x14ac:dyDescent="0.3">
      <c r="A351" s="387">
        <f>+SUBTOTAL(3,$F$8:$F351)</f>
        <v>344</v>
      </c>
      <c r="B351" s="381">
        <v>45901</v>
      </c>
      <c r="C351" s="382" t="s">
        <v>88</v>
      </c>
      <c r="D351" s="383" t="str">
        <f>+VLOOKUP(C351,Foundation!$C$8:$D$538,2,FALSE)</f>
        <v>DB2+0</v>
      </c>
      <c r="E351" s="365">
        <v>45916</v>
      </c>
      <c r="F351" s="365">
        <v>45927</v>
      </c>
      <c r="G351" s="388" t="s">
        <v>901</v>
      </c>
      <c r="H351" s="396"/>
      <c r="I351" s="396">
        <f t="shared" si="79"/>
        <v>57.597240999999997</v>
      </c>
      <c r="J351" s="373" t="s">
        <v>1427</v>
      </c>
    </row>
    <row r="352" spans="1:10" x14ac:dyDescent="0.3">
      <c r="A352" s="387">
        <f>+SUBTOTAL(3,$F$8:$F352)</f>
        <v>345</v>
      </c>
      <c r="B352" s="381">
        <v>45901</v>
      </c>
      <c r="C352" s="382" t="s">
        <v>31</v>
      </c>
      <c r="D352" s="383" t="str">
        <f>+VLOOKUP(C352,Foundation!$C$8:$D$538,2,FALSE)</f>
        <v>DB2+0</v>
      </c>
      <c r="E352" s="365">
        <v>45920</v>
      </c>
      <c r="F352" s="365">
        <v>45929</v>
      </c>
      <c r="G352" s="388" t="s">
        <v>1628</v>
      </c>
      <c r="H352" s="396"/>
      <c r="I352" s="396">
        <f t="shared" ref="I352" si="80">+VLOOKUP(D352,$AA$8:$AB$36,2,FALSE)</f>
        <v>57.597240999999997</v>
      </c>
      <c r="J352" s="373" t="s">
        <v>1427</v>
      </c>
    </row>
    <row r="353" spans="1:12" x14ac:dyDescent="0.3">
      <c r="A353" s="387">
        <f>+SUBTOTAL(3,$F$8:$F353)</f>
        <v>346</v>
      </c>
      <c r="B353" s="381">
        <v>45901</v>
      </c>
      <c r="C353" s="382" t="s">
        <v>690</v>
      </c>
      <c r="D353" s="383" t="str">
        <f>+VLOOKUP(C353,Foundation!$C$8:$D$538,2,FALSE)</f>
        <v>DA+0</v>
      </c>
      <c r="E353" s="365">
        <v>45907</v>
      </c>
      <c r="F353" s="365">
        <v>45929</v>
      </c>
      <c r="G353" s="388" t="s">
        <v>1634</v>
      </c>
      <c r="H353" s="396"/>
      <c r="I353" s="396">
        <f t="shared" ref="I353:I354" si="81">+VLOOKUP(D353,$AA$8:$AB$36,2,FALSE)</f>
        <v>37.504372000000004</v>
      </c>
      <c r="J353" s="373" t="s">
        <v>1427</v>
      </c>
    </row>
    <row r="354" spans="1:12" x14ac:dyDescent="0.3">
      <c r="A354" s="387">
        <f>+SUBTOTAL(3,$F$8:$F354)</f>
        <v>347</v>
      </c>
      <c r="B354" s="381">
        <v>45901</v>
      </c>
      <c r="C354" s="382" t="s">
        <v>94</v>
      </c>
      <c r="D354" s="383" t="str">
        <f>+VLOOKUP(C354,Foundation!$C$8:$D$538,2,FALSE)</f>
        <v>DD60+25</v>
      </c>
      <c r="E354" s="365">
        <v>45915</v>
      </c>
      <c r="F354" s="365">
        <v>45929</v>
      </c>
      <c r="G354" s="388" t="s">
        <v>1527</v>
      </c>
      <c r="H354" s="396"/>
      <c r="I354" s="396">
        <f t="shared" si="81"/>
        <v>143.60187300000001</v>
      </c>
      <c r="J354" s="373" t="s">
        <v>1427</v>
      </c>
    </row>
    <row r="355" spans="1:12" x14ac:dyDescent="0.3">
      <c r="A355" s="387"/>
      <c r="B355" s="381"/>
      <c r="C355" s="382"/>
      <c r="D355" s="383"/>
      <c r="E355" s="365"/>
      <c r="F355" s="365"/>
      <c r="G355" s="388"/>
      <c r="H355" s="396"/>
      <c r="I355" s="396"/>
    </row>
    <row r="356" spans="1:12" s="684" customFormat="1" x14ac:dyDescent="0.3">
      <c r="A356" s="694"/>
      <c r="B356" s="695"/>
      <c r="C356" s="696"/>
      <c r="D356" s="697" t="s">
        <v>1209</v>
      </c>
      <c r="E356" s="698" t="s">
        <v>6</v>
      </c>
      <c r="F356" s="698" t="s">
        <v>1185</v>
      </c>
      <c r="G356" s="699" t="s">
        <v>7</v>
      </c>
      <c r="H356" s="699"/>
      <c r="I356" s="699"/>
      <c r="J356" s="700"/>
      <c r="L356" s="701" t="s">
        <v>1439</v>
      </c>
    </row>
    <row r="357" spans="1:12" s="726" customFormat="1" x14ac:dyDescent="0.3">
      <c r="A357" s="747"/>
      <c r="B357" s="748"/>
      <c r="C357" s="749"/>
      <c r="D357" s="758" t="s">
        <v>547</v>
      </c>
      <c r="E357" s="759">
        <v>45929</v>
      </c>
      <c r="F357" s="748" t="s">
        <v>125</v>
      </c>
      <c r="G357" s="752" t="s">
        <v>1527</v>
      </c>
      <c r="H357" s="752"/>
      <c r="I357" s="752"/>
      <c r="J357" s="726" t="s">
        <v>1427</v>
      </c>
      <c r="K357" s="726" t="s">
        <v>1659</v>
      </c>
      <c r="L357" s="760">
        <v>55</v>
      </c>
    </row>
    <row r="358" spans="1:12" s="744" customFormat="1" x14ac:dyDescent="0.3">
      <c r="A358" s="737"/>
      <c r="B358" s="738"/>
      <c r="C358" s="739"/>
      <c r="D358" s="755" t="s">
        <v>719</v>
      </c>
      <c r="E358" s="756">
        <v>45920</v>
      </c>
      <c r="F358" s="738" t="s">
        <v>125</v>
      </c>
      <c r="G358" s="742" t="s">
        <v>899</v>
      </c>
      <c r="H358" s="743"/>
      <c r="I358" s="743"/>
      <c r="J358" s="744" t="s">
        <v>1427</v>
      </c>
      <c r="K358" s="744" t="s">
        <v>1654</v>
      </c>
      <c r="L358" s="757">
        <v>32</v>
      </c>
    </row>
    <row r="359" spans="1:12" s="744" customFormat="1" x14ac:dyDescent="0.3">
      <c r="A359" s="737"/>
      <c r="B359" s="738"/>
      <c r="C359" s="739"/>
      <c r="D359" s="758" t="s">
        <v>738</v>
      </c>
      <c r="E359" s="756">
        <v>45922</v>
      </c>
      <c r="F359" s="738" t="s">
        <v>125</v>
      </c>
      <c r="G359" s="742" t="s">
        <v>1411</v>
      </c>
      <c r="H359" s="743"/>
      <c r="I359" s="743"/>
      <c r="J359" s="744" t="s">
        <v>1427</v>
      </c>
      <c r="K359" s="744" t="s">
        <v>1662</v>
      </c>
      <c r="L359" s="757">
        <v>33</v>
      </c>
    </row>
    <row r="360" spans="1:12" s="726" customFormat="1" x14ac:dyDescent="0.3">
      <c r="A360" s="747"/>
      <c r="B360" s="748"/>
      <c r="C360" s="749"/>
      <c r="D360" s="750" t="s">
        <v>89</v>
      </c>
      <c r="E360" s="751">
        <v>45929</v>
      </c>
      <c r="F360" s="748" t="s">
        <v>125</v>
      </c>
      <c r="G360" s="752" t="s">
        <v>1634</v>
      </c>
      <c r="H360" s="753"/>
      <c r="I360" s="753"/>
      <c r="J360" s="726" t="s">
        <v>1427</v>
      </c>
      <c r="K360" s="726" t="s">
        <v>1661</v>
      </c>
      <c r="L360" s="754">
        <v>32</v>
      </c>
    </row>
    <row r="361" spans="1:12" s="744" customFormat="1" x14ac:dyDescent="0.3">
      <c r="A361" s="737"/>
      <c r="B361" s="738"/>
      <c r="C361" s="739"/>
      <c r="D361" s="740" t="s">
        <v>217</v>
      </c>
      <c r="E361" s="741">
        <v>45927</v>
      </c>
      <c r="F361" s="738" t="s">
        <v>125</v>
      </c>
      <c r="G361" s="742" t="s">
        <v>598</v>
      </c>
      <c r="H361" s="743"/>
      <c r="I361" s="743"/>
      <c r="J361" s="744" t="s">
        <v>1427</v>
      </c>
      <c r="K361" s="744" t="s">
        <v>1652</v>
      </c>
      <c r="L361" s="745"/>
    </row>
    <row r="362" spans="1:12" s="744" customFormat="1" x14ac:dyDescent="0.3">
      <c r="A362" s="737"/>
      <c r="B362" s="738"/>
      <c r="C362" s="739"/>
      <c r="D362" s="740" t="s">
        <v>569</v>
      </c>
      <c r="E362" s="741">
        <v>45922</v>
      </c>
      <c r="F362" s="738" t="s">
        <v>125</v>
      </c>
      <c r="G362" s="742" t="s">
        <v>1616</v>
      </c>
      <c r="H362" s="743"/>
      <c r="I362" s="743"/>
      <c r="J362" s="744" t="s">
        <v>1427</v>
      </c>
      <c r="K362" s="744" t="s">
        <v>1660</v>
      </c>
      <c r="L362" s="745"/>
    </row>
    <row r="363" spans="1:12" s="726" customFormat="1" x14ac:dyDescent="0.3">
      <c r="A363" s="747"/>
      <c r="B363" s="748"/>
      <c r="C363" s="749"/>
      <c r="D363" s="750" t="s">
        <v>530</v>
      </c>
      <c r="E363" s="751">
        <v>45910</v>
      </c>
      <c r="F363" s="748" t="s">
        <v>125</v>
      </c>
      <c r="G363" s="752" t="s">
        <v>1618</v>
      </c>
      <c r="H363" s="753"/>
      <c r="I363" s="753"/>
      <c r="J363" s="726" t="s">
        <v>1427</v>
      </c>
      <c r="K363" s="726" t="s">
        <v>1653</v>
      </c>
      <c r="L363" s="754">
        <v>27</v>
      </c>
    </row>
    <row r="364" spans="1:12" s="744" customFormat="1" x14ac:dyDescent="0.3">
      <c r="A364" s="737"/>
      <c r="B364" s="738"/>
      <c r="C364" s="739"/>
      <c r="D364" s="740" t="s">
        <v>465</v>
      </c>
      <c r="E364" s="741">
        <v>45925</v>
      </c>
      <c r="F364" s="738" t="s">
        <v>125</v>
      </c>
      <c r="G364" s="742" t="s">
        <v>1576</v>
      </c>
      <c r="H364" s="743"/>
      <c r="I364" s="743"/>
      <c r="J364" s="744" t="s">
        <v>1427</v>
      </c>
      <c r="K364" s="744" t="s">
        <v>1658</v>
      </c>
      <c r="L364" s="745"/>
    </row>
    <row r="365" spans="1:12" x14ac:dyDescent="0.3">
      <c r="A365" s="399"/>
      <c r="B365" s="398"/>
      <c r="C365" s="395"/>
      <c r="D365" s="723"/>
      <c r="E365" s="724"/>
      <c r="F365" s="398"/>
      <c r="G365" s="397" t="s">
        <v>1581</v>
      </c>
      <c r="H365" s="400"/>
      <c r="I365" s="400"/>
      <c r="J365" s="373" t="s">
        <v>1427</v>
      </c>
      <c r="K365" s="585" t="s">
        <v>1631</v>
      </c>
    </row>
    <row r="366" spans="1:12" s="744" customFormat="1" x14ac:dyDescent="0.3">
      <c r="A366" s="737"/>
      <c r="B366" s="738"/>
      <c r="C366" s="739"/>
      <c r="D366" s="740" t="s">
        <v>180</v>
      </c>
      <c r="E366" s="741">
        <v>45929</v>
      </c>
      <c r="F366" s="738" t="s">
        <v>125</v>
      </c>
      <c r="G366" s="742" t="s">
        <v>1628</v>
      </c>
      <c r="H366" s="743"/>
      <c r="I366" s="743"/>
      <c r="J366" s="744" t="s">
        <v>1427</v>
      </c>
      <c r="K366" s="746" t="s">
        <v>1659</v>
      </c>
      <c r="L366" s="745"/>
    </row>
    <row r="367" spans="1:12" x14ac:dyDescent="0.3">
      <c r="A367" s="399"/>
      <c r="B367" s="398"/>
      <c r="C367" s="395"/>
      <c r="D367" s="398"/>
      <c r="E367" s="398"/>
      <c r="F367" s="398"/>
      <c r="G367" s="397"/>
      <c r="H367" s="400"/>
      <c r="I367" s="400"/>
    </row>
    <row r="368" spans="1:12" x14ac:dyDescent="0.3">
      <c r="A368" s="399"/>
      <c r="B368" s="398"/>
      <c r="C368" s="395"/>
      <c r="D368" s="398"/>
      <c r="E368" s="398"/>
      <c r="F368" s="398"/>
      <c r="G368" s="397"/>
      <c r="H368" s="400"/>
      <c r="I368" s="400"/>
    </row>
    <row r="369" spans="1:9" x14ac:dyDescent="0.3">
      <c r="A369" s="399"/>
      <c r="B369" s="398"/>
      <c r="C369" s="395"/>
      <c r="D369" s="398"/>
      <c r="E369" s="398"/>
      <c r="F369" s="398"/>
      <c r="G369" s="397"/>
      <c r="H369" s="400"/>
      <c r="I369" s="400"/>
    </row>
    <row r="370" spans="1:9" x14ac:dyDescent="0.3">
      <c r="A370" s="399"/>
      <c r="B370" s="398"/>
      <c r="C370" s="395"/>
      <c r="D370" s="398"/>
      <c r="E370" s="398"/>
      <c r="F370" s="398"/>
      <c r="G370" s="397"/>
      <c r="H370" s="400"/>
      <c r="I370" s="400"/>
    </row>
    <row r="371" spans="1:9" x14ac:dyDescent="0.3">
      <c r="A371" s="399"/>
      <c r="B371" s="398"/>
      <c r="C371" s="395"/>
      <c r="D371" s="398"/>
      <c r="E371" s="398"/>
      <c r="F371" s="398"/>
      <c r="G371" s="397"/>
      <c r="H371" s="400"/>
      <c r="I371" s="400"/>
    </row>
    <row r="372" spans="1:9" x14ac:dyDescent="0.3">
      <c r="A372" s="399"/>
      <c r="B372" s="398"/>
      <c r="C372" s="395"/>
      <c r="D372" s="398"/>
      <c r="E372" s="398"/>
      <c r="F372" s="398"/>
      <c r="G372" s="397"/>
      <c r="H372" s="400"/>
      <c r="I372" s="400"/>
    </row>
    <row r="373" spans="1:9" x14ac:dyDescent="0.3">
      <c r="A373" s="399"/>
      <c r="B373" s="398"/>
      <c r="C373" s="395"/>
      <c r="D373" s="398"/>
      <c r="E373" s="398"/>
      <c r="F373" s="398"/>
      <c r="G373" s="397"/>
      <c r="H373" s="400"/>
      <c r="I373" s="400"/>
    </row>
    <row r="374" spans="1:9" x14ac:dyDescent="0.3">
      <c r="A374" s="399"/>
      <c r="B374" s="398"/>
      <c r="C374" s="395"/>
      <c r="D374" s="398"/>
      <c r="E374" s="398"/>
      <c r="F374" s="398"/>
      <c r="G374" s="397"/>
      <c r="H374" s="400"/>
      <c r="I374" s="400"/>
    </row>
    <row r="375" spans="1:9" x14ac:dyDescent="0.3">
      <c r="A375" s="399"/>
      <c r="B375" s="398"/>
      <c r="C375" s="395"/>
      <c r="D375" s="398"/>
      <c r="E375" s="398"/>
      <c r="F375" s="398"/>
      <c r="G375" s="397"/>
      <c r="H375" s="400"/>
      <c r="I375" s="400"/>
    </row>
    <row r="376" spans="1:9" x14ac:dyDescent="0.3">
      <c r="A376" s="399"/>
      <c r="B376" s="398"/>
      <c r="C376" s="395"/>
      <c r="D376" s="398"/>
      <c r="E376" s="398"/>
      <c r="F376" s="398"/>
      <c r="G376" s="397"/>
      <c r="H376" s="400"/>
      <c r="I376" s="400"/>
    </row>
    <row r="377" spans="1:9" x14ac:dyDescent="0.3">
      <c r="A377" s="399"/>
      <c r="B377" s="398"/>
      <c r="C377" s="395"/>
      <c r="D377" s="398"/>
      <c r="E377" s="398"/>
      <c r="F377" s="398"/>
      <c r="G377" s="397"/>
      <c r="H377" s="400"/>
      <c r="I377" s="400"/>
    </row>
    <row r="378" spans="1:9" x14ac:dyDescent="0.3">
      <c r="A378" s="399"/>
      <c r="B378" s="398"/>
      <c r="C378" s="395"/>
      <c r="D378" s="398"/>
      <c r="E378" s="398"/>
      <c r="F378" s="398"/>
      <c r="G378" s="397"/>
      <c r="H378" s="400"/>
      <c r="I378" s="400"/>
    </row>
    <row r="379" spans="1:9" x14ac:dyDescent="0.3">
      <c r="A379" s="399"/>
      <c r="B379" s="398"/>
      <c r="C379" s="395"/>
      <c r="D379" s="398"/>
      <c r="E379" s="398"/>
      <c r="F379" s="398"/>
      <c r="G379" s="397"/>
      <c r="H379" s="400"/>
      <c r="I379" s="400"/>
    </row>
    <row r="380" spans="1:9" x14ac:dyDescent="0.3">
      <c r="A380" s="399"/>
      <c r="B380" s="398"/>
      <c r="C380" s="395"/>
      <c r="D380" s="398"/>
      <c r="E380" s="398"/>
      <c r="F380" s="398"/>
      <c r="G380" s="397"/>
      <c r="H380" s="400"/>
      <c r="I380" s="400"/>
    </row>
    <row r="381" spans="1:9" x14ac:dyDescent="0.3">
      <c r="A381" s="399"/>
      <c r="B381" s="398"/>
      <c r="C381" s="395"/>
      <c r="D381" s="398"/>
      <c r="E381" s="398"/>
      <c r="F381" s="398"/>
      <c r="G381" s="397"/>
      <c r="H381" s="400"/>
      <c r="I381" s="400"/>
    </row>
    <row r="382" spans="1:9" x14ac:dyDescent="0.3">
      <c r="A382" s="399"/>
      <c r="B382" s="398"/>
      <c r="C382" s="395"/>
      <c r="D382" s="398"/>
      <c r="E382" s="398"/>
      <c r="F382" s="398"/>
      <c r="G382" s="397"/>
      <c r="H382" s="400"/>
      <c r="I382" s="400"/>
    </row>
    <row r="383" spans="1:9" x14ac:dyDescent="0.3">
      <c r="A383" s="399"/>
      <c r="B383" s="398"/>
      <c r="C383" s="395"/>
      <c r="D383" s="398"/>
      <c r="E383" s="398"/>
      <c r="F383" s="398"/>
      <c r="G383" s="397"/>
      <c r="H383" s="400"/>
      <c r="I383" s="400"/>
    </row>
    <row r="384" spans="1:9" x14ac:dyDescent="0.3">
      <c r="A384" s="399"/>
      <c r="B384" s="398"/>
      <c r="C384" s="395"/>
      <c r="D384" s="398"/>
      <c r="E384" s="398"/>
      <c r="F384" s="398"/>
      <c r="G384" s="397"/>
      <c r="H384" s="400"/>
      <c r="I384" s="400"/>
    </row>
    <row r="385" spans="1:9" x14ac:dyDescent="0.3">
      <c r="A385" s="399"/>
      <c r="B385" s="398"/>
      <c r="C385" s="395"/>
      <c r="D385" s="398"/>
      <c r="E385" s="398"/>
      <c r="F385" s="398"/>
      <c r="G385" s="397"/>
      <c r="H385" s="400"/>
      <c r="I385" s="400"/>
    </row>
    <row r="386" spans="1:9" x14ac:dyDescent="0.3">
      <c r="A386" s="399"/>
      <c r="B386" s="398"/>
      <c r="C386" s="395"/>
      <c r="D386" s="398"/>
      <c r="E386" s="398"/>
      <c r="F386" s="398"/>
      <c r="G386" s="397"/>
      <c r="H386" s="400"/>
      <c r="I386" s="400"/>
    </row>
    <row r="387" spans="1:9" x14ac:dyDescent="0.3">
      <c r="A387" s="399"/>
      <c r="B387" s="398"/>
      <c r="C387" s="395"/>
      <c r="D387" s="398"/>
      <c r="E387" s="398"/>
      <c r="F387" s="398"/>
      <c r="G387" s="397"/>
      <c r="H387" s="400"/>
      <c r="I387" s="400"/>
    </row>
    <row r="388" spans="1:9" x14ac:dyDescent="0.3">
      <c r="A388" s="399"/>
      <c r="B388" s="398"/>
      <c r="C388" s="395"/>
      <c r="D388" s="398"/>
      <c r="E388" s="398"/>
      <c r="F388" s="398"/>
      <c r="G388" s="397"/>
      <c r="H388" s="400"/>
      <c r="I388" s="400"/>
    </row>
    <row r="389" spans="1:9" x14ac:dyDescent="0.3">
      <c r="A389" s="399"/>
      <c r="B389" s="398"/>
      <c r="C389" s="395"/>
      <c r="D389" s="398"/>
      <c r="E389" s="398"/>
      <c r="F389" s="398"/>
      <c r="G389" s="397"/>
      <c r="H389" s="400"/>
      <c r="I389" s="400"/>
    </row>
    <row r="390" spans="1:9" x14ac:dyDescent="0.3">
      <c r="A390" s="399"/>
      <c r="B390" s="398"/>
      <c r="C390" s="395"/>
      <c r="D390" s="398"/>
      <c r="E390" s="398"/>
      <c r="F390" s="398"/>
      <c r="G390" s="397"/>
      <c r="H390" s="400"/>
      <c r="I390" s="400"/>
    </row>
    <row r="391" spans="1:9" x14ac:dyDescent="0.3">
      <c r="A391" s="399"/>
      <c r="B391" s="398"/>
      <c r="C391" s="395"/>
      <c r="D391" s="398"/>
      <c r="E391" s="398"/>
      <c r="F391" s="398"/>
      <c r="G391" s="397"/>
      <c r="H391" s="400"/>
      <c r="I391" s="400"/>
    </row>
    <row r="392" spans="1:9" x14ac:dyDescent="0.3">
      <c r="A392" s="399"/>
      <c r="B392" s="398"/>
      <c r="C392" s="395"/>
      <c r="D392" s="398"/>
      <c r="E392" s="398"/>
      <c r="F392" s="398"/>
      <c r="G392" s="397"/>
      <c r="H392" s="400"/>
      <c r="I392" s="400"/>
    </row>
    <row r="393" spans="1:9" x14ac:dyDescent="0.3">
      <c r="A393" s="399"/>
      <c r="B393" s="398"/>
      <c r="C393" s="395"/>
      <c r="D393" s="398"/>
      <c r="E393" s="398"/>
      <c r="F393" s="398"/>
      <c r="G393" s="397"/>
      <c r="H393" s="400"/>
      <c r="I393" s="400"/>
    </row>
    <row r="394" spans="1:9" x14ac:dyDescent="0.3">
      <c r="A394" s="399"/>
      <c r="B394" s="398"/>
      <c r="C394" s="395"/>
      <c r="D394" s="398"/>
      <c r="E394" s="398"/>
      <c r="F394" s="398"/>
      <c r="G394" s="397"/>
      <c r="H394" s="400"/>
      <c r="I394" s="400"/>
    </row>
    <row r="395" spans="1:9" x14ac:dyDescent="0.3">
      <c r="A395" s="399"/>
      <c r="B395" s="398"/>
      <c r="C395" s="395"/>
      <c r="D395" s="398"/>
      <c r="E395" s="398"/>
      <c r="F395" s="398"/>
      <c r="G395" s="397"/>
      <c r="H395" s="400"/>
      <c r="I395" s="400"/>
    </row>
    <row r="396" spans="1:9" x14ac:dyDescent="0.3">
      <c r="A396" s="399"/>
      <c r="B396" s="398"/>
      <c r="C396" s="395"/>
      <c r="D396" s="398"/>
      <c r="E396" s="398"/>
      <c r="F396" s="398"/>
      <c r="G396" s="397"/>
      <c r="H396" s="400"/>
      <c r="I396" s="400"/>
    </row>
    <row r="397" spans="1:9" x14ac:dyDescent="0.3">
      <c r="A397" s="399"/>
      <c r="B397" s="398"/>
      <c r="C397" s="395"/>
      <c r="D397" s="398"/>
      <c r="E397" s="398"/>
      <c r="F397" s="398"/>
      <c r="G397" s="397"/>
      <c r="H397" s="400"/>
      <c r="I397" s="400"/>
    </row>
    <row r="398" spans="1:9" x14ac:dyDescent="0.3">
      <c r="A398" s="399"/>
      <c r="B398" s="398"/>
      <c r="C398" s="395"/>
      <c r="D398" s="398"/>
      <c r="E398" s="398"/>
      <c r="F398" s="398"/>
      <c r="G398" s="397"/>
      <c r="H398" s="400"/>
      <c r="I398" s="400"/>
    </row>
    <row r="399" spans="1:9" x14ac:dyDescent="0.3">
      <c r="A399" s="399"/>
      <c r="B399" s="398"/>
      <c r="C399" s="395"/>
      <c r="D399" s="398"/>
      <c r="E399" s="398"/>
      <c r="F399" s="398"/>
      <c r="G399" s="397"/>
      <c r="H399" s="400"/>
      <c r="I399" s="400"/>
    </row>
    <row r="400" spans="1:9" x14ac:dyDescent="0.3">
      <c r="A400" s="399"/>
      <c r="B400" s="398"/>
      <c r="C400" s="395"/>
      <c r="D400" s="398"/>
      <c r="E400" s="398"/>
      <c r="F400" s="398"/>
      <c r="G400" s="397"/>
      <c r="H400" s="400"/>
      <c r="I400" s="400"/>
    </row>
    <row r="401" spans="1:9" x14ac:dyDescent="0.3">
      <c r="A401" s="399"/>
      <c r="B401" s="398"/>
      <c r="C401" s="395"/>
      <c r="D401" s="398"/>
      <c r="E401" s="398"/>
      <c r="F401" s="398"/>
      <c r="G401" s="397"/>
      <c r="H401" s="400"/>
      <c r="I401" s="400"/>
    </row>
    <row r="402" spans="1:9" x14ac:dyDescent="0.3">
      <c r="A402" s="399"/>
      <c r="B402" s="398"/>
      <c r="C402" s="395"/>
      <c r="D402" s="398"/>
      <c r="E402" s="398"/>
      <c r="F402" s="398"/>
      <c r="G402" s="397"/>
      <c r="H402" s="400"/>
      <c r="I402" s="400"/>
    </row>
    <row r="403" spans="1:9" x14ac:dyDescent="0.3">
      <c r="A403" s="399"/>
      <c r="B403" s="398"/>
      <c r="C403" s="395"/>
      <c r="D403" s="398"/>
      <c r="E403" s="398"/>
      <c r="F403" s="398"/>
      <c r="G403" s="397"/>
      <c r="H403" s="400"/>
      <c r="I403" s="400"/>
    </row>
    <row r="404" spans="1:9" x14ac:dyDescent="0.3">
      <c r="A404" s="399"/>
      <c r="B404" s="398"/>
      <c r="C404" s="395"/>
      <c r="D404" s="398"/>
      <c r="E404" s="398"/>
      <c r="F404" s="398"/>
      <c r="G404" s="397"/>
      <c r="H404" s="400"/>
      <c r="I404" s="400"/>
    </row>
    <row r="405" spans="1:9" x14ac:dyDescent="0.3">
      <c r="A405" s="399"/>
      <c r="B405" s="398"/>
      <c r="C405" s="395"/>
      <c r="D405" s="398"/>
      <c r="E405" s="398"/>
      <c r="F405" s="398"/>
      <c r="G405" s="397"/>
      <c r="H405" s="400"/>
      <c r="I405" s="400"/>
    </row>
    <row r="406" spans="1:9" x14ac:dyDescent="0.3">
      <c r="A406" s="399"/>
      <c r="B406" s="398"/>
      <c r="C406" s="395"/>
      <c r="D406" s="398"/>
      <c r="E406" s="398"/>
      <c r="F406" s="398"/>
      <c r="G406" s="397"/>
      <c r="H406" s="400"/>
      <c r="I406" s="400"/>
    </row>
    <row r="407" spans="1:9" x14ac:dyDescent="0.3">
      <c r="A407" s="399"/>
      <c r="B407" s="398"/>
      <c r="C407" s="395"/>
      <c r="D407" s="398"/>
      <c r="E407" s="398"/>
      <c r="F407" s="398"/>
      <c r="G407" s="397"/>
      <c r="H407" s="400"/>
      <c r="I407" s="400"/>
    </row>
    <row r="408" spans="1:9" x14ac:dyDescent="0.3">
      <c r="A408" s="399"/>
      <c r="B408" s="398"/>
      <c r="C408" s="395"/>
      <c r="D408" s="398"/>
      <c r="E408" s="398"/>
      <c r="F408" s="398"/>
      <c r="G408" s="397"/>
      <c r="H408" s="400"/>
      <c r="I408" s="400"/>
    </row>
    <row r="409" spans="1:9" x14ac:dyDescent="0.3">
      <c r="A409" s="399"/>
      <c r="B409" s="398"/>
      <c r="C409" s="395"/>
      <c r="D409" s="398"/>
      <c r="E409" s="398"/>
      <c r="F409" s="398"/>
      <c r="G409" s="397"/>
      <c r="H409" s="400"/>
      <c r="I409" s="400"/>
    </row>
    <row r="410" spans="1:9" x14ac:dyDescent="0.3">
      <c r="A410" s="399"/>
      <c r="B410" s="398"/>
      <c r="C410" s="395"/>
      <c r="D410" s="398"/>
      <c r="E410" s="398"/>
      <c r="F410" s="398"/>
      <c r="G410" s="397"/>
      <c r="H410" s="400"/>
      <c r="I410" s="400"/>
    </row>
    <row r="411" spans="1:9" x14ac:dyDescent="0.3">
      <c r="A411" s="399"/>
      <c r="B411" s="398"/>
      <c r="C411" s="395"/>
      <c r="D411" s="398"/>
      <c r="E411" s="398"/>
      <c r="F411" s="398"/>
      <c r="G411" s="397"/>
      <c r="H411" s="400"/>
      <c r="I411" s="400"/>
    </row>
    <row r="412" spans="1:9" x14ac:dyDescent="0.3">
      <c r="A412" s="399"/>
      <c r="B412" s="398"/>
      <c r="C412" s="395"/>
      <c r="D412" s="398"/>
      <c r="E412" s="398"/>
      <c r="F412" s="398"/>
      <c r="G412" s="397"/>
      <c r="H412" s="400"/>
      <c r="I412" s="400"/>
    </row>
    <row r="413" spans="1:9" x14ac:dyDescent="0.3">
      <c r="A413" s="399"/>
      <c r="B413" s="398"/>
      <c r="C413" s="395"/>
      <c r="D413" s="398"/>
      <c r="E413" s="398"/>
      <c r="F413" s="398"/>
      <c r="G413" s="397"/>
      <c r="H413" s="400"/>
      <c r="I413" s="400"/>
    </row>
    <row r="414" spans="1:9" x14ac:dyDescent="0.3">
      <c r="A414" s="399"/>
      <c r="B414" s="398"/>
      <c r="C414" s="395"/>
      <c r="D414" s="398"/>
      <c r="E414" s="398"/>
      <c r="F414" s="398"/>
      <c r="G414" s="397"/>
      <c r="H414" s="400"/>
      <c r="I414" s="400"/>
    </row>
    <row r="415" spans="1:9" x14ac:dyDescent="0.3">
      <c r="A415" s="399"/>
      <c r="B415" s="398"/>
      <c r="C415" s="395"/>
      <c r="D415" s="398"/>
      <c r="E415" s="398"/>
      <c r="F415" s="398"/>
      <c r="G415" s="397"/>
      <c r="H415" s="400"/>
      <c r="I415" s="400"/>
    </row>
    <row r="416" spans="1:9" x14ac:dyDescent="0.3">
      <c r="A416" s="399"/>
      <c r="B416" s="398"/>
      <c r="C416" s="395"/>
      <c r="D416" s="398"/>
      <c r="E416" s="398"/>
      <c r="F416" s="398"/>
      <c r="G416" s="397"/>
      <c r="H416" s="400"/>
      <c r="I416" s="400"/>
    </row>
    <row r="417" spans="1:9" x14ac:dyDescent="0.3">
      <c r="A417" s="399"/>
      <c r="B417" s="398"/>
      <c r="C417" s="395"/>
      <c r="D417" s="398"/>
      <c r="E417" s="398"/>
      <c r="F417" s="398"/>
      <c r="G417" s="397"/>
      <c r="H417" s="400"/>
      <c r="I417" s="400"/>
    </row>
    <row r="418" spans="1:9" x14ac:dyDescent="0.3">
      <c r="A418" s="399"/>
      <c r="B418" s="398"/>
      <c r="C418" s="395"/>
      <c r="D418" s="398"/>
      <c r="E418" s="398"/>
      <c r="F418" s="398"/>
      <c r="G418" s="397"/>
      <c r="H418" s="400"/>
      <c r="I418" s="400"/>
    </row>
    <row r="419" spans="1:9" x14ac:dyDescent="0.3">
      <c r="A419" s="399"/>
      <c r="B419" s="398"/>
      <c r="C419" s="395"/>
      <c r="D419" s="398"/>
      <c r="E419" s="398"/>
      <c r="F419" s="398"/>
      <c r="G419" s="397"/>
      <c r="H419" s="400"/>
      <c r="I419" s="400"/>
    </row>
    <row r="420" spans="1:9" x14ac:dyDescent="0.3">
      <c r="A420" s="399"/>
      <c r="B420" s="398"/>
      <c r="C420" s="395"/>
      <c r="D420" s="398"/>
      <c r="E420" s="398"/>
      <c r="F420" s="398"/>
      <c r="G420" s="397"/>
      <c r="H420" s="400"/>
      <c r="I420" s="400"/>
    </row>
    <row r="421" spans="1:9" x14ac:dyDescent="0.3">
      <c r="A421" s="399"/>
      <c r="B421" s="398"/>
      <c r="C421" s="395"/>
      <c r="D421" s="398"/>
      <c r="E421" s="398"/>
      <c r="F421" s="398"/>
      <c r="G421" s="397"/>
      <c r="H421" s="400"/>
      <c r="I421" s="400"/>
    </row>
    <row r="422" spans="1:9" x14ac:dyDescent="0.3">
      <c r="A422" s="399"/>
      <c r="B422" s="398"/>
      <c r="C422" s="395"/>
      <c r="D422" s="398"/>
      <c r="E422" s="398"/>
      <c r="F422" s="398"/>
      <c r="G422" s="397"/>
      <c r="H422" s="400"/>
      <c r="I422" s="400"/>
    </row>
    <row r="423" spans="1:9" x14ac:dyDescent="0.3">
      <c r="A423" s="399"/>
      <c r="B423" s="398"/>
      <c r="C423" s="395"/>
      <c r="D423" s="398"/>
      <c r="E423" s="398"/>
      <c r="F423" s="398"/>
      <c r="G423" s="397"/>
      <c r="H423" s="400"/>
      <c r="I423" s="400"/>
    </row>
    <row r="424" spans="1:9" x14ac:dyDescent="0.3">
      <c r="A424" s="399"/>
      <c r="B424" s="398"/>
      <c r="C424" s="395"/>
      <c r="D424" s="398"/>
      <c r="E424" s="398"/>
      <c r="F424" s="398"/>
      <c r="G424" s="397"/>
      <c r="H424" s="400"/>
      <c r="I424" s="400"/>
    </row>
    <row r="425" spans="1:9" x14ac:dyDescent="0.3">
      <c r="A425" s="399"/>
      <c r="B425" s="398"/>
      <c r="C425" s="395"/>
      <c r="D425" s="398"/>
      <c r="E425" s="398"/>
      <c r="F425" s="398"/>
      <c r="G425" s="397"/>
      <c r="H425" s="400"/>
      <c r="I425" s="400"/>
    </row>
    <row r="426" spans="1:9" x14ac:dyDescent="0.3">
      <c r="A426" s="399"/>
      <c r="B426" s="398"/>
      <c r="C426" s="395"/>
      <c r="D426" s="398"/>
      <c r="E426" s="398"/>
      <c r="F426" s="398"/>
      <c r="G426" s="397"/>
      <c r="H426" s="400"/>
      <c r="I426" s="400"/>
    </row>
    <row r="427" spans="1:9" x14ac:dyDescent="0.3">
      <c r="A427" s="399"/>
      <c r="B427" s="398"/>
      <c r="C427" s="395"/>
      <c r="D427" s="398"/>
      <c r="E427" s="398"/>
      <c r="F427" s="398"/>
      <c r="G427" s="397"/>
      <c r="H427" s="400"/>
      <c r="I427" s="400"/>
    </row>
    <row r="428" spans="1:9" x14ac:dyDescent="0.3">
      <c r="A428" s="399"/>
      <c r="B428" s="398"/>
      <c r="C428" s="395"/>
      <c r="D428" s="398"/>
      <c r="E428" s="398"/>
      <c r="F428" s="398"/>
      <c r="G428" s="397"/>
      <c r="H428" s="400"/>
      <c r="I428" s="400"/>
    </row>
    <row r="429" spans="1:9" x14ac:dyDescent="0.3">
      <c r="A429" s="399"/>
      <c r="B429" s="398"/>
      <c r="C429" s="395"/>
      <c r="D429" s="398"/>
      <c r="E429" s="398"/>
      <c r="F429" s="398"/>
      <c r="G429" s="397"/>
      <c r="H429" s="400"/>
      <c r="I429" s="400"/>
    </row>
    <row r="430" spans="1:9" x14ac:dyDescent="0.3">
      <c r="A430" s="399"/>
      <c r="B430" s="398"/>
      <c r="C430" s="395"/>
      <c r="D430" s="398"/>
      <c r="E430" s="398"/>
      <c r="F430" s="398"/>
      <c r="G430" s="397"/>
      <c r="H430" s="400"/>
      <c r="I430" s="400"/>
    </row>
    <row r="431" spans="1:9" x14ac:dyDescent="0.3">
      <c r="A431" s="399"/>
      <c r="B431" s="398"/>
      <c r="C431" s="395"/>
      <c r="D431" s="398"/>
      <c r="E431" s="398"/>
      <c r="F431" s="398"/>
      <c r="G431" s="397"/>
      <c r="H431" s="400"/>
      <c r="I431" s="400"/>
    </row>
    <row r="432" spans="1:9" x14ac:dyDescent="0.3">
      <c r="A432" s="399"/>
      <c r="B432" s="398"/>
      <c r="C432" s="395"/>
      <c r="D432" s="398"/>
      <c r="E432" s="398"/>
      <c r="F432" s="398"/>
      <c r="G432" s="397"/>
      <c r="H432" s="400"/>
      <c r="I432" s="400"/>
    </row>
    <row r="433" spans="1:9" x14ac:dyDescent="0.3">
      <c r="A433" s="399"/>
      <c r="B433" s="398"/>
      <c r="C433" s="395"/>
      <c r="D433" s="398"/>
      <c r="E433" s="398"/>
      <c r="F433" s="398"/>
      <c r="G433" s="397"/>
      <c r="H433" s="400"/>
      <c r="I433" s="400"/>
    </row>
    <row r="434" spans="1:9" x14ac:dyDescent="0.3">
      <c r="A434" s="399"/>
      <c r="B434" s="398"/>
      <c r="C434" s="395"/>
      <c r="D434" s="398"/>
      <c r="E434" s="398"/>
      <c r="F434" s="398"/>
      <c r="G434" s="397"/>
      <c r="H434" s="400"/>
      <c r="I434" s="400"/>
    </row>
    <row r="435" spans="1:9" x14ac:dyDescent="0.3">
      <c r="A435" s="399"/>
      <c r="B435" s="398"/>
      <c r="C435" s="395"/>
      <c r="D435" s="398"/>
      <c r="E435" s="398"/>
      <c r="F435" s="398"/>
      <c r="G435" s="397"/>
      <c r="H435" s="400"/>
      <c r="I435" s="400"/>
    </row>
    <row r="436" spans="1:9" x14ac:dyDescent="0.3">
      <c r="A436" s="399"/>
      <c r="B436" s="398"/>
      <c r="C436" s="395"/>
      <c r="D436" s="398"/>
      <c r="E436" s="398"/>
      <c r="F436" s="398"/>
      <c r="G436" s="397"/>
      <c r="H436" s="400"/>
      <c r="I436" s="400"/>
    </row>
    <row r="437" spans="1:9" x14ac:dyDescent="0.3">
      <c r="A437" s="399"/>
      <c r="B437" s="398"/>
      <c r="C437" s="395"/>
      <c r="D437" s="398"/>
      <c r="E437" s="398"/>
      <c r="F437" s="398"/>
      <c r="G437" s="397"/>
      <c r="H437" s="400"/>
      <c r="I437" s="400"/>
    </row>
    <row r="438" spans="1:9" x14ac:dyDescent="0.3">
      <c r="A438" s="399"/>
      <c r="B438" s="398"/>
      <c r="C438" s="395"/>
      <c r="D438" s="398"/>
      <c r="E438" s="398"/>
      <c r="F438" s="398"/>
      <c r="G438" s="397"/>
      <c r="H438" s="400"/>
      <c r="I438" s="400"/>
    </row>
    <row r="439" spans="1:9" x14ac:dyDescent="0.3">
      <c r="A439" s="399"/>
      <c r="B439" s="398"/>
      <c r="C439" s="395"/>
      <c r="D439" s="398"/>
      <c r="E439" s="398"/>
      <c r="F439" s="398"/>
      <c r="G439" s="397"/>
      <c r="H439" s="400"/>
      <c r="I439" s="400"/>
    </row>
    <row r="440" spans="1:9" x14ac:dyDescent="0.3">
      <c r="A440" s="399"/>
      <c r="B440" s="398"/>
      <c r="C440" s="395"/>
      <c r="D440" s="398"/>
      <c r="E440" s="398"/>
      <c r="F440" s="398"/>
      <c r="G440" s="397"/>
      <c r="H440" s="400"/>
      <c r="I440" s="400"/>
    </row>
    <row r="441" spans="1:9" x14ac:dyDescent="0.3">
      <c r="A441" s="399"/>
      <c r="B441" s="398"/>
      <c r="C441" s="395"/>
      <c r="D441" s="398"/>
      <c r="E441" s="398"/>
      <c r="F441" s="398"/>
      <c r="G441" s="397"/>
      <c r="H441" s="400"/>
      <c r="I441" s="400"/>
    </row>
    <row r="442" spans="1:9" x14ac:dyDescent="0.3">
      <c r="A442" s="399"/>
      <c r="B442" s="398"/>
      <c r="C442" s="395"/>
      <c r="D442" s="398"/>
      <c r="E442" s="398"/>
      <c r="F442" s="398"/>
      <c r="G442" s="397"/>
      <c r="H442" s="400"/>
      <c r="I442" s="400"/>
    </row>
    <row r="443" spans="1:9" x14ac:dyDescent="0.3">
      <c r="A443" s="399"/>
      <c r="B443" s="398"/>
      <c r="C443" s="395"/>
      <c r="D443" s="398"/>
      <c r="E443" s="398"/>
      <c r="F443" s="398"/>
      <c r="G443" s="397"/>
      <c r="H443" s="400"/>
      <c r="I443" s="400"/>
    </row>
    <row r="444" spans="1:9" x14ac:dyDescent="0.3">
      <c r="A444" s="399"/>
      <c r="B444" s="398"/>
      <c r="C444" s="395"/>
      <c r="D444" s="398"/>
      <c r="E444" s="398"/>
      <c r="F444" s="398"/>
      <c r="G444" s="397"/>
      <c r="H444" s="400"/>
      <c r="I444" s="400"/>
    </row>
    <row r="445" spans="1:9" x14ac:dyDescent="0.3">
      <c r="A445" s="399"/>
      <c r="B445" s="398"/>
      <c r="C445" s="395"/>
      <c r="D445" s="398"/>
      <c r="E445" s="398"/>
      <c r="F445" s="398"/>
      <c r="G445" s="397"/>
      <c r="H445" s="400"/>
      <c r="I445" s="400"/>
    </row>
    <row r="446" spans="1:9" x14ac:dyDescent="0.3">
      <c r="A446" s="399"/>
      <c r="B446" s="398"/>
      <c r="C446" s="395"/>
      <c r="D446" s="398"/>
      <c r="E446" s="398"/>
      <c r="F446" s="398"/>
      <c r="G446" s="397"/>
      <c r="H446" s="400"/>
      <c r="I446" s="400"/>
    </row>
    <row r="447" spans="1:9" x14ac:dyDescent="0.3">
      <c r="A447" s="399"/>
      <c r="B447" s="398"/>
      <c r="C447" s="395"/>
      <c r="D447" s="398"/>
      <c r="E447" s="398"/>
      <c r="F447" s="398"/>
      <c r="G447" s="397"/>
      <c r="H447" s="400"/>
      <c r="I447" s="400"/>
    </row>
    <row r="448" spans="1:9" x14ac:dyDescent="0.3">
      <c r="A448" s="399"/>
      <c r="B448" s="398"/>
      <c r="C448" s="395"/>
      <c r="D448" s="398"/>
      <c r="E448" s="398"/>
      <c r="F448" s="398"/>
      <c r="G448" s="397"/>
      <c r="H448" s="400"/>
      <c r="I448" s="400"/>
    </row>
    <row r="449" spans="1:9" x14ac:dyDescent="0.3">
      <c r="A449" s="399"/>
      <c r="B449" s="398"/>
      <c r="C449" s="395"/>
      <c r="D449" s="398"/>
      <c r="E449" s="398"/>
      <c r="F449" s="398"/>
      <c r="G449" s="397"/>
      <c r="H449" s="400"/>
      <c r="I449" s="400"/>
    </row>
    <row r="450" spans="1:9" x14ac:dyDescent="0.3">
      <c r="A450" s="399"/>
      <c r="B450" s="398"/>
      <c r="C450" s="395"/>
      <c r="D450" s="398"/>
      <c r="E450" s="398"/>
      <c r="F450" s="398"/>
      <c r="G450" s="397"/>
      <c r="H450" s="400"/>
      <c r="I450" s="400"/>
    </row>
    <row r="451" spans="1:9" x14ac:dyDescent="0.3">
      <c r="A451" s="399"/>
      <c r="B451" s="398"/>
      <c r="C451" s="395"/>
      <c r="D451" s="398"/>
      <c r="E451" s="398"/>
      <c r="F451" s="398"/>
      <c r="G451" s="397"/>
      <c r="H451" s="400"/>
      <c r="I451" s="400"/>
    </row>
    <row r="452" spans="1:9" x14ac:dyDescent="0.3">
      <c r="A452" s="399"/>
      <c r="B452" s="398"/>
      <c r="C452" s="395"/>
      <c r="D452" s="398"/>
      <c r="E452" s="398"/>
      <c r="F452" s="398"/>
      <c r="G452" s="397"/>
      <c r="H452" s="400"/>
      <c r="I452" s="400"/>
    </row>
    <row r="453" spans="1:9" x14ac:dyDescent="0.3">
      <c r="A453" s="399"/>
      <c r="B453" s="398"/>
      <c r="C453" s="395"/>
      <c r="D453" s="398"/>
      <c r="E453" s="398"/>
      <c r="F453" s="398"/>
      <c r="G453" s="397"/>
      <c r="H453" s="400"/>
      <c r="I453" s="400"/>
    </row>
    <row r="454" spans="1:9" x14ac:dyDescent="0.3">
      <c r="A454" s="399"/>
      <c r="B454" s="398"/>
      <c r="C454" s="395"/>
      <c r="D454" s="398"/>
      <c r="E454" s="398"/>
      <c r="F454" s="398"/>
      <c r="G454" s="397"/>
      <c r="H454" s="400"/>
      <c r="I454" s="400"/>
    </row>
    <row r="455" spans="1:9" x14ac:dyDescent="0.3">
      <c r="A455" s="399"/>
      <c r="B455" s="398"/>
      <c r="C455" s="395"/>
      <c r="D455" s="398"/>
      <c r="E455" s="398"/>
      <c r="F455" s="398"/>
      <c r="G455" s="397"/>
      <c r="H455" s="400"/>
      <c r="I455" s="400"/>
    </row>
    <row r="456" spans="1:9" x14ac:dyDescent="0.3">
      <c r="A456" s="399"/>
      <c r="B456" s="398"/>
      <c r="C456" s="395"/>
      <c r="D456" s="398"/>
      <c r="E456" s="398"/>
      <c r="F456" s="398"/>
      <c r="G456" s="397"/>
      <c r="H456" s="400"/>
      <c r="I456" s="400"/>
    </row>
    <row r="457" spans="1:9" x14ac:dyDescent="0.3">
      <c r="A457" s="399"/>
      <c r="B457" s="398"/>
      <c r="C457" s="395"/>
      <c r="D457" s="398"/>
      <c r="E457" s="398"/>
      <c r="F457" s="398"/>
      <c r="G457" s="397"/>
      <c r="H457" s="400"/>
      <c r="I457" s="400"/>
    </row>
    <row r="458" spans="1:9" x14ac:dyDescent="0.3">
      <c r="A458" s="399"/>
      <c r="B458" s="398"/>
      <c r="C458" s="395"/>
      <c r="D458" s="398"/>
      <c r="E458" s="398"/>
      <c r="F458" s="398"/>
      <c r="G458" s="397"/>
      <c r="H458" s="400"/>
      <c r="I458" s="400"/>
    </row>
    <row r="459" spans="1:9" x14ac:dyDescent="0.3">
      <c r="A459" s="399"/>
      <c r="B459" s="398"/>
      <c r="C459" s="395"/>
      <c r="D459" s="398"/>
      <c r="E459" s="398"/>
      <c r="F459" s="398"/>
      <c r="G459" s="397"/>
      <c r="H459" s="400"/>
      <c r="I459" s="400"/>
    </row>
    <row r="460" spans="1:9" x14ac:dyDescent="0.3">
      <c r="A460" s="399"/>
      <c r="B460" s="398"/>
      <c r="C460" s="395"/>
      <c r="D460" s="398"/>
      <c r="E460" s="398"/>
      <c r="F460" s="398"/>
      <c r="G460" s="397"/>
      <c r="H460" s="400"/>
      <c r="I460" s="400"/>
    </row>
    <row r="461" spans="1:9" x14ac:dyDescent="0.3">
      <c r="A461" s="399"/>
      <c r="B461" s="398"/>
      <c r="C461" s="395"/>
      <c r="D461" s="398"/>
      <c r="E461" s="398"/>
      <c r="F461" s="398"/>
      <c r="G461" s="397"/>
      <c r="H461" s="400"/>
      <c r="I461" s="400"/>
    </row>
    <row r="462" spans="1:9" x14ac:dyDescent="0.3">
      <c r="A462" s="399"/>
      <c r="B462" s="398"/>
      <c r="C462" s="395"/>
      <c r="D462" s="398"/>
      <c r="E462" s="398"/>
      <c r="F462" s="398"/>
      <c r="G462" s="397"/>
      <c r="H462" s="400"/>
      <c r="I462" s="400"/>
    </row>
    <row r="463" spans="1:9" x14ac:dyDescent="0.3">
      <c r="A463" s="399"/>
      <c r="B463" s="398"/>
      <c r="C463" s="395"/>
      <c r="D463" s="398"/>
      <c r="E463" s="398"/>
      <c r="F463" s="398"/>
      <c r="G463" s="397"/>
      <c r="H463" s="400"/>
      <c r="I463" s="400"/>
    </row>
    <row r="464" spans="1:9" x14ac:dyDescent="0.3">
      <c r="A464" s="399"/>
      <c r="B464" s="398"/>
      <c r="C464" s="395"/>
      <c r="D464" s="398"/>
      <c r="E464" s="398"/>
      <c r="F464" s="398"/>
      <c r="G464" s="397"/>
      <c r="H464" s="400"/>
      <c r="I464" s="400"/>
    </row>
    <row r="465" spans="1:9" x14ac:dyDescent="0.3">
      <c r="A465" s="399"/>
      <c r="B465" s="398"/>
      <c r="C465" s="395"/>
      <c r="D465" s="398"/>
      <c r="E465" s="398"/>
      <c r="F465" s="398"/>
      <c r="G465" s="397"/>
      <c r="H465" s="400"/>
      <c r="I465" s="400"/>
    </row>
    <row r="466" spans="1:9" x14ac:dyDescent="0.3">
      <c r="A466" s="399"/>
      <c r="B466" s="398"/>
      <c r="C466" s="395"/>
      <c r="D466" s="398"/>
      <c r="E466" s="398"/>
      <c r="F466" s="398"/>
      <c r="G466" s="397"/>
      <c r="H466" s="400"/>
      <c r="I466" s="400"/>
    </row>
    <row r="467" spans="1:9" x14ac:dyDescent="0.3">
      <c r="A467" s="399"/>
      <c r="B467" s="398"/>
      <c r="C467" s="395"/>
      <c r="D467" s="398"/>
      <c r="E467" s="398"/>
      <c r="F467" s="398"/>
      <c r="G467" s="397"/>
      <c r="H467" s="400"/>
      <c r="I467" s="400"/>
    </row>
    <row r="468" spans="1:9" x14ac:dyDescent="0.3">
      <c r="A468" s="399"/>
      <c r="B468" s="398"/>
      <c r="C468" s="395"/>
      <c r="D468" s="398"/>
      <c r="E468" s="398"/>
      <c r="F468" s="398"/>
      <c r="G468" s="397"/>
      <c r="H468" s="400"/>
      <c r="I468" s="400"/>
    </row>
    <row r="469" spans="1:9" x14ac:dyDescent="0.3">
      <c r="A469" s="399"/>
      <c r="B469" s="398"/>
      <c r="C469" s="395"/>
      <c r="D469" s="398"/>
      <c r="E469" s="398"/>
      <c r="F469" s="398"/>
      <c r="G469" s="397"/>
      <c r="H469" s="400"/>
      <c r="I469" s="400"/>
    </row>
    <row r="470" spans="1:9" x14ac:dyDescent="0.3">
      <c r="A470" s="399"/>
      <c r="B470" s="398"/>
      <c r="C470" s="395"/>
      <c r="D470" s="398"/>
      <c r="E470" s="398"/>
      <c r="F470" s="398"/>
      <c r="G470" s="397"/>
      <c r="H470" s="400"/>
      <c r="I470" s="400"/>
    </row>
    <row r="471" spans="1:9" x14ac:dyDescent="0.3">
      <c r="A471" s="399"/>
      <c r="B471" s="398"/>
      <c r="C471" s="395"/>
      <c r="D471" s="398"/>
      <c r="E471" s="398"/>
      <c r="F471" s="398"/>
      <c r="G471" s="397"/>
      <c r="H471" s="400"/>
      <c r="I471" s="400"/>
    </row>
    <row r="472" spans="1:9" x14ac:dyDescent="0.3">
      <c r="A472" s="399"/>
      <c r="B472" s="398"/>
      <c r="C472" s="395"/>
      <c r="D472" s="398"/>
      <c r="E472" s="398"/>
      <c r="F472" s="398"/>
      <c r="G472" s="397"/>
      <c r="H472" s="400"/>
      <c r="I472" s="400"/>
    </row>
    <row r="473" spans="1:9" x14ac:dyDescent="0.3">
      <c r="A473" s="399"/>
      <c r="B473" s="398"/>
      <c r="C473" s="395"/>
      <c r="D473" s="398"/>
      <c r="E473" s="398"/>
      <c r="F473" s="398"/>
      <c r="G473" s="397"/>
      <c r="H473" s="400"/>
      <c r="I473" s="400"/>
    </row>
    <row r="474" spans="1:9" x14ac:dyDescent="0.3">
      <c r="A474" s="399"/>
      <c r="B474" s="398"/>
      <c r="C474" s="395"/>
      <c r="D474" s="398"/>
      <c r="E474" s="398"/>
      <c r="F474" s="398"/>
      <c r="G474" s="397"/>
      <c r="H474" s="400"/>
      <c r="I474" s="400"/>
    </row>
    <row r="475" spans="1:9" x14ac:dyDescent="0.3">
      <c r="A475" s="399"/>
      <c r="B475" s="398"/>
      <c r="C475" s="395"/>
      <c r="D475" s="398"/>
      <c r="E475" s="398"/>
      <c r="F475" s="398"/>
      <c r="G475" s="397"/>
      <c r="H475" s="400"/>
      <c r="I475" s="400"/>
    </row>
    <row r="476" spans="1:9" x14ac:dyDescent="0.3">
      <c r="A476" s="399"/>
      <c r="B476" s="398"/>
      <c r="C476" s="395"/>
      <c r="D476" s="398"/>
      <c r="E476" s="398"/>
      <c r="F476" s="398"/>
      <c r="G476" s="397"/>
      <c r="H476" s="400"/>
      <c r="I476" s="400"/>
    </row>
    <row r="477" spans="1:9" x14ac:dyDescent="0.3">
      <c r="A477" s="399"/>
      <c r="B477" s="398"/>
      <c r="C477" s="395"/>
      <c r="D477" s="398"/>
      <c r="E477" s="398"/>
      <c r="F477" s="398"/>
      <c r="G477" s="397"/>
      <c r="H477" s="400"/>
      <c r="I477" s="400"/>
    </row>
    <row r="478" spans="1:9" x14ac:dyDescent="0.3">
      <c r="A478" s="399"/>
      <c r="B478" s="398"/>
      <c r="C478" s="395"/>
      <c r="D478" s="398"/>
      <c r="E478" s="398"/>
      <c r="F478" s="398"/>
      <c r="G478" s="397"/>
      <c r="H478" s="400"/>
      <c r="I478" s="400"/>
    </row>
    <row r="479" spans="1:9" x14ac:dyDescent="0.3">
      <c r="A479" s="399"/>
      <c r="B479" s="398"/>
      <c r="C479" s="395"/>
      <c r="D479" s="398"/>
      <c r="E479" s="398"/>
      <c r="F479" s="398"/>
      <c r="G479" s="397"/>
      <c r="H479" s="400"/>
      <c r="I479" s="400"/>
    </row>
    <row r="480" spans="1:9" x14ac:dyDescent="0.3">
      <c r="A480" s="399"/>
      <c r="B480" s="398"/>
      <c r="C480" s="395"/>
      <c r="D480" s="398"/>
      <c r="E480" s="398"/>
      <c r="F480" s="398"/>
      <c r="G480" s="397"/>
      <c r="H480" s="400"/>
      <c r="I480" s="400"/>
    </row>
    <row r="481" spans="1:9" x14ac:dyDescent="0.3">
      <c r="A481" s="399"/>
      <c r="B481" s="398"/>
      <c r="C481" s="395"/>
      <c r="D481" s="398"/>
      <c r="E481" s="398"/>
      <c r="F481" s="398"/>
      <c r="G481" s="397"/>
      <c r="H481" s="400"/>
      <c r="I481" s="400"/>
    </row>
    <row r="482" spans="1:9" x14ac:dyDescent="0.3">
      <c r="A482" s="399"/>
      <c r="B482" s="398"/>
      <c r="C482" s="395"/>
      <c r="D482" s="398"/>
      <c r="E482" s="398"/>
      <c r="F482" s="398"/>
      <c r="G482" s="397"/>
      <c r="H482" s="400"/>
      <c r="I482" s="400"/>
    </row>
    <row r="483" spans="1:9" x14ac:dyDescent="0.3">
      <c r="A483" s="399"/>
      <c r="B483" s="398"/>
      <c r="C483" s="395"/>
      <c r="D483" s="398"/>
      <c r="E483" s="398"/>
      <c r="F483" s="398"/>
      <c r="G483" s="397"/>
      <c r="H483" s="400"/>
      <c r="I483" s="400"/>
    </row>
    <row r="484" spans="1:9" x14ac:dyDescent="0.3">
      <c r="A484" s="399"/>
      <c r="B484" s="398"/>
      <c r="C484" s="395"/>
      <c r="D484" s="398"/>
      <c r="E484" s="398"/>
      <c r="F484" s="398"/>
      <c r="G484" s="397"/>
      <c r="H484" s="400"/>
      <c r="I484" s="400"/>
    </row>
    <row r="485" spans="1:9" x14ac:dyDescent="0.3">
      <c r="A485" s="399"/>
      <c r="B485" s="398"/>
      <c r="C485" s="395"/>
      <c r="D485" s="398"/>
      <c r="E485" s="398"/>
      <c r="F485" s="398"/>
      <c r="G485" s="397"/>
      <c r="H485" s="400"/>
      <c r="I485" s="400"/>
    </row>
    <row r="486" spans="1:9" x14ac:dyDescent="0.3">
      <c r="A486" s="399"/>
      <c r="B486" s="398"/>
      <c r="C486" s="395"/>
      <c r="D486" s="398"/>
      <c r="E486" s="398"/>
      <c r="F486" s="398"/>
      <c r="G486" s="397"/>
      <c r="H486" s="400"/>
      <c r="I486" s="400"/>
    </row>
    <row r="487" spans="1:9" x14ac:dyDescent="0.3">
      <c r="A487" s="399"/>
      <c r="B487" s="398"/>
      <c r="C487" s="395"/>
      <c r="D487" s="398"/>
      <c r="E487" s="398"/>
      <c r="F487" s="398"/>
      <c r="G487" s="397"/>
      <c r="H487" s="400"/>
      <c r="I487" s="400"/>
    </row>
    <row r="488" spans="1:9" x14ac:dyDescent="0.3">
      <c r="A488" s="399"/>
      <c r="B488" s="398"/>
      <c r="C488" s="395"/>
      <c r="D488" s="398"/>
      <c r="E488" s="398"/>
      <c r="F488" s="398"/>
      <c r="G488" s="397"/>
      <c r="H488" s="400"/>
      <c r="I488" s="400"/>
    </row>
    <row r="489" spans="1:9" x14ac:dyDescent="0.3">
      <c r="A489" s="399"/>
      <c r="B489" s="398"/>
      <c r="C489" s="395"/>
      <c r="D489" s="398"/>
      <c r="E489" s="398"/>
      <c r="F489" s="398"/>
      <c r="G489" s="397"/>
      <c r="H489" s="400"/>
      <c r="I489" s="400"/>
    </row>
    <row r="490" spans="1:9" x14ac:dyDescent="0.3">
      <c r="A490" s="399"/>
      <c r="B490" s="398"/>
      <c r="C490" s="395"/>
      <c r="D490" s="398"/>
      <c r="E490" s="398"/>
      <c r="F490" s="398"/>
      <c r="G490" s="397"/>
      <c r="H490" s="400"/>
      <c r="I490" s="400"/>
    </row>
    <row r="491" spans="1:9" x14ac:dyDescent="0.3">
      <c r="A491" s="399"/>
      <c r="B491" s="398"/>
      <c r="C491" s="395"/>
      <c r="D491" s="398"/>
      <c r="E491" s="398"/>
      <c r="F491" s="398"/>
      <c r="G491" s="397"/>
      <c r="H491" s="400"/>
      <c r="I491" s="400"/>
    </row>
    <row r="492" spans="1:9" x14ac:dyDescent="0.3">
      <c r="A492" s="399"/>
      <c r="B492" s="398"/>
      <c r="C492" s="395"/>
      <c r="D492" s="398"/>
      <c r="E492" s="398"/>
      <c r="F492" s="398"/>
      <c r="G492" s="397"/>
      <c r="H492" s="400"/>
      <c r="I492" s="400"/>
    </row>
    <row r="493" spans="1:9" x14ac:dyDescent="0.3">
      <c r="A493" s="399"/>
      <c r="B493" s="398"/>
      <c r="C493" s="395"/>
      <c r="D493" s="398"/>
      <c r="E493" s="398"/>
      <c r="F493" s="398"/>
      <c r="G493" s="397"/>
      <c r="H493" s="400"/>
      <c r="I493" s="400"/>
    </row>
    <row r="494" spans="1:9" x14ac:dyDescent="0.3">
      <c r="A494" s="399"/>
      <c r="B494" s="398"/>
      <c r="C494" s="395"/>
      <c r="D494" s="398"/>
      <c r="E494" s="398"/>
      <c r="F494" s="398"/>
      <c r="G494" s="397"/>
      <c r="H494" s="400"/>
      <c r="I494" s="400"/>
    </row>
    <row r="495" spans="1:9" x14ac:dyDescent="0.3">
      <c r="A495" s="399"/>
      <c r="B495" s="398"/>
      <c r="C495" s="395"/>
      <c r="D495" s="398"/>
      <c r="E495" s="398"/>
      <c r="F495" s="398"/>
      <c r="G495" s="397"/>
      <c r="H495" s="400"/>
      <c r="I495" s="400"/>
    </row>
    <row r="496" spans="1:9" x14ac:dyDescent="0.3">
      <c r="A496" s="399"/>
      <c r="B496" s="398"/>
      <c r="C496" s="395"/>
      <c r="D496" s="398"/>
      <c r="E496" s="398"/>
      <c r="F496" s="398"/>
      <c r="G496" s="397"/>
      <c r="H496" s="400"/>
      <c r="I496" s="400"/>
    </row>
    <row r="497" spans="1:9" x14ac:dyDescent="0.3">
      <c r="A497" s="399"/>
      <c r="B497" s="398"/>
      <c r="C497" s="395"/>
      <c r="D497" s="398"/>
      <c r="E497" s="398"/>
      <c r="F497" s="398"/>
      <c r="G497" s="397"/>
      <c r="H497" s="400"/>
      <c r="I497" s="400"/>
    </row>
    <row r="498" spans="1:9" x14ac:dyDescent="0.3">
      <c r="A498" s="399"/>
      <c r="B498" s="398"/>
      <c r="C498" s="395"/>
      <c r="D498" s="398"/>
      <c r="E498" s="398"/>
      <c r="F498" s="398"/>
      <c r="G498" s="397"/>
      <c r="H498" s="400"/>
      <c r="I498" s="400"/>
    </row>
    <row r="499" spans="1:9" x14ac:dyDescent="0.3">
      <c r="A499" s="399"/>
      <c r="B499" s="398"/>
      <c r="C499" s="395"/>
      <c r="D499" s="398"/>
      <c r="E499" s="398"/>
      <c r="F499" s="398"/>
      <c r="G499" s="397"/>
      <c r="H499" s="400"/>
      <c r="I499" s="400"/>
    </row>
    <row r="500" spans="1:9" x14ac:dyDescent="0.3">
      <c r="A500" s="399"/>
      <c r="B500" s="398"/>
      <c r="C500" s="395"/>
      <c r="D500" s="398"/>
      <c r="E500" s="398"/>
      <c r="F500" s="398"/>
      <c r="G500" s="397"/>
      <c r="H500" s="400"/>
      <c r="I500" s="400"/>
    </row>
    <row r="501" spans="1:9" x14ac:dyDescent="0.3">
      <c r="A501" s="399"/>
      <c r="B501" s="398"/>
      <c r="C501" s="395"/>
      <c r="D501" s="398"/>
      <c r="E501" s="398"/>
      <c r="F501" s="398"/>
      <c r="G501" s="397"/>
      <c r="H501" s="400"/>
      <c r="I501" s="400"/>
    </row>
    <row r="502" spans="1:9" x14ac:dyDescent="0.3">
      <c r="A502" s="399"/>
      <c r="B502" s="398"/>
      <c r="C502" s="395"/>
      <c r="D502" s="398"/>
      <c r="E502" s="398"/>
      <c r="F502" s="398"/>
      <c r="G502" s="397"/>
      <c r="H502" s="400"/>
      <c r="I502" s="400"/>
    </row>
    <row r="503" spans="1:9" x14ac:dyDescent="0.3">
      <c r="A503" s="399"/>
      <c r="B503" s="398"/>
      <c r="C503" s="395"/>
      <c r="D503" s="398"/>
      <c r="E503" s="398"/>
      <c r="F503" s="398"/>
      <c r="G503" s="397"/>
      <c r="H503" s="400"/>
      <c r="I503" s="400"/>
    </row>
    <row r="504" spans="1:9" x14ac:dyDescent="0.3">
      <c r="A504" s="399"/>
      <c r="B504" s="398"/>
      <c r="C504" s="395"/>
      <c r="D504" s="398"/>
      <c r="E504" s="398"/>
      <c r="F504" s="398"/>
      <c r="G504" s="397"/>
      <c r="H504" s="400"/>
      <c r="I504" s="400"/>
    </row>
    <row r="505" spans="1:9" x14ac:dyDescent="0.3">
      <c r="A505" s="399"/>
      <c r="B505" s="398"/>
      <c r="C505" s="395"/>
      <c r="D505" s="398"/>
      <c r="E505" s="398"/>
      <c r="F505" s="398"/>
      <c r="G505" s="397"/>
      <c r="H505" s="400"/>
      <c r="I505" s="400"/>
    </row>
    <row r="506" spans="1:9" x14ac:dyDescent="0.3">
      <c r="A506" s="399"/>
      <c r="B506" s="398"/>
      <c r="C506" s="395"/>
      <c r="D506" s="398"/>
      <c r="E506" s="398"/>
      <c r="F506" s="398"/>
      <c r="G506" s="397"/>
      <c r="H506" s="400"/>
      <c r="I506" s="400"/>
    </row>
    <row r="507" spans="1:9" x14ac:dyDescent="0.3">
      <c r="A507" s="399"/>
      <c r="B507" s="398"/>
      <c r="C507" s="395"/>
      <c r="D507" s="398"/>
      <c r="E507" s="398"/>
      <c r="F507" s="398"/>
      <c r="G507" s="397"/>
      <c r="H507" s="400"/>
      <c r="I507" s="400"/>
    </row>
    <row r="508" spans="1:9" x14ac:dyDescent="0.3">
      <c r="A508" s="399"/>
      <c r="B508" s="398"/>
      <c r="C508" s="395"/>
      <c r="D508" s="398"/>
      <c r="E508" s="398"/>
      <c r="F508" s="398"/>
      <c r="G508" s="397"/>
      <c r="H508" s="400"/>
      <c r="I508" s="400"/>
    </row>
    <row r="509" spans="1:9" x14ac:dyDescent="0.3">
      <c r="A509" s="399"/>
      <c r="B509" s="398"/>
      <c r="C509" s="395"/>
      <c r="D509" s="398"/>
      <c r="E509" s="398"/>
      <c r="F509" s="398"/>
      <c r="G509" s="397"/>
      <c r="H509" s="400"/>
      <c r="I509" s="400"/>
    </row>
    <row r="510" spans="1:9" x14ac:dyDescent="0.3">
      <c r="A510" s="399"/>
      <c r="B510" s="398"/>
      <c r="C510" s="395"/>
      <c r="D510" s="398"/>
      <c r="E510" s="398"/>
      <c r="F510" s="398"/>
      <c r="G510" s="397"/>
      <c r="H510" s="400"/>
      <c r="I510" s="400"/>
    </row>
    <row r="511" spans="1:9" x14ac:dyDescent="0.3">
      <c r="A511" s="399"/>
      <c r="B511" s="398"/>
      <c r="C511" s="395"/>
      <c r="D511" s="398"/>
      <c r="E511" s="398"/>
      <c r="F511" s="398"/>
      <c r="G511" s="397"/>
      <c r="H511" s="400"/>
      <c r="I511" s="400"/>
    </row>
    <row r="512" spans="1:9" x14ac:dyDescent="0.3">
      <c r="A512" s="399"/>
      <c r="B512" s="398"/>
      <c r="C512" s="395"/>
      <c r="D512" s="398"/>
      <c r="E512" s="398"/>
      <c r="F512" s="398"/>
      <c r="G512" s="397"/>
      <c r="H512" s="400"/>
      <c r="I512" s="400"/>
    </row>
    <row r="513" spans="1:9" x14ac:dyDescent="0.3">
      <c r="A513" s="399"/>
      <c r="B513" s="398"/>
      <c r="C513" s="395"/>
      <c r="D513" s="398"/>
      <c r="E513" s="398"/>
      <c r="F513" s="398"/>
      <c r="G513" s="397"/>
      <c r="H513" s="400"/>
      <c r="I513" s="400"/>
    </row>
    <row r="514" spans="1:9" x14ac:dyDescent="0.3">
      <c r="A514" s="399"/>
      <c r="B514" s="398"/>
      <c r="C514" s="395"/>
      <c r="D514" s="398"/>
      <c r="E514" s="398"/>
      <c r="F514" s="398"/>
      <c r="G514" s="397"/>
      <c r="H514" s="400"/>
      <c r="I514" s="400"/>
    </row>
    <row r="515" spans="1:9" x14ac:dyDescent="0.3">
      <c r="A515" s="399"/>
      <c r="B515" s="398"/>
      <c r="C515" s="395"/>
      <c r="D515" s="398"/>
      <c r="E515" s="398"/>
      <c r="F515" s="398"/>
      <c r="G515" s="397"/>
      <c r="H515" s="400"/>
      <c r="I515" s="400"/>
    </row>
    <row r="516" spans="1:9" x14ac:dyDescent="0.3">
      <c r="A516" s="399"/>
      <c r="B516" s="398"/>
      <c r="C516" s="395"/>
      <c r="D516" s="398"/>
      <c r="E516" s="398"/>
      <c r="F516" s="398"/>
      <c r="G516" s="397"/>
      <c r="H516" s="400"/>
      <c r="I516" s="400"/>
    </row>
    <row r="517" spans="1:9" x14ac:dyDescent="0.3">
      <c r="A517" s="399"/>
      <c r="B517" s="398"/>
      <c r="C517" s="395"/>
      <c r="D517" s="398"/>
      <c r="E517" s="398"/>
      <c r="F517" s="398"/>
      <c r="G517" s="397"/>
      <c r="H517" s="400"/>
      <c r="I517" s="400"/>
    </row>
    <row r="518" spans="1:9" x14ac:dyDescent="0.3">
      <c r="A518" s="399"/>
      <c r="B518" s="398"/>
      <c r="C518" s="395"/>
      <c r="D518" s="398"/>
      <c r="E518" s="398"/>
      <c r="F518" s="398"/>
      <c r="G518" s="397"/>
      <c r="H518" s="400"/>
      <c r="I518" s="400"/>
    </row>
    <row r="519" spans="1:9" x14ac:dyDescent="0.3">
      <c r="A519" s="399"/>
      <c r="B519" s="398"/>
      <c r="C519" s="395"/>
      <c r="D519" s="398"/>
      <c r="E519" s="398"/>
      <c r="F519" s="398"/>
      <c r="G519" s="397"/>
      <c r="H519" s="400"/>
      <c r="I519" s="400"/>
    </row>
    <row r="520" spans="1:9" x14ac:dyDescent="0.3">
      <c r="A520" s="399"/>
      <c r="B520" s="398"/>
      <c r="C520" s="395"/>
      <c r="D520" s="398"/>
      <c r="E520" s="398"/>
      <c r="F520" s="398"/>
      <c r="G520" s="397"/>
      <c r="H520" s="400"/>
      <c r="I520" s="400"/>
    </row>
    <row r="521" spans="1:9" x14ac:dyDescent="0.3">
      <c r="A521" s="399"/>
      <c r="B521" s="398"/>
      <c r="C521" s="395"/>
      <c r="D521" s="398"/>
      <c r="E521" s="398"/>
      <c r="F521" s="398"/>
      <c r="G521" s="397"/>
      <c r="H521" s="400"/>
      <c r="I521" s="400"/>
    </row>
    <row r="522" spans="1:9" x14ac:dyDescent="0.3">
      <c r="A522" s="399"/>
      <c r="B522" s="398"/>
      <c r="C522" s="395"/>
      <c r="D522" s="398"/>
      <c r="E522" s="398"/>
      <c r="F522" s="398"/>
      <c r="G522" s="397"/>
      <c r="H522" s="400"/>
      <c r="I522" s="400"/>
    </row>
    <row r="523" spans="1:9" x14ac:dyDescent="0.3">
      <c r="A523" s="399"/>
      <c r="B523" s="398"/>
      <c r="C523" s="395"/>
      <c r="D523" s="398"/>
      <c r="E523" s="398"/>
      <c r="F523" s="398"/>
      <c r="G523" s="397"/>
      <c r="H523" s="400"/>
      <c r="I523" s="400"/>
    </row>
    <row r="524" spans="1:9" x14ac:dyDescent="0.3">
      <c r="A524" s="399"/>
      <c r="B524" s="398"/>
      <c r="C524" s="395"/>
      <c r="D524" s="398"/>
      <c r="E524" s="398"/>
      <c r="F524" s="398"/>
      <c r="G524" s="397"/>
      <c r="H524" s="400"/>
      <c r="I524" s="400"/>
    </row>
    <row r="525" spans="1:9" x14ac:dyDescent="0.3">
      <c r="A525" s="399"/>
      <c r="B525" s="398"/>
      <c r="C525" s="395"/>
      <c r="D525" s="398"/>
      <c r="E525" s="398"/>
      <c r="F525" s="398"/>
      <c r="G525" s="397"/>
      <c r="H525" s="400"/>
      <c r="I525" s="400"/>
    </row>
    <row r="526" spans="1:9" x14ac:dyDescent="0.3">
      <c r="A526" s="399"/>
      <c r="B526" s="398"/>
      <c r="C526" s="395"/>
      <c r="D526" s="398"/>
      <c r="E526" s="398"/>
      <c r="F526" s="398"/>
      <c r="G526" s="397"/>
      <c r="H526" s="400"/>
      <c r="I526" s="400"/>
    </row>
    <row r="527" spans="1:9" x14ac:dyDescent="0.3">
      <c r="A527" s="399"/>
      <c r="B527" s="398"/>
      <c r="C527" s="395"/>
      <c r="D527" s="398"/>
      <c r="E527" s="398"/>
      <c r="F527" s="398"/>
      <c r="G527" s="397"/>
      <c r="H527" s="400"/>
      <c r="I527" s="400"/>
    </row>
    <row r="528" spans="1:9" x14ac:dyDescent="0.3">
      <c r="A528" s="399"/>
      <c r="B528" s="398"/>
      <c r="C528" s="395"/>
      <c r="D528" s="398"/>
      <c r="E528" s="398"/>
      <c r="F528" s="398"/>
      <c r="G528" s="397"/>
      <c r="H528" s="400"/>
      <c r="I528" s="400"/>
    </row>
    <row r="529" spans="1:9" x14ac:dyDescent="0.3">
      <c r="A529" s="399"/>
      <c r="B529" s="398"/>
      <c r="C529" s="395"/>
      <c r="D529" s="398"/>
      <c r="E529" s="398"/>
      <c r="F529" s="398"/>
      <c r="G529" s="397"/>
      <c r="H529" s="400"/>
      <c r="I529" s="400"/>
    </row>
    <row r="530" spans="1:9" x14ac:dyDescent="0.3">
      <c r="A530" s="399"/>
      <c r="B530" s="398"/>
      <c r="C530" s="395"/>
      <c r="D530" s="398"/>
      <c r="E530" s="398"/>
      <c r="F530" s="398"/>
      <c r="G530" s="397"/>
      <c r="H530" s="400"/>
      <c r="I530" s="400"/>
    </row>
    <row r="531" spans="1:9" x14ac:dyDescent="0.3">
      <c r="A531" s="399"/>
      <c r="B531" s="398"/>
      <c r="C531" s="395"/>
      <c r="D531" s="398"/>
      <c r="E531" s="398"/>
      <c r="F531" s="398"/>
      <c r="G531" s="397"/>
      <c r="H531" s="400"/>
      <c r="I531" s="400"/>
    </row>
    <row r="532" spans="1:9" x14ac:dyDescent="0.3">
      <c r="A532" s="399"/>
      <c r="B532" s="398"/>
      <c r="C532" s="395"/>
      <c r="D532" s="398"/>
      <c r="E532" s="398"/>
      <c r="F532" s="398"/>
      <c r="G532" s="397"/>
      <c r="H532" s="400"/>
      <c r="I532" s="400"/>
    </row>
    <row r="533" spans="1:9" x14ac:dyDescent="0.3">
      <c r="A533" s="399"/>
      <c r="B533" s="398"/>
      <c r="C533" s="395"/>
      <c r="D533" s="398"/>
      <c r="E533" s="398"/>
      <c r="F533" s="398"/>
      <c r="G533" s="397"/>
      <c r="H533" s="400"/>
      <c r="I533" s="400"/>
    </row>
    <row r="534" spans="1:9" x14ac:dyDescent="0.3">
      <c r="A534" s="399"/>
      <c r="B534" s="398"/>
      <c r="C534" s="395"/>
      <c r="D534" s="398"/>
      <c r="E534" s="398"/>
      <c r="F534" s="398"/>
      <c r="G534" s="397"/>
      <c r="H534" s="400"/>
      <c r="I534" s="400"/>
    </row>
    <row r="535" spans="1:9" x14ac:dyDescent="0.3">
      <c r="A535" s="399"/>
      <c r="B535" s="398"/>
      <c r="C535" s="395"/>
      <c r="D535" s="398"/>
      <c r="E535" s="398"/>
      <c r="F535" s="398"/>
      <c r="G535" s="397"/>
      <c r="H535" s="400"/>
      <c r="I535" s="400"/>
    </row>
    <row r="536" spans="1:9" x14ac:dyDescent="0.3">
      <c r="A536" s="399"/>
      <c r="B536" s="398"/>
      <c r="C536" s="395"/>
      <c r="D536" s="398"/>
      <c r="E536" s="398"/>
      <c r="F536" s="398"/>
      <c r="G536" s="397"/>
      <c r="H536" s="400"/>
      <c r="I536" s="400"/>
    </row>
    <row r="537" spans="1:9" x14ac:dyDescent="0.3">
      <c r="A537" s="399"/>
      <c r="B537" s="398"/>
      <c r="C537" s="395"/>
      <c r="D537" s="398"/>
      <c r="E537" s="398"/>
      <c r="F537" s="398"/>
      <c r="G537" s="397"/>
      <c r="H537" s="400"/>
      <c r="I537" s="400"/>
    </row>
    <row r="538" spans="1:9" x14ac:dyDescent="0.3">
      <c r="A538" s="399"/>
      <c r="B538" s="398"/>
      <c r="C538" s="395"/>
      <c r="D538" s="398"/>
      <c r="E538" s="398"/>
      <c r="F538" s="398"/>
      <c r="G538" s="397"/>
      <c r="H538" s="400"/>
      <c r="I538" s="400"/>
    </row>
    <row r="539" spans="1:9" x14ac:dyDescent="0.3">
      <c r="A539" s="399"/>
      <c r="B539" s="398"/>
      <c r="C539" s="395"/>
      <c r="D539" s="398"/>
      <c r="E539" s="398"/>
      <c r="F539" s="398"/>
      <c r="G539" s="397"/>
      <c r="H539" s="400"/>
      <c r="I539" s="400"/>
    </row>
    <row r="540" spans="1:9" x14ac:dyDescent="0.3">
      <c r="A540" s="399"/>
      <c r="B540" s="398"/>
      <c r="C540" s="395"/>
      <c r="D540" s="398"/>
      <c r="E540" s="398"/>
      <c r="F540" s="398"/>
      <c r="G540" s="397"/>
      <c r="H540" s="400"/>
      <c r="I540" s="400"/>
    </row>
    <row r="541" spans="1:9" x14ac:dyDescent="0.3">
      <c r="A541" s="399"/>
      <c r="B541" s="398"/>
      <c r="C541" s="395"/>
      <c r="D541" s="398"/>
      <c r="E541" s="398"/>
      <c r="F541" s="398"/>
      <c r="G541" s="397"/>
      <c r="H541" s="400"/>
      <c r="I541" s="400"/>
    </row>
    <row r="542" spans="1:9" x14ac:dyDescent="0.3">
      <c r="A542" s="399"/>
      <c r="B542" s="398"/>
      <c r="C542" s="395"/>
      <c r="D542" s="398"/>
      <c r="E542" s="398"/>
      <c r="F542" s="398"/>
      <c r="G542" s="397"/>
      <c r="H542" s="400"/>
      <c r="I542" s="400"/>
    </row>
    <row r="543" spans="1:9" x14ac:dyDescent="0.3">
      <c r="A543" s="399"/>
      <c r="B543" s="398"/>
      <c r="C543" s="395"/>
      <c r="D543" s="398"/>
      <c r="E543" s="398"/>
      <c r="F543" s="398"/>
      <c r="G543" s="397"/>
      <c r="H543" s="400"/>
      <c r="I543" s="400"/>
    </row>
    <row r="544" spans="1:9" x14ac:dyDescent="0.3">
      <c r="A544" s="399"/>
      <c r="B544" s="398"/>
      <c r="C544" s="395"/>
      <c r="D544" s="398"/>
      <c r="E544" s="398"/>
      <c r="F544" s="398"/>
      <c r="G544" s="397"/>
      <c r="H544" s="400"/>
      <c r="I544" s="400"/>
    </row>
    <row r="545" spans="1:9" x14ac:dyDescent="0.3">
      <c r="A545" s="399"/>
      <c r="B545" s="398"/>
      <c r="C545" s="395"/>
      <c r="D545" s="398"/>
      <c r="E545" s="398"/>
      <c r="F545" s="398"/>
      <c r="G545" s="397"/>
      <c r="H545" s="400"/>
      <c r="I545" s="400"/>
    </row>
    <row r="546" spans="1:9" x14ac:dyDescent="0.3">
      <c r="A546" s="399"/>
      <c r="B546" s="398"/>
      <c r="C546" s="395"/>
      <c r="D546" s="398"/>
      <c r="E546" s="398"/>
      <c r="F546" s="398"/>
      <c r="G546" s="397"/>
      <c r="H546" s="400"/>
      <c r="I546" s="400"/>
    </row>
    <row r="547" spans="1:9" x14ac:dyDescent="0.3">
      <c r="A547" s="399"/>
      <c r="B547" s="398"/>
      <c r="C547" s="395"/>
      <c r="D547" s="398"/>
      <c r="E547" s="398"/>
      <c r="F547" s="398"/>
      <c r="G547" s="397"/>
      <c r="H547" s="400"/>
      <c r="I547" s="400"/>
    </row>
    <row r="548" spans="1:9" x14ac:dyDescent="0.3">
      <c r="A548" s="399"/>
      <c r="B548" s="398"/>
      <c r="C548" s="395"/>
      <c r="D548" s="398"/>
      <c r="E548" s="398"/>
      <c r="F548" s="398"/>
      <c r="G548" s="397"/>
      <c r="H548" s="400"/>
      <c r="I548" s="400"/>
    </row>
    <row r="549" spans="1:9" x14ac:dyDescent="0.3">
      <c r="A549" s="399"/>
      <c r="B549" s="398"/>
      <c r="C549" s="395"/>
      <c r="D549" s="398"/>
      <c r="E549" s="398"/>
      <c r="F549" s="398"/>
      <c r="G549" s="397"/>
      <c r="H549" s="400"/>
      <c r="I549" s="400"/>
    </row>
    <row r="550" spans="1:9" x14ac:dyDescent="0.3">
      <c r="A550" s="399"/>
      <c r="B550" s="398"/>
      <c r="C550" s="395"/>
      <c r="D550" s="398"/>
      <c r="E550" s="398"/>
      <c r="F550" s="398"/>
      <c r="G550" s="397"/>
      <c r="H550" s="400"/>
      <c r="I550" s="400"/>
    </row>
    <row r="551" spans="1:9" x14ac:dyDescent="0.3">
      <c r="A551" s="399"/>
      <c r="B551" s="398"/>
      <c r="C551" s="395"/>
      <c r="D551" s="398"/>
      <c r="E551" s="398"/>
      <c r="F551" s="398"/>
      <c r="G551" s="397"/>
      <c r="H551" s="400"/>
      <c r="I551" s="400"/>
    </row>
    <row r="552" spans="1:9" x14ac:dyDescent="0.3">
      <c r="A552" s="399"/>
      <c r="B552" s="398"/>
      <c r="C552" s="395"/>
      <c r="D552" s="398"/>
      <c r="E552" s="398"/>
      <c r="F552" s="398"/>
      <c r="G552" s="397"/>
      <c r="H552" s="400"/>
      <c r="I552" s="400"/>
    </row>
    <row r="553" spans="1:9" x14ac:dyDescent="0.3">
      <c r="A553" s="399"/>
      <c r="B553" s="398"/>
      <c r="C553" s="395"/>
      <c r="D553" s="398"/>
      <c r="E553" s="398"/>
      <c r="F553" s="398"/>
      <c r="G553" s="397"/>
      <c r="H553" s="400"/>
      <c r="I553" s="400"/>
    </row>
    <row r="554" spans="1:9" x14ac:dyDescent="0.3">
      <c r="A554" s="399"/>
      <c r="B554" s="398"/>
      <c r="C554" s="395"/>
      <c r="D554" s="398"/>
      <c r="E554" s="398"/>
      <c r="F554" s="398"/>
      <c r="G554" s="397"/>
      <c r="H554" s="400"/>
      <c r="I554" s="400"/>
    </row>
    <row r="555" spans="1:9" x14ac:dyDescent="0.3">
      <c r="A555" s="399"/>
      <c r="B555" s="398"/>
      <c r="C555" s="395"/>
      <c r="D555" s="398"/>
      <c r="E555" s="398"/>
      <c r="F555" s="398"/>
      <c r="G555" s="397"/>
      <c r="H555" s="400"/>
      <c r="I555" s="400"/>
    </row>
    <row r="556" spans="1:9" x14ac:dyDescent="0.3">
      <c r="A556" s="399"/>
      <c r="B556" s="398"/>
      <c r="C556" s="395"/>
      <c r="D556" s="398"/>
      <c r="E556" s="398"/>
      <c r="F556" s="398"/>
      <c r="G556" s="397"/>
      <c r="H556" s="400"/>
      <c r="I556" s="400"/>
    </row>
    <row r="557" spans="1:9" x14ac:dyDescent="0.3">
      <c r="A557" s="399"/>
      <c r="B557" s="398"/>
      <c r="C557" s="395"/>
      <c r="D557" s="398"/>
      <c r="E557" s="398"/>
      <c r="F557" s="398"/>
      <c r="G557" s="397"/>
      <c r="H557" s="400"/>
      <c r="I557" s="400"/>
    </row>
    <row r="558" spans="1:9" x14ac:dyDescent="0.3">
      <c r="A558" s="399"/>
      <c r="B558" s="398"/>
      <c r="C558" s="395"/>
      <c r="D558" s="398"/>
      <c r="E558" s="398"/>
      <c r="F558" s="398"/>
      <c r="G558" s="397"/>
      <c r="H558" s="400"/>
      <c r="I558" s="400"/>
    </row>
    <row r="559" spans="1:9" x14ac:dyDescent="0.3">
      <c r="A559" s="399"/>
      <c r="B559" s="398"/>
      <c r="C559" s="395"/>
      <c r="D559" s="398"/>
      <c r="E559" s="398"/>
      <c r="F559" s="398"/>
      <c r="G559" s="397"/>
      <c r="H559" s="400"/>
      <c r="I559" s="400"/>
    </row>
    <row r="560" spans="1:9" x14ac:dyDescent="0.3">
      <c r="A560" s="399"/>
      <c r="B560" s="398"/>
      <c r="C560" s="395"/>
      <c r="D560" s="398"/>
      <c r="E560" s="398"/>
      <c r="F560" s="398"/>
      <c r="G560" s="397"/>
      <c r="H560" s="400"/>
      <c r="I560" s="400"/>
    </row>
    <row r="561" spans="1:9" x14ac:dyDescent="0.3">
      <c r="A561" s="399"/>
      <c r="B561" s="398"/>
      <c r="C561" s="395"/>
      <c r="D561" s="398"/>
      <c r="E561" s="398"/>
      <c r="F561" s="398"/>
      <c r="G561" s="397"/>
      <c r="H561" s="400"/>
      <c r="I561" s="400"/>
    </row>
    <row r="562" spans="1:9" x14ac:dyDescent="0.3">
      <c r="A562" s="399"/>
      <c r="B562" s="398"/>
      <c r="C562" s="395"/>
      <c r="D562" s="398"/>
      <c r="E562" s="398"/>
      <c r="F562" s="398"/>
      <c r="G562" s="397"/>
      <c r="H562" s="400"/>
      <c r="I562" s="400"/>
    </row>
    <row r="563" spans="1:9" x14ac:dyDescent="0.3">
      <c r="A563" s="399"/>
      <c r="B563" s="398"/>
      <c r="C563" s="395"/>
      <c r="D563" s="398"/>
      <c r="E563" s="398"/>
      <c r="F563" s="398"/>
      <c r="G563" s="397"/>
      <c r="H563" s="400"/>
      <c r="I563" s="400"/>
    </row>
    <row r="564" spans="1:9" ht="13.5" thickBot="1" x14ac:dyDescent="0.35">
      <c r="A564" s="401"/>
      <c r="B564" s="402"/>
      <c r="C564" s="403"/>
      <c r="D564" s="404"/>
      <c r="E564" s="404"/>
      <c r="F564" s="404"/>
      <c r="G564" s="405"/>
      <c r="H564" s="406"/>
      <c r="I564" s="406"/>
    </row>
    <row r="565" spans="1:9" ht="13.5" thickTop="1" x14ac:dyDescent="0.3"/>
  </sheetData>
  <autoFilter ref="A4:T356" xr:uid="{B2F43F34-D5BF-47F4-AA9C-4A420D7D6691}"/>
  <mergeCells count="9">
    <mergeCell ref="I4:I5"/>
    <mergeCell ref="F4:F5"/>
    <mergeCell ref="G4:G5"/>
    <mergeCell ref="H4:H5"/>
    <mergeCell ref="A4:A5"/>
    <mergeCell ref="B4:B5"/>
    <mergeCell ref="C4:C5"/>
    <mergeCell ref="D4:D5"/>
    <mergeCell ref="E4:E5"/>
  </mergeCells>
  <conditionalFormatting sqref="C1:C1048576">
    <cfRule type="duplicateValues" dxfId="166" priority="1"/>
    <cfRule type="duplicateValues" dxfId="165" priority="2"/>
  </conditionalFormatting>
  <hyperlinks>
    <hyperlink ref="A1" location="'Progress Summary'!A1" display="'Progress Summary'!A1" xr:uid="{CF970839-9F11-4E4B-AA05-310E61610FFC}"/>
  </hyperlinks>
  <pageMargins left="0.7" right="0.7" top="0.75" bottom="0.75" header="0.3" footer="0.3"/>
  <pageSetup paperSize="9" scale="7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57DA-E245-4637-8DF2-B64C3BDA0157}">
  <sheetPr codeName="Sheet14">
    <tabColor theme="5" tint="-0.249977111117893"/>
  </sheetPr>
  <dimension ref="A1:H453"/>
  <sheetViews>
    <sheetView workbookViewId="0">
      <pane ySplit="5" topLeftCell="A176" activePane="bottomLeft" state="frozen"/>
      <selection activeCell="E186" sqref="E186"/>
      <selection pane="bottomLeft" activeCell="F194" sqref="F194:G194"/>
    </sheetView>
  </sheetViews>
  <sheetFormatPr defaultColWidth="9.1796875" defaultRowHeight="13" x14ac:dyDescent="0.35"/>
  <cols>
    <col min="1" max="1" width="13.54296875" style="408" bestFit="1" customWidth="1"/>
    <col min="2" max="2" width="8" style="408" bestFit="1" customWidth="1"/>
    <col min="3" max="3" width="13.7265625" style="408" bestFit="1" customWidth="1"/>
    <col min="4" max="5" width="18.1796875" style="408" bestFit="1" customWidth="1"/>
    <col min="6" max="6" width="30.1796875" style="408" bestFit="1" customWidth="1"/>
    <col min="7" max="8" width="20.7265625" style="408" customWidth="1"/>
    <col min="9" max="16384" width="9.1796875" style="408"/>
  </cols>
  <sheetData>
    <row r="1" spans="1:8" x14ac:dyDescent="0.35">
      <c r="A1" s="217" t="s">
        <v>1288</v>
      </c>
    </row>
    <row r="2" spans="1:8" x14ac:dyDescent="0.35">
      <c r="A2" s="357" t="s">
        <v>1244</v>
      </c>
    </row>
    <row r="3" spans="1:8" x14ac:dyDescent="0.35">
      <c r="A3" s="357" t="s">
        <v>144</v>
      </c>
    </row>
    <row r="4" spans="1:8" ht="6" customHeight="1" x14ac:dyDescent="0.35"/>
    <row r="5" spans="1:8" s="411" customFormat="1" x14ac:dyDescent="0.35">
      <c r="A5" s="409" t="s">
        <v>107</v>
      </c>
      <c r="B5" s="410" t="s">
        <v>115</v>
      </c>
      <c r="C5" s="410" t="s">
        <v>136</v>
      </c>
      <c r="D5" s="410" t="s">
        <v>6</v>
      </c>
      <c r="E5" s="410" t="s">
        <v>143</v>
      </c>
      <c r="F5" s="410" t="s">
        <v>142</v>
      </c>
      <c r="G5" s="410" t="s">
        <v>1206</v>
      </c>
      <c r="H5" s="410" t="s">
        <v>1207</v>
      </c>
    </row>
    <row r="6" spans="1:8" x14ac:dyDescent="0.35">
      <c r="A6" s="359">
        <f>+SUBTOTAL(3,$E$6:$E6)</f>
        <v>1</v>
      </c>
      <c r="B6" s="361" t="s">
        <v>770</v>
      </c>
      <c r="C6" s="359" t="str">
        <f>+VLOOKUP(B6,'Erection Compiled'!$C$8:$D$577,2,FALSE)</f>
        <v>DA+3</v>
      </c>
      <c r="D6" s="365">
        <v>45342</v>
      </c>
      <c r="E6" s="365">
        <v>45342</v>
      </c>
      <c r="F6" s="359" t="s">
        <v>1033</v>
      </c>
      <c r="G6" s="359" t="s">
        <v>1035</v>
      </c>
      <c r="H6" s="359" t="s">
        <v>1035</v>
      </c>
    </row>
    <row r="7" spans="1:8" x14ac:dyDescent="0.35">
      <c r="A7" s="359">
        <f>+SUBTOTAL(3,$E$6:$E7)</f>
        <v>2</v>
      </c>
      <c r="B7" s="361" t="s">
        <v>771</v>
      </c>
      <c r="C7" s="359" t="str">
        <f>+VLOOKUP(B7,'Erection Compiled'!$C$8:$D$577,2,FALSE)</f>
        <v>DA+6</v>
      </c>
      <c r="D7" s="365">
        <v>45344</v>
      </c>
      <c r="E7" s="365">
        <v>45344</v>
      </c>
      <c r="F7" s="359" t="s">
        <v>1033</v>
      </c>
      <c r="G7" s="359" t="s">
        <v>1035</v>
      </c>
      <c r="H7" s="359" t="s">
        <v>1035</v>
      </c>
    </row>
    <row r="8" spans="1:8" x14ac:dyDescent="0.35">
      <c r="A8" s="359">
        <f>+SUBTOTAL(3,$E$6:$E8)</f>
        <v>3</v>
      </c>
      <c r="B8" s="361" t="s">
        <v>799</v>
      </c>
      <c r="C8" s="359" t="str">
        <f>+VLOOKUP(B8,'Erection Compiled'!$C$8:$D$577,2,FALSE)</f>
        <v>DA+0</v>
      </c>
      <c r="D8" s="365">
        <v>45349</v>
      </c>
      <c r="E8" s="365">
        <v>45349</v>
      </c>
      <c r="F8" s="359" t="s">
        <v>1033</v>
      </c>
      <c r="G8" s="359" t="s">
        <v>1035</v>
      </c>
      <c r="H8" s="359" t="s">
        <v>1035</v>
      </c>
    </row>
    <row r="9" spans="1:8" x14ac:dyDescent="0.35">
      <c r="A9" s="359">
        <f>+SUBTOTAL(3,$E$6:$E9)</f>
        <v>4</v>
      </c>
      <c r="B9" s="361" t="s">
        <v>811</v>
      </c>
      <c r="C9" s="359" t="str">
        <f>+VLOOKUP(B9,'Erection Compiled'!$C$8:$D$577,2,FALSE)</f>
        <v>DA+3</v>
      </c>
      <c r="D9" s="365">
        <v>45350</v>
      </c>
      <c r="E9" s="365">
        <v>45350</v>
      </c>
      <c r="F9" s="359" t="s">
        <v>1033</v>
      </c>
      <c r="G9" s="359" t="s">
        <v>1035</v>
      </c>
      <c r="H9" s="359" t="s">
        <v>1035</v>
      </c>
    </row>
    <row r="10" spans="1:8" x14ac:dyDescent="0.35">
      <c r="A10" s="359">
        <f>+SUBTOTAL(3,$E$6:$E10)</f>
        <v>5</v>
      </c>
      <c r="B10" s="361" t="s">
        <v>813</v>
      </c>
      <c r="C10" s="359" t="str">
        <f>+VLOOKUP(B10,'Erection Compiled'!$C$8:$D$577,2,FALSE)</f>
        <v>DA+3</v>
      </c>
      <c r="D10" s="365">
        <v>45352</v>
      </c>
      <c r="E10" s="365">
        <v>45353</v>
      </c>
      <c r="F10" s="359" t="s">
        <v>1033</v>
      </c>
      <c r="G10" s="359" t="s">
        <v>1035</v>
      </c>
      <c r="H10" s="359" t="s">
        <v>1035</v>
      </c>
    </row>
    <row r="11" spans="1:8" x14ac:dyDescent="0.35">
      <c r="A11" s="359">
        <f>+SUBTOTAL(3,$E$6:$E11)</f>
        <v>6</v>
      </c>
      <c r="B11" s="361" t="s">
        <v>797</v>
      </c>
      <c r="C11" s="359" t="str">
        <f>+VLOOKUP(B11,'Erection Compiled'!$C$8:$D$577,2,FALSE)</f>
        <v>DA+0</v>
      </c>
      <c r="D11" s="365">
        <v>45325</v>
      </c>
      <c r="E11" s="365">
        <v>45325</v>
      </c>
      <c r="F11" s="359" t="s">
        <v>1033</v>
      </c>
      <c r="G11" s="359" t="s">
        <v>1035</v>
      </c>
      <c r="H11" s="359" t="s">
        <v>1035</v>
      </c>
    </row>
    <row r="12" spans="1:8" x14ac:dyDescent="0.35">
      <c r="A12" s="359">
        <f>+SUBTOTAL(3,$E$6:$E12)</f>
        <v>7</v>
      </c>
      <c r="B12" s="361" t="s">
        <v>798</v>
      </c>
      <c r="C12" s="359" t="str">
        <f>+VLOOKUP(B12,'Erection Compiled'!$C$8:$D$577,2,FALSE)</f>
        <v>DA+3</v>
      </c>
      <c r="D12" s="365">
        <v>45355</v>
      </c>
      <c r="E12" s="365">
        <v>45355</v>
      </c>
      <c r="F12" s="359" t="s">
        <v>1033</v>
      </c>
      <c r="G12" s="359" t="s">
        <v>1035</v>
      </c>
      <c r="H12" s="359" t="s">
        <v>1035</v>
      </c>
    </row>
    <row r="13" spans="1:8" x14ac:dyDescent="0.35">
      <c r="A13" s="359">
        <f>+SUBTOTAL(3,$E$6:$E13)</f>
        <v>8</v>
      </c>
      <c r="B13" s="361" t="s">
        <v>769</v>
      </c>
      <c r="C13" s="359" t="str">
        <f>+VLOOKUP(B13,'Erection Compiled'!$C$8:$D$577,2,FALSE)</f>
        <v>DA+6</v>
      </c>
      <c r="D13" s="365">
        <v>45356</v>
      </c>
      <c r="E13" s="365">
        <v>45356</v>
      </c>
      <c r="F13" s="359" t="s">
        <v>1033</v>
      </c>
      <c r="G13" s="359" t="s">
        <v>1035</v>
      </c>
      <c r="H13" s="359" t="s">
        <v>1035</v>
      </c>
    </row>
    <row r="14" spans="1:8" x14ac:dyDescent="0.35">
      <c r="A14" s="359">
        <f>+SUBTOTAL(3,$E$6:$E14)</f>
        <v>9</v>
      </c>
      <c r="B14" s="361" t="s">
        <v>767</v>
      </c>
      <c r="C14" s="359" t="str">
        <f>+VLOOKUP(B14,'Erection Compiled'!$C$8:$D$577,2,FALSE)</f>
        <v>DA+0</v>
      </c>
      <c r="D14" s="365">
        <v>45357</v>
      </c>
      <c r="E14" s="365">
        <v>45357</v>
      </c>
      <c r="F14" s="359" t="s">
        <v>1033</v>
      </c>
      <c r="G14" s="359" t="s">
        <v>1035</v>
      </c>
      <c r="H14" s="359" t="s">
        <v>1035</v>
      </c>
    </row>
    <row r="15" spans="1:8" x14ac:dyDescent="0.35">
      <c r="A15" s="359">
        <f>+SUBTOTAL(3,$E$6:$E15)</f>
        <v>10</v>
      </c>
      <c r="B15" s="361" t="s">
        <v>766</v>
      </c>
      <c r="C15" s="359" t="str">
        <f>+VLOOKUP(B15,'Erection Compiled'!$C$8:$D$577,2,FALSE)</f>
        <v>DA+3</v>
      </c>
      <c r="D15" s="365">
        <v>45358</v>
      </c>
      <c r="E15" s="365">
        <v>45358</v>
      </c>
      <c r="F15" s="359" t="s">
        <v>1033</v>
      </c>
      <c r="G15" s="359" t="s">
        <v>1035</v>
      </c>
      <c r="H15" s="359" t="s">
        <v>1035</v>
      </c>
    </row>
    <row r="16" spans="1:8" x14ac:dyDescent="0.35">
      <c r="A16" s="359">
        <f>+SUBTOTAL(3,$E$6:$E16)</f>
        <v>11</v>
      </c>
      <c r="B16" s="361" t="s">
        <v>780</v>
      </c>
      <c r="C16" s="359" t="str">
        <f>+VLOOKUP(B16,'Erection Compiled'!$C$8:$D$577,2,FALSE)</f>
        <v>DA+3</v>
      </c>
      <c r="D16" s="365">
        <v>45360</v>
      </c>
      <c r="E16" s="365">
        <v>45360</v>
      </c>
      <c r="F16" s="359" t="s">
        <v>1033</v>
      </c>
      <c r="G16" s="359" t="s">
        <v>1035</v>
      </c>
      <c r="H16" s="359" t="s">
        <v>1035</v>
      </c>
    </row>
    <row r="17" spans="1:8" x14ac:dyDescent="0.35">
      <c r="A17" s="359">
        <f>+SUBTOTAL(3,$E$6:$E17)</f>
        <v>12</v>
      </c>
      <c r="B17" s="359" t="s">
        <v>796</v>
      </c>
      <c r="C17" s="359" t="str">
        <f>+VLOOKUP(B17,'Erection Compiled'!$C$8:$D$577,2,FALSE)</f>
        <v>DA+3</v>
      </c>
      <c r="D17" s="365">
        <v>45361</v>
      </c>
      <c r="E17" s="365">
        <v>45361</v>
      </c>
      <c r="F17" s="359" t="s">
        <v>1033</v>
      </c>
      <c r="G17" s="359" t="s">
        <v>1035</v>
      </c>
      <c r="H17" s="359" t="s">
        <v>1035</v>
      </c>
    </row>
    <row r="18" spans="1:8" x14ac:dyDescent="0.35">
      <c r="A18" s="359">
        <f>+SUBTOTAL(3,$E$6:$E18)</f>
        <v>13</v>
      </c>
      <c r="B18" s="359" t="s">
        <v>801</v>
      </c>
      <c r="C18" s="359" t="str">
        <f>+VLOOKUP(B18,'Erection Compiled'!$C$8:$D$577,2,FALSE)</f>
        <v>DA+3</v>
      </c>
      <c r="D18" s="365">
        <v>45362</v>
      </c>
      <c r="E18" s="365">
        <v>45362</v>
      </c>
      <c r="F18" s="359" t="s">
        <v>1033</v>
      </c>
      <c r="G18" s="359" t="s">
        <v>1035</v>
      </c>
      <c r="H18" s="359" t="s">
        <v>1035</v>
      </c>
    </row>
    <row r="19" spans="1:8" x14ac:dyDescent="0.35">
      <c r="A19" s="359">
        <f>+SUBTOTAL(3,$E$6:$E19)</f>
        <v>14</v>
      </c>
      <c r="B19" s="359" t="s">
        <v>815</v>
      </c>
      <c r="C19" s="359" t="str">
        <f>+VLOOKUP(B19,'Erection Compiled'!$C$8:$D$577,2,FALSE)</f>
        <v>DA+0</v>
      </c>
      <c r="D19" s="365">
        <v>45363</v>
      </c>
      <c r="E19" s="365">
        <v>45363</v>
      </c>
      <c r="F19" s="359" t="s">
        <v>1033</v>
      </c>
      <c r="G19" s="359" t="s">
        <v>1035</v>
      </c>
      <c r="H19" s="359" t="s">
        <v>1035</v>
      </c>
    </row>
    <row r="20" spans="1:8" x14ac:dyDescent="0.35">
      <c r="A20" s="359">
        <f>+SUBTOTAL(3,$E$6:$E20)</f>
        <v>15</v>
      </c>
      <c r="B20" s="359" t="s">
        <v>764</v>
      </c>
      <c r="C20" s="359" t="str">
        <f>+VLOOKUP(B20,'Erection Compiled'!$C$8:$D$577,2,FALSE)</f>
        <v>DA+3</v>
      </c>
      <c r="D20" s="365">
        <v>45363</v>
      </c>
      <c r="E20" s="365">
        <v>45363</v>
      </c>
      <c r="F20" s="359" t="s">
        <v>1034</v>
      </c>
      <c r="G20" s="359" t="s">
        <v>1035</v>
      </c>
      <c r="H20" s="359" t="s">
        <v>1035</v>
      </c>
    </row>
    <row r="21" spans="1:8" x14ac:dyDescent="0.35">
      <c r="A21" s="359">
        <f>+SUBTOTAL(3,$E$6:$E21)</f>
        <v>16</v>
      </c>
      <c r="B21" s="359" t="s">
        <v>818</v>
      </c>
      <c r="C21" s="359" t="str">
        <f>+VLOOKUP(B21,'Erection Compiled'!$C$8:$D$577,2,FALSE)</f>
        <v>DA+3</v>
      </c>
      <c r="D21" s="365">
        <v>45364</v>
      </c>
      <c r="E21" s="365">
        <v>45364</v>
      </c>
      <c r="F21" s="359" t="s">
        <v>1033</v>
      </c>
      <c r="G21" s="359" t="s">
        <v>1035</v>
      </c>
      <c r="H21" s="359" t="s">
        <v>1035</v>
      </c>
    </row>
    <row r="22" spans="1:8" x14ac:dyDescent="0.35">
      <c r="A22" s="359">
        <f>+SUBTOTAL(3,$E$6:$E22)</f>
        <v>17</v>
      </c>
      <c r="B22" s="359" t="s">
        <v>784</v>
      </c>
      <c r="C22" s="359" t="str">
        <f>+VLOOKUP(B22,'Erection Compiled'!$C$8:$D$577,2,FALSE)</f>
        <v>DA+3</v>
      </c>
      <c r="D22" s="365">
        <v>45366</v>
      </c>
      <c r="E22" s="365">
        <v>45366</v>
      </c>
      <c r="F22" s="359" t="s">
        <v>1034</v>
      </c>
      <c r="G22" s="359" t="s">
        <v>1035</v>
      </c>
      <c r="H22" s="359" t="s">
        <v>1035</v>
      </c>
    </row>
    <row r="23" spans="1:8" x14ac:dyDescent="0.35">
      <c r="A23" s="359">
        <f>+SUBTOTAL(3,$E$6:$E23)</f>
        <v>18</v>
      </c>
      <c r="B23" s="359" t="s">
        <v>802</v>
      </c>
      <c r="C23" s="359" t="str">
        <f>+VLOOKUP(B23,'Erection Compiled'!$C$8:$D$577,2,FALSE)</f>
        <v>DA+0</v>
      </c>
      <c r="D23" s="365">
        <v>45366</v>
      </c>
      <c r="E23" s="365">
        <v>45366</v>
      </c>
      <c r="F23" s="359" t="s">
        <v>1033</v>
      </c>
      <c r="G23" s="359" t="s">
        <v>1035</v>
      </c>
      <c r="H23" s="359" t="s">
        <v>1035</v>
      </c>
    </row>
    <row r="24" spans="1:8" x14ac:dyDescent="0.35">
      <c r="A24" s="359">
        <f>+SUBTOTAL(3,$E$6:$E24)</f>
        <v>19</v>
      </c>
      <c r="B24" s="359" t="s">
        <v>828</v>
      </c>
      <c r="C24" s="359" t="str">
        <f>+VLOOKUP(B24,'Erection Compiled'!$C$8:$D$577,2,FALSE)</f>
        <v>DA+0</v>
      </c>
      <c r="D24" s="365">
        <v>45367</v>
      </c>
      <c r="E24" s="365">
        <v>45367</v>
      </c>
      <c r="F24" s="359" t="s">
        <v>1033</v>
      </c>
      <c r="G24" s="359" t="s">
        <v>1035</v>
      </c>
      <c r="H24" s="359" t="s">
        <v>1035</v>
      </c>
    </row>
    <row r="25" spans="1:8" x14ac:dyDescent="0.35">
      <c r="A25" s="359">
        <f>+SUBTOTAL(3,$E$6:$E25)</f>
        <v>20</v>
      </c>
      <c r="B25" s="359" t="s">
        <v>779</v>
      </c>
      <c r="C25" s="359" t="str">
        <f>+VLOOKUP(B25,'Erection Compiled'!$C$8:$D$577,2,FALSE)</f>
        <v>DA+0</v>
      </c>
      <c r="D25" s="365">
        <v>45367</v>
      </c>
      <c r="E25" s="365">
        <v>45367</v>
      </c>
      <c r="F25" s="359" t="s">
        <v>1034</v>
      </c>
      <c r="G25" s="359" t="s">
        <v>1035</v>
      </c>
      <c r="H25" s="359" t="s">
        <v>1035</v>
      </c>
    </row>
    <row r="26" spans="1:8" x14ac:dyDescent="0.35">
      <c r="A26" s="359">
        <f>+SUBTOTAL(3,$E$6:$E26)</f>
        <v>21</v>
      </c>
      <c r="B26" s="359" t="s">
        <v>830</v>
      </c>
      <c r="C26" s="359" t="str">
        <f>+VLOOKUP(B26,'Erection Compiled'!$C$8:$D$577,2,FALSE)</f>
        <v>DA+0</v>
      </c>
      <c r="D26" s="365">
        <v>45368</v>
      </c>
      <c r="E26" s="365">
        <v>45368</v>
      </c>
      <c r="F26" s="359" t="s">
        <v>1033</v>
      </c>
      <c r="G26" s="359" t="s">
        <v>1035</v>
      </c>
      <c r="H26" s="359" t="s">
        <v>1035</v>
      </c>
    </row>
    <row r="27" spans="1:8" x14ac:dyDescent="0.35">
      <c r="A27" s="359">
        <f>+SUBTOTAL(3,$E$6:$E27)</f>
        <v>22</v>
      </c>
      <c r="B27" s="359" t="s">
        <v>819</v>
      </c>
      <c r="C27" s="359" t="str">
        <f>+VLOOKUP(B27,'Erection Compiled'!$C$8:$D$577,2,FALSE)</f>
        <v>DA+3</v>
      </c>
      <c r="D27" s="365">
        <v>45369</v>
      </c>
      <c r="E27" s="365">
        <v>45369</v>
      </c>
      <c r="F27" s="359" t="s">
        <v>1033</v>
      </c>
      <c r="G27" s="359" t="s">
        <v>1035</v>
      </c>
      <c r="H27" s="359" t="s">
        <v>1035</v>
      </c>
    </row>
    <row r="28" spans="1:8" x14ac:dyDescent="0.35">
      <c r="A28" s="359">
        <f>+SUBTOTAL(3,$E$6:$E28)</f>
        <v>23</v>
      </c>
      <c r="B28" s="359" t="s">
        <v>803</v>
      </c>
      <c r="C28" s="359" t="str">
        <f>+VLOOKUP(B28,'Erection Compiled'!$C$8:$D$577,2,FALSE)</f>
        <v>DA+3</v>
      </c>
      <c r="D28" s="365">
        <v>45370</v>
      </c>
      <c r="E28" s="365">
        <v>45370</v>
      </c>
      <c r="F28" s="359" t="s">
        <v>1033</v>
      </c>
      <c r="G28" s="359" t="s">
        <v>1035</v>
      </c>
      <c r="H28" s="359" t="s">
        <v>1035</v>
      </c>
    </row>
    <row r="29" spans="1:8" x14ac:dyDescent="0.35">
      <c r="A29" s="359">
        <f>+SUBTOTAL(3,$E$6:$E29)</f>
        <v>24</v>
      </c>
      <c r="B29" s="359" t="s">
        <v>781</v>
      </c>
      <c r="C29" s="359" t="str">
        <f>+VLOOKUP(B29,'Erection Compiled'!$C$8:$D$577,2,FALSE)</f>
        <v>DA+0</v>
      </c>
      <c r="D29" s="365">
        <v>45370</v>
      </c>
      <c r="E29" s="365">
        <v>45370</v>
      </c>
      <c r="F29" s="359" t="s">
        <v>1034</v>
      </c>
      <c r="G29" s="359" t="s">
        <v>1035</v>
      </c>
      <c r="H29" s="359" t="s">
        <v>1035</v>
      </c>
    </row>
    <row r="30" spans="1:8" x14ac:dyDescent="0.35">
      <c r="A30" s="359">
        <f>+SUBTOTAL(3,$E$6:$E30)</f>
        <v>25</v>
      </c>
      <c r="B30" s="359" t="s">
        <v>804</v>
      </c>
      <c r="C30" s="359" t="str">
        <f>+VLOOKUP(B30,'Erection Compiled'!$C$8:$D$577,2,FALSE)</f>
        <v>DA+0</v>
      </c>
      <c r="D30" s="365">
        <v>45372</v>
      </c>
      <c r="E30" s="365">
        <v>45372</v>
      </c>
      <c r="F30" s="359" t="s">
        <v>1033</v>
      </c>
      <c r="G30" s="359" t="s">
        <v>1035</v>
      </c>
      <c r="H30" s="359" t="s">
        <v>1035</v>
      </c>
    </row>
    <row r="31" spans="1:8" x14ac:dyDescent="0.35">
      <c r="A31" s="359">
        <f>+SUBTOTAL(3,$E$6:$E31)</f>
        <v>26</v>
      </c>
      <c r="B31" s="359" t="s">
        <v>829</v>
      </c>
      <c r="C31" s="359" t="str">
        <f>+VLOOKUP(B31,'Erection Compiled'!$C$8:$D$577,2,FALSE)</f>
        <v>DA+3</v>
      </c>
      <c r="D31" s="365">
        <v>45373</v>
      </c>
      <c r="E31" s="365">
        <v>45373</v>
      </c>
      <c r="F31" s="359" t="s">
        <v>1033</v>
      </c>
      <c r="G31" s="359" t="s">
        <v>1035</v>
      </c>
      <c r="H31" s="359" t="s">
        <v>1035</v>
      </c>
    </row>
    <row r="32" spans="1:8" x14ac:dyDescent="0.35">
      <c r="A32" s="359">
        <f>+SUBTOTAL(3,$E$6:$E32)</f>
        <v>27</v>
      </c>
      <c r="B32" s="359" t="s">
        <v>763</v>
      </c>
      <c r="C32" s="359" t="str">
        <f>+VLOOKUP(B32,'Erection Compiled'!$C$8:$D$577,2,FALSE)</f>
        <v>DA+3</v>
      </c>
      <c r="D32" s="365">
        <v>45373</v>
      </c>
      <c r="E32" s="365">
        <v>45373</v>
      </c>
      <c r="F32" s="359" t="s">
        <v>1034</v>
      </c>
      <c r="G32" s="359" t="s">
        <v>1035</v>
      </c>
      <c r="H32" s="359" t="s">
        <v>1035</v>
      </c>
    </row>
    <row r="33" spans="1:8" x14ac:dyDescent="0.35">
      <c r="A33" s="359">
        <f>+SUBTOTAL(3,$E$6:$E33)</f>
        <v>28</v>
      </c>
      <c r="B33" s="359" t="s">
        <v>783</v>
      </c>
      <c r="C33" s="359" t="str">
        <f>+VLOOKUP(B33,'Erection Compiled'!$C$8:$D$577,2,FALSE)</f>
        <v>DA+0</v>
      </c>
      <c r="D33" s="365">
        <v>45375</v>
      </c>
      <c r="E33" s="365">
        <v>45375</v>
      </c>
      <c r="F33" s="359" t="s">
        <v>1033</v>
      </c>
      <c r="G33" s="359" t="s">
        <v>1035</v>
      </c>
      <c r="H33" s="359" t="s">
        <v>1035</v>
      </c>
    </row>
    <row r="34" spans="1:8" x14ac:dyDescent="0.35">
      <c r="A34" s="359">
        <f>+SUBTOTAL(3,$E$6:$E34)</f>
        <v>29</v>
      </c>
      <c r="B34" s="359" t="s">
        <v>790</v>
      </c>
      <c r="C34" s="359" t="str">
        <f>+VLOOKUP(B34,'Erection Compiled'!$C$8:$D$577,2,FALSE)</f>
        <v>DA+3</v>
      </c>
      <c r="D34" s="365">
        <v>45379</v>
      </c>
      <c r="E34" s="365">
        <v>45379</v>
      </c>
      <c r="F34" s="359" t="s">
        <v>1033</v>
      </c>
      <c r="G34" s="359" t="s">
        <v>1035</v>
      </c>
      <c r="H34" s="359" t="s">
        <v>1035</v>
      </c>
    </row>
    <row r="35" spans="1:8" x14ac:dyDescent="0.35">
      <c r="A35" s="359">
        <f>+SUBTOTAL(3,$E$6:$E35)</f>
        <v>30</v>
      </c>
      <c r="B35" s="359" t="s">
        <v>831</v>
      </c>
      <c r="C35" s="359" t="str">
        <f>+VLOOKUP(B35,'Erection Compiled'!$C$8:$D$577,2,FALSE)</f>
        <v>DA+0</v>
      </c>
      <c r="D35" s="365">
        <v>45380</v>
      </c>
      <c r="E35" s="365">
        <v>45380</v>
      </c>
      <c r="F35" s="359" t="s">
        <v>1033</v>
      </c>
      <c r="G35" s="359" t="s">
        <v>1035</v>
      </c>
      <c r="H35" s="359" t="s">
        <v>1035</v>
      </c>
    </row>
    <row r="36" spans="1:8" x14ac:dyDescent="0.35">
      <c r="A36" s="359">
        <f>+SUBTOTAL(3,$E$6:$E36)</f>
        <v>31</v>
      </c>
      <c r="B36" s="359" t="s">
        <v>820</v>
      </c>
      <c r="C36" s="359" t="str">
        <f>+VLOOKUP(B36,'Erection Compiled'!$C$8:$D$577,2,FALSE)</f>
        <v>DA+0</v>
      </c>
      <c r="D36" s="365">
        <v>45383</v>
      </c>
      <c r="E36" s="365">
        <v>45383</v>
      </c>
      <c r="F36" s="359" t="s">
        <v>1033</v>
      </c>
      <c r="G36" s="359" t="s">
        <v>1035</v>
      </c>
      <c r="H36" s="359" t="s">
        <v>1035</v>
      </c>
    </row>
    <row r="37" spans="1:8" x14ac:dyDescent="0.35">
      <c r="A37" s="359">
        <f>+SUBTOTAL(3,$E$6:$E37)</f>
        <v>32</v>
      </c>
      <c r="B37" s="359" t="s">
        <v>791</v>
      </c>
      <c r="C37" s="359" t="str">
        <f>+VLOOKUP(B37,'Erection Compiled'!$C$8:$D$577,2,FALSE)</f>
        <v>DA+9</v>
      </c>
      <c r="D37" s="365">
        <v>45385</v>
      </c>
      <c r="E37" s="365">
        <v>45385</v>
      </c>
      <c r="F37" s="359" t="s">
        <v>1033</v>
      </c>
      <c r="G37" s="359" t="s">
        <v>1035</v>
      </c>
      <c r="H37" s="359" t="s">
        <v>1035</v>
      </c>
    </row>
    <row r="38" spans="1:8" x14ac:dyDescent="0.35">
      <c r="A38" s="359">
        <f>+SUBTOTAL(3,$E$6:$E38)</f>
        <v>33</v>
      </c>
      <c r="B38" s="359" t="s">
        <v>832</v>
      </c>
      <c r="C38" s="359" t="str">
        <f>+VLOOKUP(B38,'Erection Compiled'!$C$8:$D$577,2,FALSE)</f>
        <v>DA+0</v>
      </c>
      <c r="D38" s="365">
        <v>45386</v>
      </c>
      <c r="E38" s="365">
        <v>45386</v>
      </c>
      <c r="F38" s="359" t="s">
        <v>1033</v>
      </c>
      <c r="G38" s="359" t="s">
        <v>1035</v>
      </c>
      <c r="H38" s="359" t="s">
        <v>1035</v>
      </c>
    </row>
    <row r="39" spans="1:8" x14ac:dyDescent="0.35">
      <c r="A39" s="359">
        <f>+SUBTOTAL(3,$E$6:$E39)</f>
        <v>34</v>
      </c>
      <c r="B39" s="359" t="s">
        <v>821</v>
      </c>
      <c r="C39" s="359" t="str">
        <f>+VLOOKUP(B39,'Erection Compiled'!$C$8:$D$577,2,FALSE)</f>
        <v>DA+3</v>
      </c>
      <c r="D39" s="365">
        <v>45388</v>
      </c>
      <c r="E39" s="365">
        <v>45388</v>
      </c>
      <c r="F39" s="359" t="s">
        <v>1033</v>
      </c>
      <c r="G39" s="359" t="s">
        <v>1035</v>
      </c>
      <c r="H39" s="359" t="s">
        <v>1035</v>
      </c>
    </row>
    <row r="40" spans="1:8" x14ac:dyDescent="0.35">
      <c r="A40" s="359">
        <f>+SUBTOTAL(3,$E$6:$E40)</f>
        <v>35</v>
      </c>
      <c r="B40" s="359" t="s">
        <v>812</v>
      </c>
      <c r="C40" s="359" t="str">
        <f>+VLOOKUP(B40,'Erection Compiled'!$C$8:$D$577,2,FALSE)</f>
        <v>DA+3</v>
      </c>
      <c r="D40" s="365">
        <v>45403</v>
      </c>
      <c r="E40" s="365">
        <v>45404</v>
      </c>
      <c r="F40" s="359" t="s">
        <v>1033</v>
      </c>
      <c r="G40" s="359" t="s">
        <v>1035</v>
      </c>
      <c r="H40" s="359" t="s">
        <v>1035</v>
      </c>
    </row>
    <row r="41" spans="1:8" x14ac:dyDescent="0.35">
      <c r="A41" s="359">
        <f>+SUBTOTAL(3,$E$6:$E41)</f>
        <v>36</v>
      </c>
      <c r="B41" s="359" t="s">
        <v>823</v>
      </c>
      <c r="C41" s="359" t="str">
        <f>+VLOOKUP(B41,'Erection Compiled'!$C$8:$D$577,2,FALSE)</f>
        <v>DA+3</v>
      </c>
      <c r="D41" s="365">
        <v>45406</v>
      </c>
      <c r="E41" s="365">
        <v>45406</v>
      </c>
      <c r="F41" s="359" t="s">
        <v>1033</v>
      </c>
      <c r="G41" s="359" t="s">
        <v>1035</v>
      </c>
      <c r="H41" s="359" t="s">
        <v>1035</v>
      </c>
    </row>
    <row r="42" spans="1:8" x14ac:dyDescent="0.35">
      <c r="A42" s="359">
        <f>+SUBTOTAL(3,$E$6:$E42)</f>
        <v>37</v>
      </c>
      <c r="B42" s="359" t="s">
        <v>98</v>
      </c>
      <c r="C42" s="359" t="str">
        <f>+VLOOKUP(B42,'Erection Compiled'!$C$8:$D$577,2,FALSE)</f>
        <v>DB2+0</v>
      </c>
      <c r="D42" s="365">
        <v>45407</v>
      </c>
      <c r="E42" s="365">
        <v>45407</v>
      </c>
      <c r="F42" s="359" t="s">
        <v>1034</v>
      </c>
      <c r="G42" s="359" t="s">
        <v>1035</v>
      </c>
      <c r="H42" s="359" t="s">
        <v>1035</v>
      </c>
    </row>
    <row r="43" spans="1:8" x14ac:dyDescent="0.35">
      <c r="A43" s="359">
        <f>+SUBTOTAL(3,$E$6:$E43)</f>
        <v>38</v>
      </c>
      <c r="B43" s="359" t="s">
        <v>833</v>
      </c>
      <c r="C43" s="359" t="str">
        <f>+VLOOKUP(B43,'Erection Compiled'!$C$8:$D$577,2,FALSE)</f>
        <v>DA+0</v>
      </c>
      <c r="D43" s="365">
        <v>45409</v>
      </c>
      <c r="E43" s="365">
        <v>45409</v>
      </c>
      <c r="F43" s="359" t="s">
        <v>1033</v>
      </c>
      <c r="G43" s="359" t="s">
        <v>1035</v>
      </c>
      <c r="H43" s="359" t="s">
        <v>1035</v>
      </c>
    </row>
    <row r="44" spans="1:8" x14ac:dyDescent="0.35">
      <c r="A44" s="359">
        <f>+SUBTOTAL(3,$E$6:$E44)</f>
        <v>39</v>
      </c>
      <c r="B44" s="359" t="s">
        <v>835</v>
      </c>
      <c r="C44" s="359" t="str">
        <f>+VLOOKUP(B44,'Erection Compiled'!$C$8:$D$577,2,FALSE)</f>
        <v>DA+0</v>
      </c>
      <c r="D44" s="365">
        <v>45410</v>
      </c>
      <c r="E44" s="365">
        <v>45410</v>
      </c>
      <c r="F44" s="359" t="s">
        <v>1033</v>
      </c>
      <c r="G44" s="359" t="s">
        <v>1035</v>
      </c>
      <c r="H44" s="359" t="s">
        <v>1035</v>
      </c>
    </row>
    <row r="45" spans="1:8" x14ac:dyDescent="0.35">
      <c r="A45" s="359">
        <f>+SUBTOTAL(3,$E$6:$E45)</f>
        <v>40</v>
      </c>
      <c r="B45" s="359" t="s">
        <v>837</v>
      </c>
      <c r="C45" s="359" t="str">
        <f>+VLOOKUP(B45,'Erection Compiled'!$C$8:$D$577,2,FALSE)</f>
        <v>DA+0</v>
      </c>
      <c r="D45" s="365">
        <v>45411</v>
      </c>
      <c r="E45" s="365">
        <v>45411</v>
      </c>
      <c r="F45" s="359" t="s">
        <v>1033</v>
      </c>
      <c r="G45" s="359" t="s">
        <v>1035</v>
      </c>
      <c r="H45" s="359" t="s">
        <v>1035</v>
      </c>
    </row>
    <row r="46" spans="1:8" x14ac:dyDescent="0.35">
      <c r="A46" s="359">
        <f>+SUBTOTAL(3,$E$6:$E46)</f>
        <v>41</v>
      </c>
      <c r="B46" s="359" t="s">
        <v>786</v>
      </c>
      <c r="C46" s="359" t="str">
        <f>+VLOOKUP(B46,'Erection Compiled'!$C$8:$D$577,2,FALSE)</f>
        <v>DA+6</v>
      </c>
      <c r="D46" s="365">
        <v>45411</v>
      </c>
      <c r="E46" s="365">
        <v>45412</v>
      </c>
      <c r="F46" s="359" t="s">
        <v>1034</v>
      </c>
      <c r="G46" s="359" t="s">
        <v>1035</v>
      </c>
      <c r="H46" s="359" t="s">
        <v>1035</v>
      </c>
    </row>
    <row r="47" spans="1:8" x14ac:dyDescent="0.35">
      <c r="A47" s="359">
        <f>+SUBTOTAL(3,$E$6:$E47)</f>
        <v>42</v>
      </c>
      <c r="B47" s="359" t="s">
        <v>824</v>
      </c>
      <c r="C47" s="359" t="str">
        <f>+VLOOKUP(B47,'Erection Compiled'!$C$8:$D$577,2,FALSE)</f>
        <v>DA+3</v>
      </c>
      <c r="D47" s="365">
        <v>45417</v>
      </c>
      <c r="E47" s="365">
        <v>45417</v>
      </c>
      <c r="F47" s="359" t="s">
        <v>1033</v>
      </c>
      <c r="G47" s="359" t="s">
        <v>1035</v>
      </c>
      <c r="H47" s="359" t="s">
        <v>1035</v>
      </c>
    </row>
    <row r="48" spans="1:8" x14ac:dyDescent="0.35">
      <c r="A48" s="359">
        <f>+SUBTOTAL(3,$E$6:$E48)</f>
        <v>43</v>
      </c>
      <c r="B48" s="359" t="s">
        <v>836</v>
      </c>
      <c r="C48" s="359" t="str">
        <f>+VLOOKUP(B48,'Erection Compiled'!$C$8:$D$577,2,FALSE)</f>
        <v>DA+0</v>
      </c>
      <c r="D48" s="365">
        <v>45419</v>
      </c>
      <c r="E48" s="365">
        <v>45419</v>
      </c>
      <c r="F48" s="359" t="s">
        <v>1033</v>
      </c>
      <c r="G48" s="359" t="s">
        <v>1035</v>
      </c>
      <c r="H48" s="359" t="s">
        <v>1035</v>
      </c>
    </row>
    <row r="49" spans="1:8" x14ac:dyDescent="0.35">
      <c r="A49" s="359">
        <f>+SUBTOTAL(3,$E$6:$E49)</f>
        <v>44</v>
      </c>
      <c r="B49" s="359" t="s">
        <v>822</v>
      </c>
      <c r="C49" s="359" t="str">
        <f>+VLOOKUP(B49,'Erection Compiled'!$C$8:$D$577,2,FALSE)</f>
        <v>DA+3</v>
      </c>
      <c r="D49" s="365">
        <v>45421</v>
      </c>
      <c r="E49" s="365">
        <v>45421</v>
      </c>
      <c r="F49" s="359" t="s">
        <v>1033</v>
      </c>
      <c r="G49" s="359" t="s">
        <v>1035</v>
      </c>
      <c r="H49" s="359" t="s">
        <v>1035</v>
      </c>
    </row>
    <row r="50" spans="1:8" x14ac:dyDescent="0.35">
      <c r="A50" s="359">
        <f>+SUBTOTAL(3,$E$6:$E50)</f>
        <v>45</v>
      </c>
      <c r="B50" s="359" t="s">
        <v>827</v>
      </c>
      <c r="C50" s="359" t="str">
        <f>+VLOOKUP(B50,'Erection Compiled'!$C$8:$D$577,2,FALSE)</f>
        <v>DA+0</v>
      </c>
      <c r="D50" s="365">
        <v>45422</v>
      </c>
      <c r="E50" s="365">
        <v>45422</v>
      </c>
      <c r="F50" s="359" t="s">
        <v>1033</v>
      </c>
      <c r="G50" s="359" t="s">
        <v>1035</v>
      </c>
      <c r="H50" s="359" t="s">
        <v>1035</v>
      </c>
    </row>
    <row r="51" spans="1:8" x14ac:dyDescent="0.35">
      <c r="A51" s="359">
        <f>+SUBTOTAL(3,$E$6:$E51)</f>
        <v>46</v>
      </c>
      <c r="B51" s="359" t="s">
        <v>826</v>
      </c>
      <c r="C51" s="359" t="str">
        <f>+VLOOKUP(B51,'Erection Compiled'!$C$8:$D$577,2,FALSE)</f>
        <v>DB1+0</v>
      </c>
      <c r="D51" s="365">
        <v>45422</v>
      </c>
      <c r="E51" s="365">
        <v>45422</v>
      </c>
      <c r="F51" s="359" t="s">
        <v>1033</v>
      </c>
      <c r="G51" s="359" t="s">
        <v>1035</v>
      </c>
      <c r="H51" s="359" t="s">
        <v>1035</v>
      </c>
    </row>
    <row r="52" spans="1:8" x14ac:dyDescent="0.35">
      <c r="A52" s="359">
        <f>+SUBTOTAL(3,$E$6:$E52)</f>
        <v>47</v>
      </c>
      <c r="B52" s="359" t="s">
        <v>785</v>
      </c>
      <c r="C52" s="359" t="str">
        <f>+VLOOKUP(B52,'Erection Compiled'!$C$8:$D$577,2,FALSE)</f>
        <v>DA+6</v>
      </c>
      <c r="D52" s="365">
        <v>45422</v>
      </c>
      <c r="E52" s="365">
        <v>45422</v>
      </c>
      <c r="F52" s="359" t="s">
        <v>1034</v>
      </c>
      <c r="G52" s="359" t="s">
        <v>1035</v>
      </c>
      <c r="H52" s="359" t="s">
        <v>1035</v>
      </c>
    </row>
    <row r="53" spans="1:8" x14ac:dyDescent="0.35">
      <c r="A53" s="359">
        <f>+SUBTOTAL(3,$E$6:$E53)</f>
        <v>48</v>
      </c>
      <c r="B53" s="359" t="s">
        <v>782</v>
      </c>
      <c r="C53" s="359" t="str">
        <f>+VLOOKUP(B53,'Erection Compiled'!$C$8:$D$577,2,FALSE)</f>
        <v>DA+3</v>
      </c>
      <c r="D53" s="365">
        <v>45423</v>
      </c>
      <c r="E53" s="365">
        <v>45423</v>
      </c>
      <c r="F53" s="359" t="s">
        <v>1034</v>
      </c>
      <c r="G53" s="359" t="s">
        <v>1035</v>
      </c>
      <c r="H53" s="359" t="s">
        <v>1035</v>
      </c>
    </row>
    <row r="54" spans="1:8" x14ac:dyDescent="0.35">
      <c r="A54" s="359">
        <f>+SUBTOTAL(3,$E$6:$E54)</f>
        <v>49</v>
      </c>
      <c r="B54" s="359" t="s">
        <v>809</v>
      </c>
      <c r="C54" s="359" t="str">
        <f>+VLOOKUP(B54,'Erection Compiled'!$C$8:$D$577,2,FALSE)</f>
        <v>DA+0</v>
      </c>
      <c r="D54" s="365">
        <v>45426</v>
      </c>
      <c r="E54" s="365">
        <v>45426</v>
      </c>
      <c r="F54" s="359" t="s">
        <v>1033</v>
      </c>
      <c r="G54" s="359" t="s">
        <v>1035</v>
      </c>
      <c r="H54" s="359" t="s">
        <v>1035</v>
      </c>
    </row>
    <row r="55" spans="1:8" x14ac:dyDescent="0.35">
      <c r="A55" s="359">
        <f>+SUBTOTAL(3,$E$6:$E55)</f>
        <v>50</v>
      </c>
      <c r="B55" s="359" t="s">
        <v>808</v>
      </c>
      <c r="C55" s="359" t="str">
        <f>+VLOOKUP(B55,'Erection Compiled'!$C$8:$D$577,2,FALSE)</f>
        <v>DA+3</v>
      </c>
      <c r="D55" s="365">
        <v>45427</v>
      </c>
      <c r="E55" s="365">
        <v>45427</v>
      </c>
      <c r="F55" s="359" t="s">
        <v>1033</v>
      </c>
      <c r="G55" s="359" t="s">
        <v>1035</v>
      </c>
      <c r="H55" s="359" t="s">
        <v>1035</v>
      </c>
    </row>
    <row r="56" spans="1:8" x14ac:dyDescent="0.35">
      <c r="A56" s="359">
        <f>+SUBTOTAL(3,$E$6:$E56)</f>
        <v>51</v>
      </c>
      <c r="B56" s="359" t="s">
        <v>810</v>
      </c>
      <c r="C56" s="359" t="str">
        <f>+VLOOKUP(B56,'Erection Compiled'!$C$8:$D$577,2,FALSE)</f>
        <v>DA+3</v>
      </c>
      <c r="D56" s="365">
        <v>45428</v>
      </c>
      <c r="E56" s="365">
        <v>45428</v>
      </c>
      <c r="F56" s="359" t="s">
        <v>1033</v>
      </c>
      <c r="G56" s="359" t="s">
        <v>1035</v>
      </c>
      <c r="H56" s="359" t="s">
        <v>1035</v>
      </c>
    </row>
    <row r="57" spans="1:8" x14ac:dyDescent="0.35">
      <c r="A57" s="359">
        <f>+SUBTOTAL(3,$E$6:$E57)</f>
        <v>52</v>
      </c>
      <c r="B57" s="359" t="s">
        <v>787</v>
      </c>
      <c r="C57" s="359" t="str">
        <f>+VLOOKUP(B57,'Erection Compiled'!$C$8:$D$577,2,FALSE)</f>
        <v>DA+6</v>
      </c>
      <c r="D57" s="365">
        <v>45429</v>
      </c>
      <c r="E57" s="365">
        <v>45429</v>
      </c>
      <c r="F57" s="359" t="s">
        <v>1034</v>
      </c>
      <c r="G57" s="359" t="s">
        <v>1035</v>
      </c>
      <c r="H57" s="359" t="s">
        <v>1035</v>
      </c>
    </row>
    <row r="58" spans="1:8" x14ac:dyDescent="0.35">
      <c r="A58" s="359">
        <f>+SUBTOTAL(3,$E$6:$E58)</f>
        <v>53</v>
      </c>
      <c r="B58" s="359" t="s">
        <v>805</v>
      </c>
      <c r="C58" s="359" t="str">
        <f>+VLOOKUP(B58,'Erection Compiled'!$C$8:$D$577,2,FALSE)</f>
        <v>DA+3</v>
      </c>
      <c r="D58" s="365">
        <v>45431</v>
      </c>
      <c r="E58" s="365">
        <v>45431</v>
      </c>
      <c r="F58" s="359" t="s">
        <v>1033</v>
      </c>
      <c r="G58" s="359" t="s">
        <v>1035</v>
      </c>
      <c r="H58" s="359" t="s">
        <v>1035</v>
      </c>
    </row>
    <row r="59" spans="1:8" x14ac:dyDescent="0.35">
      <c r="A59" s="359">
        <f>+SUBTOTAL(3,$E$6:$E59)</f>
        <v>54</v>
      </c>
      <c r="B59" s="359" t="s">
        <v>788</v>
      </c>
      <c r="C59" s="359" t="str">
        <f>+VLOOKUP(B59,'Erection Compiled'!$C$8:$D$577,2,FALSE)</f>
        <v>DA+3</v>
      </c>
      <c r="D59" s="365">
        <v>45435</v>
      </c>
      <c r="E59" s="365">
        <v>45435</v>
      </c>
      <c r="F59" s="359" t="s">
        <v>1033</v>
      </c>
      <c r="G59" s="359" t="s">
        <v>1035</v>
      </c>
      <c r="H59" s="359" t="s">
        <v>1035</v>
      </c>
    </row>
    <row r="60" spans="1:8" x14ac:dyDescent="0.35">
      <c r="A60" s="359">
        <f>+SUBTOTAL(3,$E$6:$E60)</f>
        <v>55</v>
      </c>
      <c r="B60" s="359" t="s">
        <v>789</v>
      </c>
      <c r="C60" s="359" t="str">
        <f>+VLOOKUP(B60,'Erection Compiled'!$C$8:$D$577,2,FALSE)</f>
        <v>DA+3</v>
      </c>
      <c r="D60" s="365">
        <v>45437</v>
      </c>
      <c r="E60" s="365">
        <v>45437</v>
      </c>
      <c r="F60" s="359" t="s">
        <v>1033</v>
      </c>
      <c r="G60" s="359" t="s">
        <v>1035</v>
      </c>
      <c r="H60" s="359" t="s">
        <v>1035</v>
      </c>
    </row>
    <row r="61" spans="1:8" x14ac:dyDescent="0.35">
      <c r="A61" s="359">
        <f>+SUBTOTAL(3,$E$6:$E61)</f>
        <v>56</v>
      </c>
      <c r="B61" s="359" t="s">
        <v>816</v>
      </c>
      <c r="C61" s="359" t="str">
        <f>+VLOOKUP(B61,'Erection Compiled'!$C$8:$D$577,2,FALSE)</f>
        <v>DA+3</v>
      </c>
      <c r="D61" s="365">
        <v>45446</v>
      </c>
      <c r="E61" s="365">
        <v>45446</v>
      </c>
      <c r="F61" s="359" t="s">
        <v>1033</v>
      </c>
      <c r="G61" s="359" t="s">
        <v>1035</v>
      </c>
      <c r="H61" s="359" t="s">
        <v>1035</v>
      </c>
    </row>
    <row r="62" spans="1:8" x14ac:dyDescent="0.35">
      <c r="A62" s="359">
        <f>+SUBTOTAL(3,$E$6:$E62)</f>
        <v>57</v>
      </c>
      <c r="B62" s="359" t="s">
        <v>817</v>
      </c>
      <c r="C62" s="359" t="str">
        <f>+VLOOKUP(B62,'Erection Compiled'!$C$8:$D$577,2,FALSE)</f>
        <v>DA+0</v>
      </c>
      <c r="D62" s="365">
        <v>45449</v>
      </c>
      <c r="E62" s="365">
        <v>45449</v>
      </c>
      <c r="F62" s="359" t="s">
        <v>1033</v>
      </c>
      <c r="G62" s="359" t="s">
        <v>1035</v>
      </c>
      <c r="H62" s="359" t="s">
        <v>1035</v>
      </c>
    </row>
    <row r="63" spans="1:8" x14ac:dyDescent="0.35">
      <c r="A63" s="359">
        <f>+SUBTOTAL(3,$E$6:$E63)</f>
        <v>58</v>
      </c>
      <c r="B63" s="359" t="s">
        <v>814</v>
      </c>
      <c r="C63" s="359" t="str">
        <f>+VLOOKUP(B63,'Erection Compiled'!$C$8:$D$577,2,FALSE)</f>
        <v>DB2+0</v>
      </c>
      <c r="D63" s="365">
        <v>45449</v>
      </c>
      <c r="E63" s="365">
        <v>45449</v>
      </c>
      <c r="F63" s="359" t="s">
        <v>1033</v>
      </c>
      <c r="G63" s="359" t="s">
        <v>1035</v>
      </c>
      <c r="H63" s="359" t="s">
        <v>1035</v>
      </c>
    </row>
    <row r="64" spans="1:8" x14ac:dyDescent="0.35">
      <c r="A64" s="359">
        <f>+SUBTOTAL(3,$E$6:$E64)</f>
        <v>59</v>
      </c>
      <c r="B64" s="359" t="s">
        <v>794</v>
      </c>
      <c r="C64" s="359" t="str">
        <f>+VLOOKUP(B64,'Erection Compiled'!$C$8:$D$577,2,FALSE)</f>
        <v>DA+9</v>
      </c>
      <c r="D64" s="365">
        <v>45450</v>
      </c>
      <c r="E64" s="365">
        <v>45450</v>
      </c>
      <c r="F64" s="359" t="s">
        <v>1033</v>
      </c>
      <c r="G64" s="359" t="s">
        <v>1035</v>
      </c>
      <c r="H64" s="359" t="s">
        <v>1035</v>
      </c>
    </row>
    <row r="65" spans="1:8" x14ac:dyDescent="0.35">
      <c r="A65" s="359">
        <f>+SUBTOTAL(3,$E$6:$E65)</f>
        <v>60</v>
      </c>
      <c r="B65" s="359" t="s">
        <v>792</v>
      </c>
      <c r="C65" s="359" t="str">
        <f>+VLOOKUP(B65,'Erection Compiled'!$C$8:$D$577,2,FALSE)</f>
        <v>DA+6</v>
      </c>
      <c r="D65" s="365">
        <v>45451</v>
      </c>
      <c r="E65" s="365">
        <v>45451</v>
      </c>
      <c r="F65" s="359" t="s">
        <v>1034</v>
      </c>
      <c r="G65" s="359" t="s">
        <v>1035</v>
      </c>
      <c r="H65" s="359" t="s">
        <v>1035</v>
      </c>
    </row>
    <row r="66" spans="1:8" x14ac:dyDescent="0.35">
      <c r="A66" s="359">
        <f>+SUBTOTAL(3,$E$6:$E66)</f>
        <v>61</v>
      </c>
      <c r="B66" s="359" t="s">
        <v>807</v>
      </c>
      <c r="C66" s="359" t="str">
        <f>+VLOOKUP(B66,'Erection Compiled'!$C$8:$D$577,2,FALSE)</f>
        <v>DA+0</v>
      </c>
      <c r="D66" s="365">
        <v>45451</v>
      </c>
      <c r="E66" s="365">
        <v>45451</v>
      </c>
      <c r="F66" s="359" t="s">
        <v>1033</v>
      </c>
      <c r="G66" s="359" t="s">
        <v>1035</v>
      </c>
      <c r="H66" s="359" t="s">
        <v>1035</v>
      </c>
    </row>
    <row r="67" spans="1:8" x14ac:dyDescent="0.35">
      <c r="A67" s="359">
        <f>+SUBTOTAL(3,$E$6:$E67)</f>
        <v>62</v>
      </c>
      <c r="B67" s="359" t="s">
        <v>793</v>
      </c>
      <c r="C67" s="359" t="str">
        <f>+VLOOKUP(B67,'Erection Compiled'!$C$8:$D$577,2,FALSE)</f>
        <v>DA+0</v>
      </c>
      <c r="D67" s="365">
        <v>45452</v>
      </c>
      <c r="E67" s="365">
        <v>45452</v>
      </c>
      <c r="F67" s="359" t="s">
        <v>1034</v>
      </c>
      <c r="G67" s="359" t="s">
        <v>1035</v>
      </c>
      <c r="H67" s="359" t="s">
        <v>1035</v>
      </c>
    </row>
    <row r="68" spans="1:8" x14ac:dyDescent="0.35">
      <c r="A68" s="359">
        <f>+SUBTOTAL(3,$E$6:$E68)</f>
        <v>63</v>
      </c>
      <c r="B68" s="359" t="s">
        <v>806</v>
      </c>
      <c r="C68" s="359" t="str">
        <f>+VLOOKUP(B68,'Erection Compiled'!$C$8:$D$577,2,FALSE)</f>
        <v>DA+3</v>
      </c>
      <c r="D68" s="365">
        <v>45452</v>
      </c>
      <c r="E68" s="365">
        <v>45452</v>
      </c>
      <c r="F68" s="359" t="s">
        <v>1033</v>
      </c>
      <c r="G68" s="359" t="s">
        <v>1035</v>
      </c>
      <c r="H68" s="359" t="s">
        <v>1035</v>
      </c>
    </row>
    <row r="69" spans="1:8" x14ac:dyDescent="0.35">
      <c r="A69" s="359">
        <f>+SUBTOTAL(3,$E$6:$E69)</f>
        <v>64</v>
      </c>
      <c r="B69" s="359" t="s">
        <v>762</v>
      </c>
      <c r="C69" s="359" t="str">
        <f>+VLOOKUP(B69,'Erection Compiled'!$C$8:$D$577,2,FALSE)</f>
        <v>DA+3</v>
      </c>
      <c r="D69" s="365">
        <v>45453</v>
      </c>
      <c r="E69" s="365">
        <v>45453</v>
      </c>
      <c r="F69" s="359" t="s">
        <v>1034</v>
      </c>
      <c r="G69" s="359" t="s">
        <v>1035</v>
      </c>
      <c r="H69" s="359" t="s">
        <v>1035</v>
      </c>
    </row>
    <row r="70" spans="1:8" x14ac:dyDescent="0.35">
      <c r="A70" s="359">
        <f>+SUBTOTAL(3,$E$6:$E70)</f>
        <v>65</v>
      </c>
      <c r="B70" s="359" t="s">
        <v>100</v>
      </c>
      <c r="C70" s="359" t="str">
        <f>+VLOOKUP(B70,'Erection Compiled'!$C$8:$D$577,2,FALSE)</f>
        <v>DC1+0</v>
      </c>
      <c r="D70" s="365">
        <v>45453</v>
      </c>
      <c r="E70" s="365">
        <v>45454</v>
      </c>
      <c r="F70" s="359" t="s">
        <v>1033</v>
      </c>
      <c r="G70" s="359" t="s">
        <v>1035</v>
      </c>
      <c r="H70" s="359" t="s">
        <v>1035</v>
      </c>
    </row>
    <row r="71" spans="1:8" x14ac:dyDescent="0.35">
      <c r="A71" s="359">
        <f>+SUBTOTAL(3,$E$6:$E71)</f>
        <v>66</v>
      </c>
      <c r="B71" s="359" t="s">
        <v>778</v>
      </c>
      <c r="C71" s="359" t="str">
        <f>+VLOOKUP(B71,'Erection Compiled'!$C$8:$D$577,2,FALSE)</f>
        <v>DA+3</v>
      </c>
      <c r="D71" s="365">
        <v>45454</v>
      </c>
      <c r="E71" s="365">
        <v>45454</v>
      </c>
      <c r="F71" s="359" t="s">
        <v>1034</v>
      </c>
      <c r="G71" s="359" t="s">
        <v>1035</v>
      </c>
      <c r="H71" s="359" t="s">
        <v>1035</v>
      </c>
    </row>
    <row r="72" spans="1:8" x14ac:dyDescent="0.35">
      <c r="A72" s="359">
        <f>+SUBTOTAL(3,$E$6:$E72)</f>
        <v>67</v>
      </c>
      <c r="B72" s="359" t="s">
        <v>777</v>
      </c>
      <c r="C72" s="359" t="str">
        <f>+VLOOKUP(B72,'Erection Compiled'!$C$8:$D$577,2,FALSE)</f>
        <v>DA+3</v>
      </c>
      <c r="D72" s="365">
        <v>45456</v>
      </c>
      <c r="E72" s="365">
        <v>45456</v>
      </c>
      <c r="F72" s="359" t="s">
        <v>1034</v>
      </c>
      <c r="G72" s="359" t="s">
        <v>1035</v>
      </c>
      <c r="H72" s="359" t="s">
        <v>1035</v>
      </c>
    </row>
    <row r="73" spans="1:8" x14ac:dyDescent="0.35">
      <c r="A73" s="359">
        <f>+SUBTOTAL(3,$E$6:$E73)</f>
        <v>68</v>
      </c>
      <c r="B73" s="359" t="s">
        <v>776</v>
      </c>
      <c r="C73" s="359" t="str">
        <f>+VLOOKUP(B73,'Erection Compiled'!$C$8:$D$577,2,FALSE)</f>
        <v>DA+3</v>
      </c>
      <c r="D73" s="365">
        <v>45466</v>
      </c>
      <c r="E73" s="365">
        <v>45466</v>
      </c>
      <c r="F73" s="359" t="s">
        <v>1034</v>
      </c>
      <c r="G73" s="359" t="s">
        <v>1035</v>
      </c>
      <c r="H73" s="359" t="s">
        <v>1035</v>
      </c>
    </row>
    <row r="74" spans="1:8" x14ac:dyDescent="0.35">
      <c r="A74" s="359">
        <f>+SUBTOTAL(3,$E$6:$E74)</f>
        <v>69</v>
      </c>
      <c r="B74" s="359" t="s">
        <v>775</v>
      </c>
      <c r="C74" s="359" t="str">
        <f>+VLOOKUP(B74,'Erection Compiled'!$C$8:$D$577,2,FALSE)</f>
        <v>DA+3</v>
      </c>
      <c r="D74" s="365">
        <v>45468</v>
      </c>
      <c r="E74" s="365">
        <v>45468</v>
      </c>
      <c r="F74" s="359" t="s">
        <v>1034</v>
      </c>
      <c r="G74" s="359" t="s">
        <v>1035</v>
      </c>
      <c r="H74" s="359" t="s">
        <v>1035</v>
      </c>
    </row>
    <row r="75" spans="1:8" x14ac:dyDescent="0.35">
      <c r="A75" s="359">
        <f>+SUBTOTAL(3,$E$6:$E75)</f>
        <v>70</v>
      </c>
      <c r="B75" s="359" t="s">
        <v>774</v>
      </c>
      <c r="C75" s="359" t="str">
        <f>+VLOOKUP(B75,'Erection Compiled'!$C$8:$D$577,2,FALSE)</f>
        <v>DA+6</v>
      </c>
      <c r="D75" s="365">
        <v>45473</v>
      </c>
      <c r="E75" s="365">
        <v>45473</v>
      </c>
      <c r="F75" s="359" t="s">
        <v>1034</v>
      </c>
      <c r="G75" s="359" t="s">
        <v>1035</v>
      </c>
      <c r="H75" s="359" t="s">
        <v>1035</v>
      </c>
    </row>
    <row r="76" spans="1:8" x14ac:dyDescent="0.35">
      <c r="A76" s="359">
        <f>+SUBTOTAL(3,$E$6:$E76)</f>
        <v>71</v>
      </c>
      <c r="B76" s="359" t="s">
        <v>773</v>
      </c>
      <c r="C76" s="359" t="str">
        <f>+VLOOKUP(B76,'Erection Compiled'!$C$8:$D$577,2,FALSE)</f>
        <v>DA+9</v>
      </c>
      <c r="D76" s="365">
        <v>45474</v>
      </c>
      <c r="E76" s="365">
        <v>45474</v>
      </c>
      <c r="F76" s="359" t="s">
        <v>1033</v>
      </c>
      <c r="G76" s="359" t="s">
        <v>1035</v>
      </c>
      <c r="H76" s="359" t="s">
        <v>1035</v>
      </c>
    </row>
    <row r="77" spans="1:8" x14ac:dyDescent="0.35">
      <c r="A77" s="359">
        <f>+SUBTOTAL(3,$E$6:$E77)</f>
        <v>72</v>
      </c>
      <c r="B77" s="359" t="s">
        <v>772</v>
      </c>
      <c r="C77" s="359" t="str">
        <f>+VLOOKUP(B77,'Erection Compiled'!$C$8:$D$577,2,FALSE)</f>
        <v>DA+6</v>
      </c>
      <c r="D77" s="365">
        <v>45475</v>
      </c>
      <c r="E77" s="365">
        <v>45475</v>
      </c>
      <c r="F77" s="359" t="s">
        <v>1033</v>
      </c>
      <c r="G77" s="359" t="s">
        <v>1035</v>
      </c>
      <c r="H77" s="359" t="s">
        <v>1035</v>
      </c>
    </row>
    <row r="78" spans="1:8" x14ac:dyDescent="0.35">
      <c r="A78" s="359">
        <f>+SUBTOTAL(3,$E$6:$E78)</f>
        <v>73</v>
      </c>
      <c r="B78" s="359" t="s">
        <v>97</v>
      </c>
      <c r="C78" s="359" t="str">
        <f>+VLOOKUP(B78,'Erection Compiled'!$C$8:$D$577,2,FALSE)</f>
        <v>DC1+0</v>
      </c>
      <c r="D78" s="365">
        <v>45497</v>
      </c>
      <c r="E78" s="365">
        <v>45497</v>
      </c>
      <c r="F78" s="359" t="s">
        <v>1033</v>
      </c>
      <c r="G78" s="359" t="s">
        <v>1035</v>
      </c>
      <c r="H78" s="359" t="s">
        <v>1035</v>
      </c>
    </row>
    <row r="79" spans="1:8" x14ac:dyDescent="0.35">
      <c r="A79" s="359">
        <f>+SUBTOTAL(3,$E$6:$E79)</f>
        <v>74</v>
      </c>
      <c r="B79" s="359" t="s">
        <v>765</v>
      </c>
      <c r="C79" s="359" t="str">
        <f>+VLOOKUP(B79,'Erection Compiled'!$C$8:$D$577,2,FALSE)</f>
        <v>DB1+3</v>
      </c>
      <c r="D79" s="365">
        <v>45500</v>
      </c>
      <c r="E79" s="365">
        <v>45500</v>
      </c>
      <c r="F79" s="359" t="s">
        <v>1033</v>
      </c>
      <c r="G79" s="359" t="s">
        <v>1035</v>
      </c>
      <c r="H79" s="359" t="s">
        <v>1035</v>
      </c>
    </row>
    <row r="80" spans="1:8" x14ac:dyDescent="0.35">
      <c r="A80" s="359">
        <f>+SUBTOTAL(3,$E$6:$E80)</f>
        <v>75</v>
      </c>
      <c r="B80" s="359" t="s">
        <v>747</v>
      </c>
      <c r="C80" s="359" t="str">
        <f>+VLOOKUP(B80,'Erection Compiled'!$C$8:$D$577,2,FALSE)</f>
        <v>DA+0</v>
      </c>
      <c r="D80" s="365">
        <v>45527</v>
      </c>
      <c r="E80" s="365">
        <v>45527</v>
      </c>
      <c r="F80" s="359" t="s">
        <v>1033</v>
      </c>
      <c r="G80" s="359" t="s">
        <v>1035</v>
      </c>
      <c r="H80" s="359" t="s">
        <v>1035</v>
      </c>
    </row>
    <row r="81" spans="1:8" x14ac:dyDescent="0.35">
      <c r="A81" s="359">
        <f>+SUBTOTAL(3,$E$6:$E81)</f>
        <v>76</v>
      </c>
      <c r="B81" s="359" t="s">
        <v>748</v>
      </c>
      <c r="C81" s="359" t="str">
        <f>+VLOOKUP(B81,'Erection Compiled'!$C$8:$D$577,2,FALSE)</f>
        <v>DA+0</v>
      </c>
      <c r="D81" s="365">
        <v>45528</v>
      </c>
      <c r="E81" s="365">
        <v>45528</v>
      </c>
      <c r="F81" s="359" t="s">
        <v>1033</v>
      </c>
      <c r="G81" s="359" t="s">
        <v>1035</v>
      </c>
      <c r="H81" s="359" t="s">
        <v>1035</v>
      </c>
    </row>
    <row r="82" spans="1:8" x14ac:dyDescent="0.35">
      <c r="A82" s="359">
        <f>+SUBTOTAL(3,$E$6:$E82)</f>
        <v>77</v>
      </c>
      <c r="B82" s="359" t="s">
        <v>758</v>
      </c>
      <c r="C82" s="359" t="str">
        <f>+VLOOKUP(B82,'Erection Compiled'!$C$8:$D$577,2,FALSE)</f>
        <v>DA+3</v>
      </c>
      <c r="D82" s="365">
        <v>45531</v>
      </c>
      <c r="E82" s="365">
        <v>45531</v>
      </c>
      <c r="F82" s="359" t="s">
        <v>1033</v>
      </c>
      <c r="G82" s="359" t="s">
        <v>1035</v>
      </c>
      <c r="H82" s="359" t="s">
        <v>1035</v>
      </c>
    </row>
    <row r="83" spans="1:8" x14ac:dyDescent="0.35">
      <c r="A83" s="359">
        <f>+SUBTOTAL(3,$E$6:$E83)</f>
        <v>78</v>
      </c>
      <c r="B83" s="359" t="s">
        <v>755</v>
      </c>
      <c r="C83" s="359" t="str">
        <f>+VLOOKUP(B83,'Erection Compiled'!$C$8:$D$577,2,FALSE)</f>
        <v>DA+0</v>
      </c>
      <c r="D83" s="365">
        <v>45532</v>
      </c>
      <c r="E83" s="365">
        <v>45532</v>
      </c>
      <c r="F83" s="359" t="s">
        <v>1033</v>
      </c>
      <c r="G83" s="359" t="s">
        <v>1035</v>
      </c>
      <c r="H83" s="359" t="s">
        <v>1035</v>
      </c>
    </row>
    <row r="84" spans="1:8" x14ac:dyDescent="0.35">
      <c r="A84" s="359">
        <f>+SUBTOTAL(3,$E$6:$E84)</f>
        <v>79</v>
      </c>
      <c r="B84" s="359" t="s">
        <v>756</v>
      </c>
      <c r="C84" s="359" t="str">
        <f>+VLOOKUP(B84,'Erection Compiled'!$C$8:$D$577,2,FALSE)</f>
        <v>DA+0</v>
      </c>
      <c r="D84" s="365">
        <v>45534</v>
      </c>
      <c r="E84" s="365">
        <v>45534</v>
      </c>
      <c r="F84" s="359" t="s">
        <v>1033</v>
      </c>
      <c r="G84" s="359" t="s">
        <v>1035</v>
      </c>
      <c r="H84" s="359" t="s">
        <v>1035</v>
      </c>
    </row>
    <row r="85" spans="1:8" x14ac:dyDescent="0.35">
      <c r="A85" s="359">
        <f>+SUBTOTAL(3,$E$6:$E85)</f>
        <v>80</v>
      </c>
      <c r="B85" s="359" t="s">
        <v>757</v>
      </c>
      <c r="C85" s="359" t="str">
        <f>+VLOOKUP(B85,'Erection Compiled'!$C$8:$D$577,2,FALSE)</f>
        <v>DA+3</v>
      </c>
      <c r="D85" s="365">
        <v>45534</v>
      </c>
      <c r="E85" s="365">
        <v>45534</v>
      </c>
      <c r="F85" s="359" t="s">
        <v>1033</v>
      </c>
      <c r="G85" s="359" t="s">
        <v>1035</v>
      </c>
      <c r="H85" s="359" t="s">
        <v>1035</v>
      </c>
    </row>
    <row r="86" spans="1:8" x14ac:dyDescent="0.35">
      <c r="A86" s="359">
        <f>+SUBTOTAL(3,$E$6:$E86)</f>
        <v>81</v>
      </c>
      <c r="B86" s="359" t="s">
        <v>99</v>
      </c>
      <c r="C86" s="359" t="str">
        <f>+VLOOKUP(B86,'Erection Compiled'!$C$8:$D$577,2,FALSE)</f>
        <v>DB2+0</v>
      </c>
      <c r="D86" s="365">
        <v>45550</v>
      </c>
      <c r="E86" s="365">
        <v>45550</v>
      </c>
      <c r="F86" s="359" t="s">
        <v>1033</v>
      </c>
      <c r="G86" s="359" t="s">
        <v>1035</v>
      </c>
      <c r="H86" s="359" t="s">
        <v>1035</v>
      </c>
    </row>
    <row r="87" spans="1:8" x14ac:dyDescent="0.35">
      <c r="A87" s="359">
        <f>+SUBTOTAL(3,$E$6:$E87)</f>
        <v>82</v>
      </c>
      <c r="B87" s="359" t="s">
        <v>795</v>
      </c>
      <c r="C87" s="359" t="str">
        <f>+VLOOKUP(B87,'Erection Compiled'!$C$8:$D$577,2,FALSE)</f>
        <v>DA+3</v>
      </c>
      <c r="D87" s="365">
        <v>45558</v>
      </c>
      <c r="E87" s="365">
        <v>45559</v>
      </c>
      <c r="F87" s="359" t="s">
        <v>1033</v>
      </c>
      <c r="G87" s="359" t="s">
        <v>1035</v>
      </c>
      <c r="H87" s="359" t="s">
        <v>1035</v>
      </c>
    </row>
    <row r="88" spans="1:8" x14ac:dyDescent="0.35">
      <c r="A88" s="359">
        <f>+SUBTOTAL(3,$E$6:$E88)</f>
        <v>83</v>
      </c>
      <c r="B88" s="359" t="s">
        <v>800</v>
      </c>
      <c r="C88" s="359" t="str">
        <f>+VLOOKUP(B88,'Erection Compiled'!$C$8:$D$577,2,FALSE)</f>
        <v>DA+3</v>
      </c>
      <c r="D88" s="365">
        <v>45560</v>
      </c>
      <c r="E88" s="365">
        <v>45561</v>
      </c>
      <c r="F88" s="359" t="s">
        <v>1033</v>
      </c>
      <c r="G88" s="359" t="s">
        <v>1035</v>
      </c>
      <c r="H88" s="359" t="s">
        <v>1035</v>
      </c>
    </row>
    <row r="89" spans="1:8" x14ac:dyDescent="0.35">
      <c r="A89" s="359">
        <f>+SUBTOTAL(3,$E$6:$E89)</f>
        <v>84</v>
      </c>
      <c r="B89" s="359" t="s">
        <v>759</v>
      </c>
      <c r="C89" s="359" t="str">
        <f>+VLOOKUP(B89,'Erection Compiled'!$C$8:$D$577,2,FALSE)</f>
        <v>DA+3</v>
      </c>
      <c r="D89" s="365">
        <v>45570</v>
      </c>
      <c r="E89" s="365">
        <v>45571</v>
      </c>
      <c r="F89" s="359" t="s">
        <v>1033</v>
      </c>
      <c r="G89" s="359" t="s">
        <v>1035</v>
      </c>
      <c r="H89" s="359" t="s">
        <v>1035</v>
      </c>
    </row>
    <row r="90" spans="1:8" x14ac:dyDescent="0.35">
      <c r="A90" s="359">
        <f>+SUBTOTAL(3,$E$6:$E90)</f>
        <v>85</v>
      </c>
      <c r="B90" s="359" t="s">
        <v>713</v>
      </c>
      <c r="C90" s="359" t="str">
        <f>+VLOOKUP(B90,'Erection Compiled'!$C$8:$D$577,2,FALSE)</f>
        <v>DA+0</v>
      </c>
      <c r="D90" s="365">
        <v>45571</v>
      </c>
      <c r="E90" s="365">
        <v>45572</v>
      </c>
      <c r="F90" s="359" t="s">
        <v>1033</v>
      </c>
      <c r="G90" s="359" t="s">
        <v>1035</v>
      </c>
      <c r="H90" s="359" t="s">
        <v>1035</v>
      </c>
    </row>
    <row r="91" spans="1:8" x14ac:dyDescent="0.35">
      <c r="A91" s="359">
        <f>+SUBTOTAL(3,$E$6:$E91)</f>
        <v>86</v>
      </c>
      <c r="B91" s="359" t="s">
        <v>714</v>
      </c>
      <c r="C91" s="359" t="str">
        <f>+VLOOKUP(B91,'Erection Compiled'!$C$8:$D$577,2,FALSE)</f>
        <v>DA+0</v>
      </c>
      <c r="D91" s="365">
        <v>45574</v>
      </c>
      <c r="E91" s="365">
        <v>45574</v>
      </c>
      <c r="F91" s="359" t="s">
        <v>1033</v>
      </c>
      <c r="G91" s="359" t="s">
        <v>1035</v>
      </c>
      <c r="H91" s="359" t="s">
        <v>1035</v>
      </c>
    </row>
    <row r="92" spans="1:8" x14ac:dyDescent="0.35">
      <c r="A92" s="359">
        <f>+SUBTOTAL(3,$E$6:$E92)</f>
        <v>87</v>
      </c>
      <c r="B92" s="359" t="s">
        <v>92</v>
      </c>
      <c r="C92" s="359" t="str">
        <f>+VLOOKUP(B92,'Erection Compiled'!$C$8:$D$577,2,FALSE)</f>
        <v>DB2+0</v>
      </c>
      <c r="D92" s="365">
        <v>45575</v>
      </c>
      <c r="E92" s="365">
        <v>45575</v>
      </c>
      <c r="F92" s="359" t="s">
        <v>1033</v>
      </c>
      <c r="G92" s="359" t="s">
        <v>1035</v>
      </c>
      <c r="H92" s="359" t="s">
        <v>1035</v>
      </c>
    </row>
    <row r="93" spans="1:8" x14ac:dyDescent="0.35">
      <c r="A93" s="359">
        <f>+SUBTOTAL(3,$E$6:$E93)</f>
        <v>88</v>
      </c>
      <c r="B93" s="359" t="s">
        <v>707</v>
      </c>
      <c r="C93" s="359" t="str">
        <f>+VLOOKUP(B93,'Erection Compiled'!$C$8:$D$577,2,FALSE)</f>
        <v>DA+6</v>
      </c>
      <c r="D93" s="365">
        <v>45589</v>
      </c>
      <c r="E93" s="365">
        <v>45589</v>
      </c>
      <c r="F93" s="359" t="s">
        <v>1033</v>
      </c>
      <c r="G93" s="359" t="s">
        <v>1035</v>
      </c>
      <c r="H93" s="359" t="s">
        <v>1035</v>
      </c>
    </row>
    <row r="94" spans="1:8" x14ac:dyDescent="0.35">
      <c r="A94" s="359">
        <f>+SUBTOTAL(3,$E$6:$E94)</f>
        <v>89</v>
      </c>
      <c r="B94" s="359" t="s">
        <v>705</v>
      </c>
      <c r="C94" s="359" t="str">
        <f>+VLOOKUP(B94,'Erection Compiled'!$C$8:$D$577,2,FALSE)</f>
        <v>DA+6</v>
      </c>
      <c r="D94" s="365">
        <v>45590</v>
      </c>
      <c r="E94" s="365">
        <v>45590</v>
      </c>
      <c r="F94" s="359" t="s">
        <v>1033</v>
      </c>
      <c r="G94" s="359" t="s">
        <v>1035</v>
      </c>
      <c r="H94" s="359" t="s">
        <v>1035</v>
      </c>
    </row>
    <row r="95" spans="1:8" x14ac:dyDescent="0.35">
      <c r="A95" s="359">
        <f>+SUBTOTAL(3,$E$6:$E95)</f>
        <v>90</v>
      </c>
      <c r="B95" s="359" t="s">
        <v>716</v>
      </c>
      <c r="C95" s="359" t="str">
        <f>+VLOOKUP(B95,'Erection Compiled'!$C$8:$D$577,2,FALSE)</f>
        <v>DA+0</v>
      </c>
      <c r="D95" s="365">
        <v>45590</v>
      </c>
      <c r="E95" s="365">
        <v>45590</v>
      </c>
      <c r="F95" s="359" t="s">
        <v>1033</v>
      </c>
      <c r="G95" s="359" t="s">
        <v>1035</v>
      </c>
      <c r="H95" s="359" t="s">
        <v>1035</v>
      </c>
    </row>
    <row r="96" spans="1:8" x14ac:dyDescent="0.35">
      <c r="A96" s="359">
        <f>+SUBTOTAL(3,$E$6:$E96)</f>
        <v>91</v>
      </c>
      <c r="B96" s="361" t="s">
        <v>176</v>
      </c>
      <c r="C96" s="359" t="str">
        <f>+VLOOKUP(B96,'Erection Compiled'!$C$8:$D$577,2,FALSE)</f>
        <v>DA+3</v>
      </c>
      <c r="D96" s="365">
        <v>45591</v>
      </c>
      <c r="E96" s="365">
        <v>45591</v>
      </c>
      <c r="F96" s="359" t="s">
        <v>1036</v>
      </c>
      <c r="G96" s="359" t="s">
        <v>1035</v>
      </c>
      <c r="H96" s="359"/>
    </row>
    <row r="97" spans="1:8" x14ac:dyDescent="0.35">
      <c r="A97" s="359">
        <f>+SUBTOTAL(3,$E$6:$E97)</f>
        <v>92</v>
      </c>
      <c r="B97" s="361" t="s">
        <v>706</v>
      </c>
      <c r="C97" s="359" t="str">
        <f>+VLOOKUP(B97,'Erection Compiled'!$C$8:$D$577,2,FALSE)</f>
        <v>DA+9</v>
      </c>
      <c r="D97" s="365">
        <v>45593</v>
      </c>
      <c r="E97" s="365">
        <v>45593</v>
      </c>
      <c r="F97" s="359" t="s">
        <v>1033</v>
      </c>
      <c r="G97" s="359" t="s">
        <v>1035</v>
      </c>
      <c r="H97" s="359" t="s">
        <v>1035</v>
      </c>
    </row>
    <row r="98" spans="1:8" x14ac:dyDescent="0.35">
      <c r="A98" s="359">
        <f>+SUBTOTAL(3,$E$6:$E98)</f>
        <v>93</v>
      </c>
      <c r="B98" s="361" t="s">
        <v>825</v>
      </c>
      <c r="C98" s="359" t="str">
        <f>+VLOOKUP(B98,'Erection Compiled'!$C$8:$D$577,2,FALSE)</f>
        <v>DA+3</v>
      </c>
      <c r="D98" s="365">
        <v>45594</v>
      </c>
      <c r="E98" s="365">
        <v>45594</v>
      </c>
      <c r="F98" s="359" t="s">
        <v>1033</v>
      </c>
      <c r="G98" s="359" t="s">
        <v>1035</v>
      </c>
      <c r="H98" s="359" t="s">
        <v>1035</v>
      </c>
    </row>
    <row r="99" spans="1:8" x14ac:dyDescent="0.35">
      <c r="A99" s="359">
        <f>+SUBTOTAL(3,$E$6:$E99)</f>
        <v>94</v>
      </c>
      <c r="B99" s="361" t="s">
        <v>503</v>
      </c>
      <c r="C99" s="359" t="str">
        <f>+VLOOKUP(B99,'Erection Compiled'!$C$8:$D$577,2,FALSE)</f>
        <v>DA+3</v>
      </c>
      <c r="D99" s="365">
        <v>45591</v>
      </c>
      <c r="E99" s="365">
        <v>45594</v>
      </c>
      <c r="F99" s="359" t="s">
        <v>620</v>
      </c>
      <c r="G99" s="359" t="s">
        <v>1035</v>
      </c>
      <c r="H99" s="359"/>
    </row>
    <row r="100" spans="1:8" x14ac:dyDescent="0.35">
      <c r="A100" s="359">
        <f>+SUBTOTAL(3,$E$6:$E100)</f>
        <v>95</v>
      </c>
      <c r="B100" s="361" t="s">
        <v>177</v>
      </c>
      <c r="C100" s="359" t="str">
        <f>+VLOOKUP(B100,'Erection Compiled'!$C$8:$D$577,2,FALSE)</f>
        <v>DA+0</v>
      </c>
      <c r="D100" s="365">
        <v>45606</v>
      </c>
      <c r="E100" s="365">
        <v>45606</v>
      </c>
      <c r="F100" s="359" t="s">
        <v>620</v>
      </c>
      <c r="G100" s="359" t="s">
        <v>1035</v>
      </c>
      <c r="H100" s="359"/>
    </row>
    <row r="101" spans="1:8" x14ac:dyDescent="0.35">
      <c r="A101" s="359">
        <f>+SUBTOTAL(3,$E$6:$E101)</f>
        <v>96</v>
      </c>
      <c r="B101" s="359" t="s">
        <v>768</v>
      </c>
      <c r="C101" s="359" t="str">
        <f>+VLOOKUP(B101,'Erection Compiled'!$C$8:$D$577,2,FALSE)</f>
        <v>DA+6</v>
      </c>
      <c r="D101" s="365">
        <v>45607</v>
      </c>
      <c r="E101" s="365">
        <v>45607</v>
      </c>
      <c r="F101" s="359" t="s">
        <v>1033</v>
      </c>
      <c r="G101" s="359" t="s">
        <v>1035</v>
      </c>
      <c r="H101" s="359" t="s">
        <v>1035</v>
      </c>
    </row>
    <row r="102" spans="1:8" x14ac:dyDescent="0.35">
      <c r="A102" s="359">
        <f>+SUBTOTAL(3,$E$6:$E102)</f>
        <v>97</v>
      </c>
      <c r="B102" s="361" t="s">
        <v>515</v>
      </c>
      <c r="C102" s="359" t="str">
        <f>+VLOOKUP(B102,'Erection Compiled'!$C$8:$D$577,2,FALSE)</f>
        <v>DA+0</v>
      </c>
      <c r="D102" s="365">
        <v>45608</v>
      </c>
      <c r="E102" s="365">
        <v>45608</v>
      </c>
      <c r="F102" s="359" t="s">
        <v>620</v>
      </c>
      <c r="G102" s="359" t="s">
        <v>1035</v>
      </c>
      <c r="H102" s="359"/>
    </row>
    <row r="103" spans="1:8" x14ac:dyDescent="0.35">
      <c r="A103" s="359">
        <f>+SUBTOTAL(3,$E$6:$E103)</f>
        <v>98</v>
      </c>
      <c r="B103" s="359" t="s">
        <v>711</v>
      </c>
      <c r="C103" s="359" t="str">
        <f>+VLOOKUP(B103,'Erection Compiled'!$C$8:$D$577,2,FALSE)</f>
        <v>DA+0</v>
      </c>
      <c r="D103" s="365">
        <v>45610</v>
      </c>
      <c r="E103" s="365">
        <v>45610</v>
      </c>
      <c r="F103" s="359" t="s">
        <v>1033</v>
      </c>
      <c r="G103" s="359" t="s">
        <v>1035</v>
      </c>
      <c r="H103" s="359" t="s">
        <v>1035</v>
      </c>
    </row>
    <row r="104" spans="1:8" x14ac:dyDescent="0.35">
      <c r="A104" s="359">
        <f>+SUBTOTAL(3,$E$6:$E104)</f>
        <v>99</v>
      </c>
      <c r="B104" s="359" t="s">
        <v>862</v>
      </c>
      <c r="C104" s="359" t="str">
        <f>+VLOOKUP(B104,'Erection Compiled'!$C$8:$D$577,2,FALSE)</f>
        <v>DA+0</v>
      </c>
      <c r="D104" s="365">
        <v>45610</v>
      </c>
      <c r="E104" s="365">
        <v>45610</v>
      </c>
      <c r="F104" s="359" t="s">
        <v>1033</v>
      </c>
      <c r="G104" s="359" t="s">
        <v>1035</v>
      </c>
      <c r="H104" s="359" t="s">
        <v>1035</v>
      </c>
    </row>
    <row r="105" spans="1:8" x14ac:dyDescent="0.35">
      <c r="A105" s="359">
        <f>+SUBTOTAL(3,$E$6:$E105)</f>
        <v>100</v>
      </c>
      <c r="B105" s="359" t="s">
        <v>863</v>
      </c>
      <c r="C105" s="359" t="str">
        <f>+VLOOKUP(B105,'Erection Compiled'!$C$8:$D$577,2,FALSE)</f>
        <v>DA+0</v>
      </c>
      <c r="D105" s="365">
        <v>45615</v>
      </c>
      <c r="E105" s="365">
        <v>45615</v>
      </c>
      <c r="F105" s="359" t="s">
        <v>1033</v>
      </c>
      <c r="G105" s="359" t="s">
        <v>1035</v>
      </c>
      <c r="H105" s="359" t="s">
        <v>1035</v>
      </c>
    </row>
    <row r="106" spans="1:8" x14ac:dyDescent="0.35">
      <c r="A106" s="359">
        <f>+SUBTOTAL(3,$E$6:$E106)</f>
        <v>101</v>
      </c>
      <c r="B106" s="359" t="s">
        <v>870</v>
      </c>
      <c r="C106" s="359" t="str">
        <f>+VLOOKUP(B106,'Erection Compiled'!$C$8:$D$577,2,FALSE)</f>
        <v>DA+0</v>
      </c>
      <c r="D106" s="365">
        <v>45616</v>
      </c>
      <c r="E106" s="365">
        <v>45616</v>
      </c>
      <c r="F106" s="359" t="s">
        <v>1033</v>
      </c>
      <c r="G106" s="359" t="s">
        <v>1035</v>
      </c>
      <c r="H106" s="359" t="s">
        <v>1035</v>
      </c>
    </row>
    <row r="107" spans="1:8" x14ac:dyDescent="0.35">
      <c r="A107" s="359">
        <f>+SUBTOTAL(3,$E$6:$E107)</f>
        <v>102</v>
      </c>
      <c r="B107" s="359" t="s">
        <v>725</v>
      </c>
      <c r="C107" s="359" t="str">
        <f>+VLOOKUP(B107,'Erection Compiled'!$C$8:$D$577,2,FALSE)</f>
        <v>DA+3</v>
      </c>
      <c r="D107" s="365">
        <v>45621</v>
      </c>
      <c r="E107" s="365">
        <v>45621</v>
      </c>
      <c r="F107" s="359" t="s">
        <v>1033</v>
      </c>
      <c r="G107" s="359" t="s">
        <v>1035</v>
      </c>
      <c r="H107" s="359" t="s">
        <v>1035</v>
      </c>
    </row>
    <row r="108" spans="1:8" x14ac:dyDescent="0.35">
      <c r="A108" s="359">
        <f>+SUBTOTAL(3,$E$6:$E108)</f>
        <v>103</v>
      </c>
      <c r="B108" s="359" t="s">
        <v>724</v>
      </c>
      <c r="C108" s="359" t="str">
        <f>+VLOOKUP(B108,'Erection Compiled'!$C$8:$D$577,2,FALSE)</f>
        <v>DA+6</v>
      </c>
      <c r="D108" s="365">
        <v>45621</v>
      </c>
      <c r="E108" s="365">
        <v>45621</v>
      </c>
      <c r="F108" s="359" t="s">
        <v>1033</v>
      </c>
      <c r="G108" s="359" t="s">
        <v>1035</v>
      </c>
      <c r="H108" s="359" t="s">
        <v>1035</v>
      </c>
    </row>
    <row r="109" spans="1:8" x14ac:dyDescent="0.35">
      <c r="A109" s="359">
        <f>+SUBTOTAL(3,$E$6:$E109)</f>
        <v>104</v>
      </c>
      <c r="B109" s="359" t="s">
        <v>726</v>
      </c>
      <c r="C109" s="359" t="str">
        <f>+VLOOKUP(B109,'Erection Compiled'!$C$8:$D$577,2,FALSE)</f>
        <v>DA+6</v>
      </c>
      <c r="D109" s="365">
        <v>45622</v>
      </c>
      <c r="E109" s="365">
        <v>45622</v>
      </c>
      <c r="F109" s="359" t="s">
        <v>1033</v>
      </c>
      <c r="G109" s="359" t="s">
        <v>1035</v>
      </c>
      <c r="H109" s="359" t="s">
        <v>1035</v>
      </c>
    </row>
    <row r="110" spans="1:8" x14ac:dyDescent="0.35">
      <c r="A110" s="359">
        <f>+SUBTOTAL(3,$E$6:$E110)</f>
        <v>105</v>
      </c>
      <c r="B110" s="359" t="s">
        <v>696</v>
      </c>
      <c r="C110" s="359" t="str">
        <f>+VLOOKUP(B110,'Erection Compiled'!$C$8:$D$577,2,FALSE)</f>
        <v>DC2+0</v>
      </c>
      <c r="D110" s="365">
        <v>45623</v>
      </c>
      <c r="E110" s="365">
        <v>45623</v>
      </c>
      <c r="F110" s="359" t="s">
        <v>1033</v>
      </c>
      <c r="G110" s="359" t="s">
        <v>1035</v>
      </c>
      <c r="H110" s="359" t="s">
        <v>1035</v>
      </c>
    </row>
    <row r="111" spans="1:8" x14ac:dyDescent="0.35">
      <c r="A111" s="359">
        <f>+SUBTOTAL(3,$E$6:$E111)</f>
        <v>106</v>
      </c>
      <c r="B111" s="359" t="s">
        <v>701</v>
      </c>
      <c r="C111" s="359" t="str">
        <f>+VLOOKUP(B111,'Erection Compiled'!$C$8:$D$577,2,FALSE)</f>
        <v>DA+3</v>
      </c>
      <c r="D111" s="365">
        <v>45623</v>
      </c>
      <c r="E111" s="365">
        <v>45623</v>
      </c>
      <c r="F111" s="359" t="s">
        <v>1033</v>
      </c>
      <c r="G111" s="359" t="s">
        <v>1035</v>
      </c>
      <c r="H111" s="359" t="s">
        <v>1035</v>
      </c>
    </row>
    <row r="112" spans="1:8" x14ac:dyDescent="0.35">
      <c r="A112" s="359">
        <f>+SUBTOTAL(3,$E$6:$E112)</f>
        <v>107</v>
      </c>
      <c r="B112" s="359" t="s">
        <v>697</v>
      </c>
      <c r="C112" s="359" t="str">
        <f>+VLOOKUP(B112,'Erection Compiled'!$C$8:$D$577,2,FALSE)</f>
        <v>DA+9</v>
      </c>
      <c r="D112" s="365">
        <v>45625</v>
      </c>
      <c r="E112" s="365">
        <v>45625</v>
      </c>
      <c r="F112" s="359" t="s">
        <v>1033</v>
      </c>
      <c r="G112" s="359" t="s">
        <v>1035</v>
      </c>
      <c r="H112" s="359" t="s">
        <v>1035</v>
      </c>
    </row>
    <row r="113" spans="1:8" x14ac:dyDescent="0.35">
      <c r="A113" s="359">
        <f>+SUBTOTAL(3,$E$6:$E113)</f>
        <v>108</v>
      </c>
      <c r="B113" s="359" t="s">
        <v>695</v>
      </c>
      <c r="C113" s="359" t="str">
        <f>+VLOOKUP(B113,'Erection Compiled'!$C$8:$D$577,2,FALSE)</f>
        <v>DA+6</v>
      </c>
      <c r="D113" s="365">
        <v>45625</v>
      </c>
      <c r="E113" s="365">
        <v>45625</v>
      </c>
      <c r="F113" s="359" t="s">
        <v>1033</v>
      </c>
      <c r="G113" s="359" t="s">
        <v>1035</v>
      </c>
      <c r="H113" s="359" t="s">
        <v>1035</v>
      </c>
    </row>
    <row r="114" spans="1:8" x14ac:dyDescent="0.35">
      <c r="A114" s="359">
        <f>+SUBTOTAL(3,$E$6:$E114)</f>
        <v>109</v>
      </c>
      <c r="B114" s="359" t="s">
        <v>704</v>
      </c>
      <c r="C114" s="359" t="str">
        <f>+VLOOKUP(B114,'Erection Compiled'!$C$8:$D$577,2,FALSE)</f>
        <v>DA+0</v>
      </c>
      <c r="D114" s="365">
        <v>45628</v>
      </c>
      <c r="E114" s="365">
        <v>45628</v>
      </c>
      <c r="F114" s="359" t="s">
        <v>1033</v>
      </c>
      <c r="G114" s="359" t="s">
        <v>1035</v>
      </c>
      <c r="H114" s="359" t="s">
        <v>1035</v>
      </c>
    </row>
    <row r="115" spans="1:8" x14ac:dyDescent="0.35">
      <c r="A115" s="359">
        <f>+SUBTOTAL(3,$E$6:$E115)</f>
        <v>110</v>
      </c>
      <c r="B115" s="359" t="s">
        <v>703</v>
      </c>
      <c r="C115" s="359" t="str">
        <f>+VLOOKUP(B115,'Erection Compiled'!$C$8:$D$577,2,FALSE)</f>
        <v>DA+0</v>
      </c>
      <c r="D115" s="365">
        <v>45629</v>
      </c>
      <c r="E115" s="365">
        <v>45629</v>
      </c>
      <c r="F115" s="359" t="s">
        <v>1033</v>
      </c>
      <c r="G115" s="359" t="s">
        <v>1035</v>
      </c>
      <c r="H115" s="359" t="s">
        <v>1035</v>
      </c>
    </row>
    <row r="116" spans="1:8" x14ac:dyDescent="0.35">
      <c r="A116" s="359">
        <f>+SUBTOTAL(3,$E$6:$E116)</f>
        <v>111</v>
      </c>
      <c r="B116" s="359" t="s">
        <v>702</v>
      </c>
      <c r="C116" s="359" t="str">
        <f>+VLOOKUP(B116,'Erection Compiled'!$C$8:$D$577,2,FALSE)</f>
        <v>DA+3</v>
      </c>
      <c r="D116" s="365">
        <v>45630</v>
      </c>
      <c r="E116" s="365">
        <v>45630</v>
      </c>
      <c r="F116" s="359" t="s">
        <v>1033</v>
      </c>
      <c r="G116" s="359" t="s">
        <v>1035</v>
      </c>
      <c r="H116" s="359" t="s">
        <v>1035</v>
      </c>
    </row>
    <row r="117" spans="1:8" x14ac:dyDescent="0.35">
      <c r="A117" s="359">
        <f>+SUBTOTAL(3,$E$6:$E117)</f>
        <v>112</v>
      </c>
      <c r="B117" s="359" t="s">
        <v>221</v>
      </c>
      <c r="C117" s="359" t="str">
        <f>+VLOOKUP(B117,'Erection Compiled'!$C$8:$D$577,2,FALSE)</f>
        <v>DA+3</v>
      </c>
      <c r="D117" s="365">
        <v>45631</v>
      </c>
      <c r="E117" s="365">
        <v>45631</v>
      </c>
      <c r="F117" s="359" t="s">
        <v>1033</v>
      </c>
      <c r="G117" s="359" t="s">
        <v>1035</v>
      </c>
      <c r="H117" s="359" t="s">
        <v>1035</v>
      </c>
    </row>
    <row r="118" spans="1:8" x14ac:dyDescent="0.35">
      <c r="A118" s="359">
        <f>+SUBTOTAL(3,$E$6:$E118)</f>
        <v>113</v>
      </c>
      <c r="B118" s="359" t="s">
        <v>761</v>
      </c>
      <c r="C118" s="359" t="str">
        <f>+VLOOKUP(B118,'Erection Compiled'!$C$8:$D$577,2,FALSE)</f>
        <v>DA+3</v>
      </c>
      <c r="D118" s="365">
        <v>45632</v>
      </c>
      <c r="E118" s="365">
        <v>45632</v>
      </c>
      <c r="F118" s="359" t="s">
        <v>1033</v>
      </c>
      <c r="G118" s="359" t="s">
        <v>1035</v>
      </c>
      <c r="H118" s="359" t="s">
        <v>1035</v>
      </c>
    </row>
    <row r="119" spans="1:8" x14ac:dyDescent="0.35">
      <c r="A119" s="359">
        <f>+SUBTOTAL(3,$E$6:$E119)</f>
        <v>114</v>
      </c>
      <c r="B119" s="359" t="s">
        <v>867</v>
      </c>
      <c r="C119" s="359" t="str">
        <f>+VLOOKUP(B119,'Erection Compiled'!$C$8:$D$577,2,FALSE)</f>
        <v>DA+0</v>
      </c>
      <c r="D119" s="365">
        <v>45639</v>
      </c>
      <c r="E119" s="365">
        <v>45639</v>
      </c>
      <c r="F119" s="359" t="s">
        <v>1033</v>
      </c>
      <c r="G119" s="359" t="s">
        <v>1035</v>
      </c>
      <c r="H119" s="359" t="s">
        <v>1035</v>
      </c>
    </row>
    <row r="120" spans="1:8" x14ac:dyDescent="0.35">
      <c r="A120" s="359">
        <f>+SUBTOTAL(3,$E$6:$E120)</f>
        <v>115</v>
      </c>
      <c r="B120" s="359" t="s">
        <v>224</v>
      </c>
      <c r="C120" s="359" t="str">
        <f>+VLOOKUP(B120,'Erection Compiled'!$C$8:$D$577,2,FALSE)</f>
        <v>DA+3</v>
      </c>
      <c r="D120" s="365">
        <v>45643</v>
      </c>
      <c r="E120" s="365">
        <v>45643</v>
      </c>
      <c r="F120" s="359" t="s">
        <v>1033</v>
      </c>
      <c r="G120" s="359" t="s">
        <v>1035</v>
      </c>
      <c r="H120" s="359" t="s">
        <v>1035</v>
      </c>
    </row>
    <row r="121" spans="1:8" x14ac:dyDescent="0.35">
      <c r="A121" s="359">
        <f>+SUBTOTAL(3,$E$6:$E121)</f>
        <v>116</v>
      </c>
      <c r="B121" s="359" t="s">
        <v>760</v>
      </c>
      <c r="C121" s="359" t="str">
        <f>+VLOOKUP(B121,'Erection Compiled'!$C$8:$D$577,2,FALSE)</f>
        <v>DA+3</v>
      </c>
      <c r="D121" s="365">
        <v>45644</v>
      </c>
      <c r="E121" s="365">
        <v>45644</v>
      </c>
      <c r="F121" s="359" t="s">
        <v>1033</v>
      </c>
      <c r="G121" s="359" t="s">
        <v>1035</v>
      </c>
      <c r="H121" s="359" t="s">
        <v>1035</v>
      </c>
    </row>
    <row r="122" spans="1:8" x14ac:dyDescent="0.35">
      <c r="A122" s="359">
        <f>+SUBTOTAL(3,$E$6:$E122)</f>
        <v>117</v>
      </c>
      <c r="B122" s="359" t="s">
        <v>96</v>
      </c>
      <c r="C122" s="359" t="str">
        <f>+VLOOKUP(B122,'Erection Compiled'!$C$8:$D$577,2,FALSE)</f>
        <v>DA+3</v>
      </c>
      <c r="D122" s="365">
        <v>45646</v>
      </c>
      <c r="E122" s="365">
        <v>45646</v>
      </c>
      <c r="F122" s="359" t="s">
        <v>1033</v>
      </c>
      <c r="G122" s="359" t="s">
        <v>1035</v>
      </c>
      <c r="H122" s="359" t="s">
        <v>1035</v>
      </c>
    </row>
    <row r="123" spans="1:8" x14ac:dyDescent="0.35">
      <c r="A123" s="359">
        <f>+SUBTOTAL(3,$E$6:$E123)</f>
        <v>118</v>
      </c>
      <c r="B123" s="359" t="s">
        <v>712</v>
      </c>
      <c r="C123" s="359" t="str">
        <f>+VLOOKUP(B123,'Erection Compiled'!$C$8:$D$577,2,FALSE)</f>
        <v>DA+9</v>
      </c>
      <c r="D123" s="365">
        <v>45649</v>
      </c>
      <c r="E123" s="365">
        <v>45649</v>
      </c>
      <c r="F123" s="359" t="s">
        <v>1033</v>
      </c>
      <c r="G123" s="359" t="s">
        <v>1035</v>
      </c>
      <c r="H123" s="359" t="s">
        <v>1035</v>
      </c>
    </row>
    <row r="124" spans="1:8" x14ac:dyDescent="0.35">
      <c r="A124" s="359">
        <f>+SUBTOTAL(3,$E$6:$E124)</f>
        <v>119</v>
      </c>
      <c r="B124" s="359" t="s">
        <v>869</v>
      </c>
      <c r="C124" s="359" t="str">
        <f>+VLOOKUP(B124,'Erection Compiled'!$C$8:$D$577,2,FALSE)</f>
        <v>DA+3</v>
      </c>
      <c r="D124" s="365">
        <v>45651</v>
      </c>
      <c r="E124" s="365">
        <v>45651</v>
      </c>
      <c r="F124" s="359" t="s">
        <v>1033</v>
      </c>
      <c r="G124" s="359" t="s">
        <v>1035</v>
      </c>
      <c r="H124" s="359" t="s">
        <v>1035</v>
      </c>
    </row>
    <row r="125" spans="1:8" x14ac:dyDescent="0.35">
      <c r="A125" s="359">
        <f>+SUBTOTAL(3,$E$6:$E125)</f>
        <v>120</v>
      </c>
      <c r="B125" s="359" t="s">
        <v>717</v>
      </c>
      <c r="C125" s="359" t="str">
        <f>+VLOOKUP(B125,'Erection Compiled'!$C$8:$D$577,2,FALSE)</f>
        <v>DA+0</v>
      </c>
      <c r="D125" s="365">
        <v>45652</v>
      </c>
      <c r="E125" s="365">
        <v>45652</v>
      </c>
      <c r="F125" s="359" t="s">
        <v>1033</v>
      </c>
      <c r="G125" s="359" t="s">
        <v>1035</v>
      </c>
      <c r="H125" s="359" t="s">
        <v>1035</v>
      </c>
    </row>
    <row r="126" spans="1:8" x14ac:dyDescent="0.35">
      <c r="A126" s="359">
        <f>+SUBTOTAL(3,$E$6:$E126)</f>
        <v>121</v>
      </c>
      <c r="B126" s="359" t="s">
        <v>699</v>
      </c>
      <c r="C126" s="359" t="str">
        <f>+VLOOKUP(B126,'Erection Compiled'!$C$8:$D$577,2,FALSE)</f>
        <v>DA+3</v>
      </c>
      <c r="D126" s="365">
        <v>45652</v>
      </c>
      <c r="E126" s="365">
        <v>45652</v>
      </c>
      <c r="F126" s="359" t="s">
        <v>1033</v>
      </c>
      <c r="G126" s="359" t="s">
        <v>1035</v>
      </c>
      <c r="H126" s="359" t="s">
        <v>1035</v>
      </c>
    </row>
    <row r="127" spans="1:8" x14ac:dyDescent="0.35">
      <c r="A127" s="359">
        <f>+SUBTOTAL(3,$E$6:$E127)</f>
        <v>122</v>
      </c>
      <c r="B127" s="359" t="s">
        <v>700</v>
      </c>
      <c r="C127" s="359" t="str">
        <f>+VLOOKUP(B127,'Erection Compiled'!$C$8:$D$577,2,FALSE)</f>
        <v>DA+3</v>
      </c>
      <c r="D127" s="365">
        <v>45652</v>
      </c>
      <c r="E127" s="365">
        <v>45652</v>
      </c>
      <c r="F127" s="359" t="s">
        <v>1033</v>
      </c>
      <c r="G127" s="359" t="s">
        <v>1035</v>
      </c>
      <c r="H127" s="359" t="s">
        <v>1035</v>
      </c>
    </row>
    <row r="128" spans="1:8" x14ac:dyDescent="0.35">
      <c r="A128" s="359">
        <f>+SUBTOTAL(3,$E$6:$E128)</f>
        <v>123</v>
      </c>
      <c r="B128" s="359" t="s">
        <v>698</v>
      </c>
      <c r="C128" s="359" t="str">
        <f>+VLOOKUP(B128,'Erection Compiled'!$C$8:$D$577,2,FALSE)</f>
        <v>DA+0</v>
      </c>
      <c r="D128" s="365">
        <v>45654</v>
      </c>
      <c r="E128" s="365">
        <v>45654</v>
      </c>
      <c r="F128" s="359" t="s">
        <v>1033</v>
      </c>
      <c r="G128" s="359" t="s">
        <v>1035</v>
      </c>
      <c r="H128" s="359" t="s">
        <v>1035</v>
      </c>
    </row>
    <row r="129" spans="1:8" x14ac:dyDescent="0.35">
      <c r="A129" s="359">
        <f>+SUBTOTAL(3,$E$6:$E129)</f>
        <v>124</v>
      </c>
      <c r="B129" s="359" t="s">
        <v>708</v>
      </c>
      <c r="C129" s="359" t="str">
        <f>+VLOOKUP(B129,'Erection Compiled'!$C$8:$D$577,2,FALSE)</f>
        <v>DA+9</v>
      </c>
      <c r="D129" s="365">
        <v>45663</v>
      </c>
      <c r="E129" s="365">
        <v>45663</v>
      </c>
      <c r="F129" s="359" t="s">
        <v>1033</v>
      </c>
      <c r="G129" s="359" t="s">
        <v>1035</v>
      </c>
      <c r="H129" s="359" t="s">
        <v>1035</v>
      </c>
    </row>
    <row r="130" spans="1:8" x14ac:dyDescent="0.35">
      <c r="A130" s="359">
        <f>+SUBTOTAL(3,$E$6:$E130)</f>
        <v>125</v>
      </c>
      <c r="B130" s="359" t="s">
        <v>35</v>
      </c>
      <c r="C130" s="359" t="str">
        <f>+VLOOKUP(B130,'Erection Compiled'!$C$8:$D$577,2,FALSE)</f>
        <v>DC2+0</v>
      </c>
      <c r="D130" s="365">
        <v>45664</v>
      </c>
      <c r="E130" s="365">
        <v>45664</v>
      </c>
      <c r="F130" s="359" t="s">
        <v>1033</v>
      </c>
      <c r="G130" s="359" t="s">
        <v>1035</v>
      </c>
      <c r="H130" s="359" t="s">
        <v>1035</v>
      </c>
    </row>
    <row r="131" spans="1:8" x14ac:dyDescent="0.35">
      <c r="A131" s="359">
        <f>+SUBTOTAL(3,$E$6:$E131)</f>
        <v>126</v>
      </c>
      <c r="B131" s="359" t="s">
        <v>710</v>
      </c>
      <c r="C131" s="359" t="str">
        <f>+VLOOKUP(B131,'Erection Compiled'!$C$8:$D$577,2,FALSE)</f>
        <v>DA+9</v>
      </c>
      <c r="D131" s="365">
        <v>45669</v>
      </c>
      <c r="E131" s="365">
        <v>45669</v>
      </c>
      <c r="F131" s="359" t="s">
        <v>1033</v>
      </c>
      <c r="G131" s="359" t="s">
        <v>1035</v>
      </c>
      <c r="H131" s="359" t="s">
        <v>1035</v>
      </c>
    </row>
    <row r="132" spans="1:8" x14ac:dyDescent="0.35">
      <c r="A132" s="359">
        <f>+SUBTOTAL(3,$E$6:$E132)</f>
        <v>127</v>
      </c>
      <c r="B132" s="359" t="s">
        <v>222</v>
      </c>
      <c r="C132" s="359" t="str">
        <f>+VLOOKUP(B132,'Erection Compiled'!$C$8:$D$577,2,FALSE)</f>
        <v>DA+0</v>
      </c>
      <c r="D132" s="365">
        <v>45674</v>
      </c>
      <c r="E132" s="365">
        <v>45674</v>
      </c>
      <c r="F132" s="359" t="s">
        <v>1033</v>
      </c>
      <c r="G132" s="359" t="s">
        <v>1035</v>
      </c>
      <c r="H132" s="359" t="s">
        <v>1035</v>
      </c>
    </row>
    <row r="133" spans="1:8" x14ac:dyDescent="0.35">
      <c r="A133" s="359">
        <f>+SUBTOTAL(3,$E$6:$E133)</f>
        <v>128</v>
      </c>
      <c r="B133" s="359" t="s">
        <v>223</v>
      </c>
      <c r="C133" s="359" t="str">
        <f>+VLOOKUP(B133,'Erection Compiled'!$C$8:$D$577,2,FALSE)</f>
        <v>DA+0</v>
      </c>
      <c r="D133" s="365">
        <v>45675</v>
      </c>
      <c r="E133" s="365">
        <v>45675</v>
      </c>
      <c r="F133" s="359" t="s">
        <v>1033</v>
      </c>
      <c r="G133" s="359" t="s">
        <v>1035</v>
      </c>
      <c r="H133" s="359" t="s">
        <v>1035</v>
      </c>
    </row>
    <row r="134" spans="1:8" x14ac:dyDescent="0.35">
      <c r="A134" s="359">
        <f>+SUBTOTAL(3,$E$6:$E134)</f>
        <v>129</v>
      </c>
      <c r="B134" s="359" t="s">
        <v>864</v>
      </c>
      <c r="C134" s="359" t="str">
        <f>+VLOOKUP(B134,'Erection Compiled'!$C$8:$D$577,2,FALSE)</f>
        <v>DA+0</v>
      </c>
      <c r="D134" s="365">
        <v>45684</v>
      </c>
      <c r="E134" s="365">
        <v>45684</v>
      </c>
      <c r="F134" s="359" t="s">
        <v>1033</v>
      </c>
      <c r="G134" s="359" t="s">
        <v>1035</v>
      </c>
      <c r="H134" s="359" t="s">
        <v>1035</v>
      </c>
    </row>
    <row r="135" spans="1:8" x14ac:dyDescent="0.35">
      <c r="A135" s="359">
        <f>+SUBTOTAL(3,$E$6:$E135)</f>
        <v>130</v>
      </c>
      <c r="B135" s="359" t="s">
        <v>865</v>
      </c>
      <c r="C135" s="359" t="str">
        <f>+VLOOKUP(B135,'Erection Compiled'!$C$8:$D$577,2,FALSE)</f>
        <v>DA+0</v>
      </c>
      <c r="D135" s="365">
        <v>45685</v>
      </c>
      <c r="E135" s="365">
        <v>45686</v>
      </c>
      <c r="F135" s="359" t="s">
        <v>1033</v>
      </c>
      <c r="G135" s="359" t="s">
        <v>1035</v>
      </c>
      <c r="H135" s="359" t="s">
        <v>1035</v>
      </c>
    </row>
    <row r="136" spans="1:8" x14ac:dyDescent="0.35">
      <c r="A136" s="359">
        <f>+SUBTOTAL(3,$E$6:$E136)</f>
        <v>131</v>
      </c>
      <c r="B136" s="359" t="s">
        <v>868</v>
      </c>
      <c r="C136" s="359" t="str">
        <f>+VLOOKUP(B136,'Erection Compiled'!$C$8:$D$577,2,FALSE)</f>
        <v>DA+0</v>
      </c>
      <c r="D136" s="365">
        <v>45701</v>
      </c>
      <c r="E136" s="365">
        <v>45701</v>
      </c>
      <c r="F136" s="359" t="s">
        <v>1033</v>
      </c>
      <c r="G136" s="359" t="s">
        <v>1035</v>
      </c>
      <c r="H136" s="359" t="s">
        <v>1035</v>
      </c>
    </row>
    <row r="137" spans="1:8" x14ac:dyDescent="0.35">
      <c r="A137" s="359">
        <f>+SUBTOTAL(3,$E$6:$E137)</f>
        <v>132</v>
      </c>
      <c r="B137" s="359" t="s">
        <v>871</v>
      </c>
      <c r="C137" s="359" t="str">
        <f>+VLOOKUP(B137,'Erection Compiled'!$C$8:$D$577,2,FALSE)</f>
        <v>DB2+0</v>
      </c>
      <c r="D137" s="365">
        <v>45702</v>
      </c>
      <c r="E137" s="365">
        <v>45702</v>
      </c>
      <c r="F137" s="359" t="s">
        <v>1033</v>
      </c>
      <c r="G137" s="359" t="s">
        <v>1035</v>
      </c>
      <c r="H137" s="359" t="s">
        <v>1035</v>
      </c>
    </row>
    <row r="138" spans="1:8" x14ac:dyDescent="0.35">
      <c r="A138" s="359">
        <f>+SUBTOTAL(3,$E$6:$E138)</f>
        <v>133</v>
      </c>
      <c r="B138" s="359" t="s">
        <v>866</v>
      </c>
      <c r="C138" s="359" t="str">
        <f>+VLOOKUP(B138,'Erection Compiled'!$C$8:$D$577,2,FALSE)</f>
        <v>DA+0</v>
      </c>
      <c r="D138" s="365">
        <v>45703</v>
      </c>
      <c r="E138" s="365">
        <v>45703</v>
      </c>
      <c r="F138" s="359" t="s">
        <v>1033</v>
      </c>
      <c r="G138" s="359" t="s">
        <v>1035</v>
      </c>
      <c r="H138" s="359" t="s">
        <v>1035</v>
      </c>
    </row>
    <row r="139" spans="1:8" x14ac:dyDescent="0.35">
      <c r="A139" s="359">
        <f>+SUBTOTAL(3,$E$6:$E139)</f>
        <v>134</v>
      </c>
      <c r="B139" s="359" t="s">
        <v>834</v>
      </c>
      <c r="C139" s="359" t="str">
        <f>+VLOOKUP(B139,'Erection Compiled'!$C$8:$D$577,2,FALSE)</f>
        <v>DA+0</v>
      </c>
      <c r="D139" s="365">
        <v>45705</v>
      </c>
      <c r="E139" s="365">
        <v>45705</v>
      </c>
      <c r="F139" s="359" t="s">
        <v>1033</v>
      </c>
      <c r="G139" s="359" t="s">
        <v>1035</v>
      </c>
      <c r="H139" s="359" t="s">
        <v>1035</v>
      </c>
    </row>
    <row r="140" spans="1:8" x14ac:dyDescent="0.35">
      <c r="A140" s="359">
        <f>+SUBTOTAL(3,$E$6:$E140)</f>
        <v>135</v>
      </c>
      <c r="B140" s="359" t="s">
        <v>101</v>
      </c>
      <c r="C140" s="359" t="str">
        <f>+VLOOKUP(B140,'Erection Compiled'!$C$8:$D$577,2,FALSE)</f>
        <v>DC2+6</v>
      </c>
      <c r="D140" s="365">
        <v>45707</v>
      </c>
      <c r="E140" s="365">
        <v>45707</v>
      </c>
      <c r="F140" s="359" t="s">
        <v>1033</v>
      </c>
      <c r="G140" s="359" t="s">
        <v>1035</v>
      </c>
      <c r="H140" s="359" t="s">
        <v>1035</v>
      </c>
    </row>
    <row r="141" spans="1:8" x14ac:dyDescent="0.35">
      <c r="A141" s="359">
        <f>+SUBTOTAL(3,$E$6:$E141)</f>
        <v>136</v>
      </c>
      <c r="B141" s="359" t="s">
        <v>715</v>
      </c>
      <c r="C141" s="359" t="str">
        <f>+VLOOKUP(B141,'Erection Compiled'!$C$8:$D$577,2,FALSE)</f>
        <v>DC2+0</v>
      </c>
      <c r="D141" s="365">
        <v>45714</v>
      </c>
      <c r="E141" s="365">
        <v>45714</v>
      </c>
      <c r="F141" s="359" t="s">
        <v>1033</v>
      </c>
      <c r="G141" s="359" t="s">
        <v>1035</v>
      </c>
      <c r="H141" s="359" t="s">
        <v>1035</v>
      </c>
    </row>
    <row r="142" spans="1:8" x14ac:dyDescent="0.35">
      <c r="A142" s="359">
        <f>+SUBTOTAL(3,$E$6:$E142)</f>
        <v>137</v>
      </c>
      <c r="B142" s="359" t="s">
        <v>709</v>
      </c>
      <c r="C142" s="359" t="str">
        <f>+VLOOKUP(B142,'Erection Compiled'!$C$8:$D$577,2,FALSE)</f>
        <v>DA+9</v>
      </c>
      <c r="D142" s="365">
        <v>45718</v>
      </c>
      <c r="E142" s="365">
        <v>45718</v>
      </c>
      <c r="F142" s="359" t="s">
        <v>1033</v>
      </c>
      <c r="G142" s="359" t="s">
        <v>1035</v>
      </c>
      <c r="H142" s="359" t="s">
        <v>1035</v>
      </c>
    </row>
    <row r="143" spans="1:8" x14ac:dyDescent="0.35">
      <c r="A143" s="359">
        <f>+SUBTOTAL(3,$E$6:$E143)</f>
        <v>138</v>
      </c>
      <c r="B143" s="359" t="s">
        <v>718</v>
      </c>
      <c r="C143" s="359" t="str">
        <f>+VLOOKUP(B143,'Erection Compiled'!$C$8:$D$577,2,FALSE)</f>
        <v>DC2+0</v>
      </c>
      <c r="D143" s="365">
        <v>45721</v>
      </c>
      <c r="E143" s="365">
        <v>45721</v>
      </c>
      <c r="F143" s="359" t="s">
        <v>1033</v>
      </c>
      <c r="G143" s="359" t="s">
        <v>1035</v>
      </c>
      <c r="H143" s="359" t="s">
        <v>1035</v>
      </c>
    </row>
    <row r="144" spans="1:8" x14ac:dyDescent="0.35">
      <c r="A144" s="359">
        <f>+SUBTOTAL(3,$E$6:$E144)</f>
        <v>139</v>
      </c>
      <c r="B144" s="359" t="s">
        <v>91</v>
      </c>
      <c r="C144" s="359" t="str">
        <f>+VLOOKUP(B144,'Erection Compiled'!$C$8:$D$577,2,FALSE)</f>
        <v>DD45+0</v>
      </c>
      <c r="D144" s="365">
        <v>45726</v>
      </c>
      <c r="E144" s="365">
        <v>45726</v>
      </c>
      <c r="F144" s="359" t="s">
        <v>1033</v>
      </c>
      <c r="G144" s="359" t="s">
        <v>1035</v>
      </c>
      <c r="H144" s="359" t="s">
        <v>1035</v>
      </c>
    </row>
    <row r="145" spans="1:8" x14ac:dyDescent="0.35">
      <c r="A145" s="359">
        <f>+SUBTOTAL(3,$E$6:$E145)</f>
        <v>140</v>
      </c>
      <c r="B145" s="359" t="s">
        <v>727</v>
      </c>
      <c r="C145" s="359" t="str">
        <f>+VLOOKUP(B145,'Erection Compiled'!$C$8:$D$577,2,FALSE)</f>
        <v>DA+3</v>
      </c>
      <c r="D145" s="365">
        <v>45727</v>
      </c>
      <c r="E145" s="365">
        <v>45727</v>
      </c>
      <c r="F145" s="359" t="s">
        <v>1033</v>
      </c>
      <c r="G145" s="359" t="s">
        <v>1035</v>
      </c>
      <c r="H145" s="359" t="s">
        <v>1035</v>
      </c>
    </row>
    <row r="146" spans="1:8" x14ac:dyDescent="0.35">
      <c r="A146" s="359">
        <f>+SUBTOTAL(3,$E$6:$E146)</f>
        <v>141</v>
      </c>
      <c r="B146" s="359" t="s">
        <v>728</v>
      </c>
      <c r="C146" s="359" t="str">
        <f>+VLOOKUP(B146,'Erection Compiled'!$C$8:$D$577,2,FALSE)</f>
        <v>DA+9</v>
      </c>
      <c r="D146" s="365">
        <v>45728</v>
      </c>
      <c r="E146" s="365">
        <v>45728</v>
      </c>
      <c r="F146" s="359" t="s">
        <v>1033</v>
      </c>
      <c r="G146" s="359" t="s">
        <v>1035</v>
      </c>
      <c r="H146" s="359" t="s">
        <v>1035</v>
      </c>
    </row>
    <row r="147" spans="1:8" x14ac:dyDescent="0.35">
      <c r="A147" s="359">
        <f>+SUBTOTAL(3,$E$6:$E147)</f>
        <v>142</v>
      </c>
      <c r="B147" s="359" t="s">
        <v>861</v>
      </c>
      <c r="C147" s="359" t="str">
        <f>+VLOOKUP(B147,'Erection Compiled'!$C$8:$D$577,2,FALSE)</f>
        <v>DB2+0</v>
      </c>
      <c r="D147" s="365">
        <v>45729</v>
      </c>
      <c r="E147" s="365">
        <v>45729</v>
      </c>
      <c r="F147" s="359" t="s">
        <v>1033</v>
      </c>
      <c r="G147" s="359" t="s">
        <v>1035</v>
      </c>
      <c r="H147" s="359" t="s">
        <v>1035</v>
      </c>
    </row>
    <row r="148" spans="1:8" x14ac:dyDescent="0.35">
      <c r="A148" s="359">
        <f>+SUBTOTAL(3,$E$6:$E148)</f>
        <v>143</v>
      </c>
      <c r="B148" s="359" t="s">
        <v>723</v>
      </c>
      <c r="C148" s="359" t="str">
        <f>+VLOOKUP(B148,'Erection Compiled'!$C$8:$D$577,2,FALSE)</f>
        <v>DA+9</v>
      </c>
      <c r="D148" s="365">
        <v>45733</v>
      </c>
      <c r="E148" s="365">
        <v>45733</v>
      </c>
      <c r="F148" s="359" t="s">
        <v>1033</v>
      </c>
      <c r="G148" s="359" t="s">
        <v>1035</v>
      </c>
      <c r="H148" s="359" t="s">
        <v>1035</v>
      </c>
    </row>
    <row r="149" spans="1:8" x14ac:dyDescent="0.35">
      <c r="A149" s="359">
        <f>+SUBTOTAL(3,$E$6:$E149)</f>
        <v>144</v>
      </c>
      <c r="B149" s="361" t="s">
        <v>694</v>
      </c>
      <c r="C149" s="359" t="str">
        <f>+VLOOKUP(B149,'Erection Compiled'!$C$8:$D$577,2,FALSE)</f>
        <v>DA+3</v>
      </c>
      <c r="D149" s="365">
        <v>45763</v>
      </c>
      <c r="E149" s="365">
        <v>45763</v>
      </c>
      <c r="F149" s="359" t="s">
        <v>1033</v>
      </c>
      <c r="G149" s="359" t="s">
        <v>1035</v>
      </c>
      <c r="H149" s="359"/>
    </row>
    <row r="150" spans="1:8" x14ac:dyDescent="0.35">
      <c r="A150" s="359">
        <f>+SUBTOTAL(3,$E$6:$E150)</f>
        <v>145</v>
      </c>
      <c r="B150" s="361" t="s">
        <v>693</v>
      </c>
      <c r="C150" s="359" t="str">
        <f>+VLOOKUP(B150,'Erection Compiled'!$C$8:$D$577,2,FALSE)</f>
        <v>DA+0</v>
      </c>
      <c r="D150" s="365">
        <v>45763</v>
      </c>
      <c r="E150" s="365">
        <v>45763</v>
      </c>
      <c r="F150" s="359" t="s">
        <v>1033</v>
      </c>
      <c r="G150" s="359" t="s">
        <v>1035</v>
      </c>
      <c r="H150" s="359"/>
    </row>
    <row r="151" spans="1:8" x14ac:dyDescent="0.35">
      <c r="A151" s="359">
        <f>+SUBTOTAL(3,$E$6:$E151)</f>
        <v>146</v>
      </c>
      <c r="B151" s="361" t="s">
        <v>95</v>
      </c>
      <c r="C151" s="359" t="str">
        <f>+VLOOKUP(B151,'Erection Compiled'!$C$8:$D$577,2,FALSE)</f>
        <v>DC1+3</v>
      </c>
      <c r="D151" s="365">
        <v>45768</v>
      </c>
      <c r="E151" s="365">
        <v>45768</v>
      </c>
      <c r="F151" s="359" t="s">
        <v>1033</v>
      </c>
      <c r="G151" s="359" t="s">
        <v>1035</v>
      </c>
      <c r="H151" s="359"/>
    </row>
    <row r="152" spans="1:8" x14ac:dyDescent="0.35">
      <c r="A152" s="359">
        <f>+SUBTOTAL(3,$E$6:$E152)</f>
        <v>147</v>
      </c>
      <c r="B152" s="361" t="s">
        <v>860</v>
      </c>
      <c r="C152" s="359" t="str">
        <f>+VLOOKUP(B152,'Erection Compiled'!$C$8:$D$577,2,FALSE)</f>
        <v>DA+0</v>
      </c>
      <c r="D152" s="365">
        <v>45775</v>
      </c>
      <c r="E152" s="365">
        <v>45775</v>
      </c>
      <c r="F152" s="359" t="s">
        <v>1033</v>
      </c>
      <c r="G152" s="359" t="s">
        <v>1035</v>
      </c>
      <c r="H152" s="359" t="s">
        <v>1035</v>
      </c>
    </row>
    <row r="153" spans="1:8" x14ac:dyDescent="0.35">
      <c r="A153" s="359">
        <f>+SUBTOTAL(3,$E$6:$E153)</f>
        <v>148</v>
      </c>
      <c r="B153" s="361" t="s">
        <v>859</v>
      </c>
      <c r="C153" s="359" t="str">
        <f>+VLOOKUP(B153,'Erection Compiled'!$C$8:$D$577,2,FALSE)</f>
        <v>DA+3</v>
      </c>
      <c r="D153" s="365">
        <v>45776</v>
      </c>
      <c r="E153" s="365">
        <v>45776</v>
      </c>
      <c r="F153" s="359" t="s">
        <v>1033</v>
      </c>
      <c r="G153" s="359" t="s">
        <v>1035</v>
      </c>
      <c r="H153" s="359" t="s">
        <v>1035</v>
      </c>
    </row>
    <row r="154" spans="1:8" x14ac:dyDescent="0.35">
      <c r="A154" s="359">
        <f>+SUBTOTAL(3,$E$6:$E154)</f>
        <v>149</v>
      </c>
      <c r="B154" s="361" t="s">
        <v>857</v>
      </c>
      <c r="C154" s="359" t="str">
        <f>+VLOOKUP(B154,'Erection Compiled'!$C$8:$D$577,2,FALSE)</f>
        <v>DA+3</v>
      </c>
      <c r="D154" s="365">
        <v>45777</v>
      </c>
      <c r="E154" s="365">
        <v>45777</v>
      </c>
      <c r="F154" s="359" t="s">
        <v>1033</v>
      </c>
      <c r="G154" s="359" t="s">
        <v>1035</v>
      </c>
      <c r="H154" s="359" t="s">
        <v>1035</v>
      </c>
    </row>
    <row r="155" spans="1:8" x14ac:dyDescent="0.35">
      <c r="A155" s="359">
        <f>+SUBTOTAL(3,$E$6:$E155)</f>
        <v>150</v>
      </c>
      <c r="B155" s="361" t="s">
        <v>856</v>
      </c>
      <c r="C155" s="359" t="str">
        <f>+VLOOKUP(B155,'Erection Compiled'!$C$8:$D$577,2,FALSE)</f>
        <v>DA+3</v>
      </c>
      <c r="D155" s="365">
        <v>45777</v>
      </c>
      <c r="E155" s="365">
        <v>45777</v>
      </c>
      <c r="F155" s="359" t="s">
        <v>1033</v>
      </c>
      <c r="G155" s="359" t="s">
        <v>1035</v>
      </c>
      <c r="H155" s="359" t="s">
        <v>1035</v>
      </c>
    </row>
    <row r="156" spans="1:8" x14ac:dyDescent="0.35">
      <c r="A156" s="359">
        <f>+SUBTOTAL(3,$E$6:$E156)</f>
        <v>151</v>
      </c>
      <c r="B156" s="361" t="s">
        <v>843</v>
      </c>
      <c r="C156" s="359" t="str">
        <f>+VLOOKUP(B156,'Erection Compiled'!$C$8:$D$577,2,FALSE)</f>
        <v>DA+3</v>
      </c>
      <c r="D156" s="365">
        <v>45779</v>
      </c>
      <c r="E156" s="365">
        <v>45779</v>
      </c>
      <c r="F156" s="359" t="s">
        <v>1033</v>
      </c>
      <c r="G156" s="359" t="s">
        <v>1035</v>
      </c>
      <c r="H156" s="359" t="s">
        <v>1035</v>
      </c>
    </row>
    <row r="157" spans="1:8" x14ac:dyDescent="0.35">
      <c r="A157" s="359">
        <f>+SUBTOTAL(3,$E$6:$E157)</f>
        <v>152</v>
      </c>
      <c r="B157" s="361" t="s">
        <v>855</v>
      </c>
      <c r="C157" s="359" t="str">
        <f>+VLOOKUP(B157,'Erection Compiled'!$C$8:$D$577,2,FALSE)</f>
        <v>DA+0</v>
      </c>
      <c r="D157" s="365">
        <v>45779</v>
      </c>
      <c r="E157" s="365">
        <v>45779</v>
      </c>
      <c r="F157" s="359" t="s">
        <v>1033</v>
      </c>
      <c r="G157" s="359" t="s">
        <v>1035</v>
      </c>
      <c r="H157" s="359" t="s">
        <v>1035</v>
      </c>
    </row>
    <row r="158" spans="1:8" x14ac:dyDescent="0.35">
      <c r="A158" s="359">
        <f>+SUBTOTAL(3,$E$6:$E158)</f>
        <v>153</v>
      </c>
      <c r="B158" s="361" t="s">
        <v>841</v>
      </c>
      <c r="C158" s="359" t="str">
        <f>+VLOOKUP(B158,'Erection Compiled'!$C$8:$D$577,2,FALSE)</f>
        <v>DA+3</v>
      </c>
      <c r="D158" s="365">
        <v>45780</v>
      </c>
      <c r="E158" s="365">
        <v>45780</v>
      </c>
      <c r="F158" s="359" t="s">
        <v>1033</v>
      </c>
      <c r="G158" s="359" t="s">
        <v>1035</v>
      </c>
      <c r="H158" s="359" t="s">
        <v>1035</v>
      </c>
    </row>
    <row r="159" spans="1:8" x14ac:dyDescent="0.35">
      <c r="A159" s="359">
        <f>+SUBTOTAL(3,$E$6:$E159)</f>
        <v>154</v>
      </c>
      <c r="B159" s="361" t="s">
        <v>749</v>
      </c>
      <c r="C159" s="359" t="str">
        <f>+VLOOKUP(B159,'Erection Compiled'!$C$8:$D$577,2,FALSE)</f>
        <v>DA+0</v>
      </c>
      <c r="D159" s="365">
        <v>45782</v>
      </c>
      <c r="E159" s="365">
        <v>45782</v>
      </c>
      <c r="F159" s="359" t="s">
        <v>1033</v>
      </c>
      <c r="G159" s="359" t="s">
        <v>1035</v>
      </c>
      <c r="H159" s="359" t="s">
        <v>1035</v>
      </c>
    </row>
    <row r="160" spans="1:8" x14ac:dyDescent="0.35">
      <c r="A160" s="359">
        <f>+SUBTOTAL(3,$E$6:$E160)</f>
        <v>155</v>
      </c>
      <c r="B160" s="361" t="s">
        <v>750</v>
      </c>
      <c r="C160" s="359" t="str">
        <f>+VLOOKUP(B160,'Erection Compiled'!$C$8:$D$577,2,FALSE)</f>
        <v>DA+0</v>
      </c>
      <c r="D160" s="365">
        <v>45783</v>
      </c>
      <c r="E160" s="365">
        <v>45783</v>
      </c>
      <c r="F160" s="359" t="s">
        <v>1033</v>
      </c>
      <c r="G160" s="359" t="s">
        <v>1035</v>
      </c>
      <c r="H160" s="359" t="s">
        <v>1035</v>
      </c>
    </row>
    <row r="161" spans="1:8" x14ac:dyDescent="0.35">
      <c r="A161" s="359">
        <f>+SUBTOTAL(3,$E$6:$E161)</f>
        <v>156</v>
      </c>
      <c r="B161" s="361" t="s">
        <v>854</v>
      </c>
      <c r="C161" s="359" t="str">
        <f>+VLOOKUP(B161,'Erection Compiled'!$C$8:$D$577,2,FALSE)</f>
        <v>DA+3</v>
      </c>
      <c r="D161" s="365">
        <v>45787</v>
      </c>
      <c r="E161" s="365">
        <v>45787</v>
      </c>
      <c r="F161" s="359" t="s">
        <v>1033</v>
      </c>
      <c r="G161" s="359" t="s">
        <v>1035</v>
      </c>
      <c r="H161" s="359" t="s">
        <v>1035</v>
      </c>
    </row>
    <row r="162" spans="1:8" x14ac:dyDescent="0.35">
      <c r="A162" s="359">
        <f>+SUBTOTAL(3,$E$6:$E162)</f>
        <v>157</v>
      </c>
      <c r="B162" s="361" t="s">
        <v>842</v>
      </c>
      <c r="C162" s="359" t="str">
        <f>+VLOOKUP(B162,'Erection Compiled'!$C$8:$D$577,2,FALSE)</f>
        <v>DA+3</v>
      </c>
      <c r="D162" s="365">
        <v>45788</v>
      </c>
      <c r="E162" s="365">
        <v>45788</v>
      </c>
      <c r="F162" s="359" t="s">
        <v>1033</v>
      </c>
      <c r="G162" s="359" t="s">
        <v>1035</v>
      </c>
      <c r="H162" s="359" t="s">
        <v>1035</v>
      </c>
    </row>
    <row r="163" spans="1:8" x14ac:dyDescent="0.35">
      <c r="A163" s="359">
        <f>+SUBTOTAL(3,$E$6:$E163)</f>
        <v>158</v>
      </c>
      <c r="B163" s="359" t="s">
        <v>852</v>
      </c>
      <c r="C163" s="359" t="str">
        <f>+VLOOKUP(B163,'Erection Compiled'!$C$8:$D$577,2,FALSE)</f>
        <v>DA+6</v>
      </c>
      <c r="D163" s="365">
        <v>45793</v>
      </c>
      <c r="E163" s="365">
        <v>45793</v>
      </c>
      <c r="F163" s="359" t="s">
        <v>1033</v>
      </c>
      <c r="G163" s="359" t="s">
        <v>1035</v>
      </c>
      <c r="H163" s="359" t="s">
        <v>1035</v>
      </c>
    </row>
    <row r="164" spans="1:8" x14ac:dyDescent="0.35">
      <c r="A164" s="359">
        <f>+SUBTOTAL(3,$E$6:$E164)</f>
        <v>159</v>
      </c>
      <c r="B164" s="361" t="s">
        <v>853</v>
      </c>
      <c r="C164" s="359" t="str">
        <f>+VLOOKUP(B164,'Erection Compiled'!$C$8:$D$577,2,FALSE)</f>
        <v>DA+3</v>
      </c>
      <c r="D164" s="365">
        <v>45794</v>
      </c>
      <c r="E164" s="365">
        <v>45794</v>
      </c>
      <c r="F164" s="359" t="s">
        <v>1033</v>
      </c>
      <c r="G164" s="359" t="s">
        <v>1035</v>
      </c>
      <c r="H164" s="359" t="s">
        <v>1035</v>
      </c>
    </row>
    <row r="165" spans="1:8" x14ac:dyDescent="0.35">
      <c r="A165" s="359">
        <f>+SUBTOTAL(3,$E$6:$E165)</f>
        <v>160</v>
      </c>
      <c r="B165" s="361" t="s">
        <v>851</v>
      </c>
      <c r="C165" s="359" t="str">
        <f>+VLOOKUP(B165,'Erection Compiled'!$C$8:$D$577,2,FALSE)</f>
        <v>DA+3</v>
      </c>
      <c r="D165" s="365">
        <v>45796</v>
      </c>
      <c r="E165" s="365">
        <v>45796</v>
      </c>
      <c r="F165" s="359" t="s">
        <v>1033</v>
      </c>
      <c r="G165" s="359" t="s">
        <v>1035</v>
      </c>
      <c r="H165" s="359" t="s">
        <v>1035</v>
      </c>
    </row>
    <row r="166" spans="1:8" x14ac:dyDescent="0.35">
      <c r="A166" s="359">
        <f>+SUBTOTAL(3,$E$6:$E166)</f>
        <v>161</v>
      </c>
      <c r="B166" s="361" t="s">
        <v>850</v>
      </c>
      <c r="C166" s="359" t="str">
        <f>+VLOOKUP(B166,'Erection Compiled'!$C$8:$D$577,2,FALSE)</f>
        <v>DA+3</v>
      </c>
      <c r="D166" s="365">
        <v>45797</v>
      </c>
      <c r="E166" s="365">
        <v>45797</v>
      </c>
      <c r="F166" s="359" t="s">
        <v>1033</v>
      </c>
      <c r="G166" s="359" t="s">
        <v>1035</v>
      </c>
      <c r="H166" s="359" t="s">
        <v>1035</v>
      </c>
    </row>
    <row r="167" spans="1:8" x14ac:dyDescent="0.35">
      <c r="A167" s="359">
        <f>+SUBTOTAL(3,$E$6:$E167)</f>
        <v>162</v>
      </c>
      <c r="B167" s="361" t="s">
        <v>849</v>
      </c>
      <c r="C167" s="359" t="str">
        <f>+VLOOKUP(B167,'Erection Compiled'!$C$8:$D$577,2,FALSE)</f>
        <v>DA+3</v>
      </c>
      <c r="D167" s="365">
        <v>45801</v>
      </c>
      <c r="E167" s="365">
        <v>45801</v>
      </c>
      <c r="F167" s="359" t="s">
        <v>1033</v>
      </c>
      <c r="G167" s="359" t="s">
        <v>1035</v>
      </c>
      <c r="H167" s="359" t="s">
        <v>1035</v>
      </c>
    </row>
    <row r="168" spans="1:8" x14ac:dyDescent="0.35">
      <c r="A168" s="359">
        <f>+SUBTOTAL(3,$E$6:$E168)</f>
        <v>163</v>
      </c>
      <c r="B168" s="361" t="s">
        <v>106</v>
      </c>
      <c r="C168" s="359" t="str">
        <f>+VLOOKUP(B168,'Erection Compiled'!$C$8:$D$577,2,FALSE)</f>
        <v>DB2+3</v>
      </c>
      <c r="D168" s="365">
        <v>45803</v>
      </c>
      <c r="E168" s="365">
        <v>45803</v>
      </c>
      <c r="F168" s="359" t="s">
        <v>1033</v>
      </c>
      <c r="G168" s="359" t="s">
        <v>1035</v>
      </c>
      <c r="H168" s="359" t="s">
        <v>1035</v>
      </c>
    </row>
    <row r="169" spans="1:8" x14ac:dyDescent="0.35">
      <c r="A169" s="359">
        <f>+SUBTOTAL(3,$E$6:$E169)</f>
        <v>164</v>
      </c>
      <c r="B169" s="361" t="s">
        <v>847</v>
      </c>
      <c r="C169" s="359" t="str">
        <f>+VLOOKUP(B169,'Erection Compiled'!$C$8:$D$577,2,FALSE)</f>
        <v>DA+3</v>
      </c>
      <c r="D169" s="365">
        <v>45804</v>
      </c>
      <c r="E169" s="365">
        <v>45804</v>
      </c>
      <c r="F169" s="359" t="s">
        <v>1033</v>
      </c>
      <c r="G169" s="359" t="s">
        <v>1035</v>
      </c>
      <c r="H169" s="359" t="s">
        <v>1035</v>
      </c>
    </row>
    <row r="170" spans="1:8" x14ac:dyDescent="0.35">
      <c r="A170" s="359">
        <f>+SUBTOTAL(3,$E$6:$E170)</f>
        <v>165</v>
      </c>
      <c r="B170" s="361" t="s">
        <v>848</v>
      </c>
      <c r="C170" s="359" t="str">
        <f>+VLOOKUP(B170,'Erection Compiled'!$C$8:$D$577,2,FALSE)</f>
        <v>DA+3</v>
      </c>
      <c r="D170" s="365">
        <v>45805</v>
      </c>
      <c r="E170" s="365">
        <v>45805</v>
      </c>
      <c r="F170" s="359" t="s">
        <v>1033</v>
      </c>
      <c r="G170" s="359" t="s">
        <v>1035</v>
      </c>
      <c r="H170" s="359" t="s">
        <v>1035</v>
      </c>
    </row>
    <row r="171" spans="1:8" x14ac:dyDescent="0.35">
      <c r="A171" s="359">
        <f>+SUBTOTAL(3,$E$6:$E171)</f>
        <v>166</v>
      </c>
      <c r="B171" s="361" t="s">
        <v>103</v>
      </c>
      <c r="C171" s="359" t="str">
        <f>+VLOOKUP(B171,'Erection Compiled'!$C$8:$D$577,2,FALSE)</f>
        <v>DD45+0</v>
      </c>
      <c r="D171" s="365">
        <v>45812</v>
      </c>
      <c r="E171" s="365">
        <v>45812</v>
      </c>
      <c r="F171" s="359" t="s">
        <v>1033</v>
      </c>
      <c r="G171" s="359" t="s">
        <v>1035</v>
      </c>
      <c r="H171" s="359" t="s">
        <v>1035</v>
      </c>
    </row>
    <row r="172" spans="1:8" x14ac:dyDescent="0.35">
      <c r="A172" s="359">
        <f>+SUBTOTAL(3,$E$6:$E172)</f>
        <v>167</v>
      </c>
      <c r="B172" s="361" t="s">
        <v>102</v>
      </c>
      <c r="C172" s="359" t="str">
        <f>+VLOOKUP(B172,'Erection Compiled'!$C$8:$D$577,2,FALSE)</f>
        <v>DC1+9</v>
      </c>
      <c r="D172" s="365">
        <v>45818</v>
      </c>
      <c r="E172" s="365">
        <v>45818</v>
      </c>
      <c r="F172" s="359" t="s">
        <v>1033</v>
      </c>
      <c r="G172" s="359" t="s">
        <v>1035</v>
      </c>
      <c r="H172" s="359" t="s">
        <v>1035</v>
      </c>
    </row>
    <row r="173" spans="1:8" x14ac:dyDescent="0.35">
      <c r="A173" s="359">
        <f>+SUBTOTAL(3,$E$6:$E173)</f>
        <v>168</v>
      </c>
      <c r="B173" s="361" t="s">
        <v>506</v>
      </c>
      <c r="C173" s="359" t="str">
        <f>+VLOOKUP(B173,'Erection Compiled'!$C$8:$D$577,2,FALSE)</f>
        <v>DA+0</v>
      </c>
      <c r="D173" s="365">
        <v>45818</v>
      </c>
      <c r="E173" s="365">
        <v>45818</v>
      </c>
      <c r="F173" s="359" t="s">
        <v>1424</v>
      </c>
      <c r="G173" s="359" t="s">
        <v>1035</v>
      </c>
      <c r="H173" s="359"/>
    </row>
    <row r="174" spans="1:8" x14ac:dyDescent="0.35">
      <c r="A174" s="359">
        <f>+SUBTOTAL(3,$E$6:$E174)</f>
        <v>169</v>
      </c>
      <c r="B174" s="361" t="s">
        <v>508</v>
      </c>
      <c r="C174" s="359" t="str">
        <f>+VLOOKUP(B174,'Erection Compiled'!$C$8:$D$577,2,FALSE)</f>
        <v>DB2+3</v>
      </c>
      <c r="D174" s="365">
        <v>45818</v>
      </c>
      <c r="E174" s="365">
        <v>45818</v>
      </c>
      <c r="F174" s="359" t="s">
        <v>1424</v>
      </c>
      <c r="G174" s="359" t="s">
        <v>1035</v>
      </c>
      <c r="H174" s="359"/>
    </row>
    <row r="175" spans="1:8" x14ac:dyDescent="0.35">
      <c r="A175" s="359">
        <f>+SUBTOTAL(3,$E$6:$E175)</f>
        <v>170</v>
      </c>
      <c r="B175" s="361" t="s">
        <v>844</v>
      </c>
      <c r="C175" s="359" t="str">
        <f>+VLOOKUP(B175,'Erection Compiled'!$C$8:$D$577,2,FALSE)</f>
        <v>DA+3</v>
      </c>
      <c r="D175" s="365">
        <v>45851</v>
      </c>
      <c r="E175" s="365">
        <v>45852</v>
      </c>
      <c r="F175" s="359" t="s">
        <v>1033</v>
      </c>
      <c r="G175" s="359" t="s">
        <v>1035</v>
      </c>
      <c r="H175" s="359"/>
    </row>
    <row r="176" spans="1:8" x14ac:dyDescent="0.35">
      <c r="A176" s="359">
        <f>+SUBTOTAL(3,$E$6:$E176)</f>
        <v>171</v>
      </c>
      <c r="B176" s="361" t="s">
        <v>732</v>
      </c>
      <c r="C176" s="359" t="str">
        <f>+VLOOKUP(B176,'Erection Compiled'!$C$8:$D$577,2,FALSE)</f>
        <v>DA+6</v>
      </c>
      <c r="D176" s="365">
        <v>45861</v>
      </c>
      <c r="E176" s="365">
        <v>45861</v>
      </c>
      <c r="F176" s="359" t="s">
        <v>1033</v>
      </c>
      <c r="G176" s="359" t="s">
        <v>1035</v>
      </c>
      <c r="H176" s="359"/>
    </row>
    <row r="177" spans="1:8" x14ac:dyDescent="0.35">
      <c r="A177" s="359">
        <f>+SUBTOTAL(3,$E$6:$E177)</f>
        <v>172</v>
      </c>
      <c r="B177" s="361" t="s">
        <v>733</v>
      </c>
      <c r="C177" s="359" t="str">
        <f>+VLOOKUP(B177,'Erection Compiled'!$C$8:$D$577,2,FALSE)</f>
        <v>DA+0</v>
      </c>
      <c r="D177" s="365">
        <v>45861</v>
      </c>
      <c r="E177" s="365">
        <v>45861</v>
      </c>
      <c r="F177" s="359" t="s">
        <v>1033</v>
      </c>
      <c r="G177" s="359" t="s">
        <v>1035</v>
      </c>
      <c r="H177" s="359"/>
    </row>
    <row r="178" spans="1:8" x14ac:dyDescent="0.35">
      <c r="A178" s="359">
        <f>+SUBTOTAL(3,$E$6:$E178)</f>
        <v>173</v>
      </c>
      <c r="B178" s="361" t="s">
        <v>858</v>
      </c>
      <c r="C178" s="359" t="str">
        <f>+VLOOKUP(B178,'Erection Compiled'!$C$8:$D$577,2,FALSE)</f>
        <v>DB2+3</v>
      </c>
      <c r="D178" s="365">
        <v>45861</v>
      </c>
      <c r="E178" s="365">
        <v>45861</v>
      </c>
      <c r="F178" s="359" t="s">
        <v>1033</v>
      </c>
      <c r="G178" s="359" t="s">
        <v>1035</v>
      </c>
      <c r="H178" s="359" t="s">
        <v>1035</v>
      </c>
    </row>
    <row r="179" spans="1:8" x14ac:dyDescent="0.35">
      <c r="A179" s="359">
        <f>+SUBTOTAL(3,$E$6:$E179)</f>
        <v>174</v>
      </c>
      <c r="B179" s="361" t="s">
        <v>169</v>
      </c>
      <c r="C179" s="359" t="str">
        <f>+VLOOKUP(B179,'Erection Compiled'!$C$8:$D$577,2,FALSE)</f>
        <v>DA+3</v>
      </c>
      <c r="D179" s="365">
        <v>45861</v>
      </c>
      <c r="E179" s="365">
        <v>45861</v>
      </c>
      <c r="F179" s="359" t="s">
        <v>1479</v>
      </c>
      <c r="G179" s="359" t="s">
        <v>1035</v>
      </c>
      <c r="H179" s="359"/>
    </row>
    <row r="180" spans="1:8" x14ac:dyDescent="0.35">
      <c r="A180" s="359">
        <f>+SUBTOTAL(3,$E$6:$E180)</f>
        <v>175</v>
      </c>
      <c r="B180" s="361" t="s">
        <v>751</v>
      </c>
      <c r="C180" s="359" t="str">
        <f>+VLOOKUP(B180,'Erection Compiled'!$C$8:$D$577,2,FALSE)</f>
        <v>DA+0</v>
      </c>
      <c r="D180" s="365">
        <v>45898</v>
      </c>
      <c r="E180" s="365">
        <v>45898</v>
      </c>
      <c r="F180" s="359" t="s">
        <v>1033</v>
      </c>
      <c r="G180" s="359" t="s">
        <v>1035</v>
      </c>
      <c r="H180" s="359" t="s">
        <v>1035</v>
      </c>
    </row>
    <row r="181" spans="1:8" x14ac:dyDescent="0.35">
      <c r="A181" s="359">
        <f>+SUBTOTAL(3,$E$6:$E181)</f>
        <v>176</v>
      </c>
      <c r="B181" s="361" t="s">
        <v>752</v>
      </c>
      <c r="C181" s="359" t="str">
        <f>+VLOOKUP(B181,'Erection Compiled'!$C$8:$D$577,2,FALSE)</f>
        <v>DA+6</v>
      </c>
      <c r="D181" s="365">
        <v>45901</v>
      </c>
      <c r="E181" s="365">
        <v>45901</v>
      </c>
      <c r="F181" s="359" t="s">
        <v>1033</v>
      </c>
      <c r="G181" s="359" t="s">
        <v>1035</v>
      </c>
      <c r="H181" s="359" t="s">
        <v>1035</v>
      </c>
    </row>
    <row r="182" spans="1:8" x14ac:dyDescent="0.35">
      <c r="A182" s="359">
        <f>+SUBTOTAL(3,$E$6:$E182)</f>
        <v>177</v>
      </c>
      <c r="B182" s="361" t="s">
        <v>753</v>
      </c>
      <c r="C182" s="359" t="str">
        <f>+VLOOKUP(B182,'Erection Compiled'!$C$8:$D$577,2,FALSE)</f>
        <v>DA+0</v>
      </c>
      <c r="D182" s="365">
        <v>45902</v>
      </c>
      <c r="E182" s="365">
        <v>45902</v>
      </c>
      <c r="F182" s="359" t="s">
        <v>1033</v>
      </c>
      <c r="G182" s="359" t="s">
        <v>1035</v>
      </c>
      <c r="H182" s="359"/>
    </row>
    <row r="183" spans="1:8" x14ac:dyDescent="0.35">
      <c r="A183" s="359">
        <f>+SUBTOTAL(3,$E$6:$E183)</f>
        <v>178</v>
      </c>
      <c r="B183" s="361" t="s">
        <v>754</v>
      </c>
      <c r="C183" s="359" t="str">
        <f>+VLOOKUP(B183,'Erection Compiled'!$C$8:$D$577,2,FALSE)</f>
        <v>DA+3</v>
      </c>
      <c r="D183" s="365">
        <v>45902</v>
      </c>
      <c r="E183" s="365">
        <v>45902</v>
      </c>
      <c r="F183" s="359" t="s">
        <v>1033</v>
      </c>
      <c r="G183" s="359" t="s">
        <v>1035</v>
      </c>
      <c r="H183" s="359"/>
    </row>
    <row r="184" spans="1:8" x14ac:dyDescent="0.35">
      <c r="A184" s="359">
        <f>+SUBTOTAL(3,$E$6:$E184)</f>
        <v>179</v>
      </c>
      <c r="B184" s="361" t="s">
        <v>745</v>
      </c>
      <c r="C184" s="359" t="str">
        <f>+VLOOKUP(B184,'Erection Compiled'!$C$8:$D$577,2,FALSE)</f>
        <v>DA+0</v>
      </c>
      <c r="D184" s="365">
        <v>45903</v>
      </c>
      <c r="E184" s="365">
        <v>45903</v>
      </c>
      <c r="F184" s="359" t="s">
        <v>1033</v>
      </c>
      <c r="G184" s="359" t="s">
        <v>1035</v>
      </c>
      <c r="H184" s="359" t="s">
        <v>1035</v>
      </c>
    </row>
    <row r="185" spans="1:8" x14ac:dyDescent="0.35">
      <c r="A185" s="359">
        <f>+SUBTOTAL(3,$E$6:$E185)</f>
        <v>180</v>
      </c>
      <c r="B185" s="361" t="s">
        <v>632</v>
      </c>
      <c r="C185" s="359" t="str">
        <f>+VLOOKUP(B185,'Erection Compiled'!$C$8:$D$577,2,FALSE)</f>
        <v>DD60+0</v>
      </c>
      <c r="D185" s="365">
        <v>45902</v>
      </c>
      <c r="E185" s="365">
        <f>+D185</f>
        <v>45902</v>
      </c>
      <c r="F185" s="359" t="s">
        <v>1617</v>
      </c>
      <c r="G185" s="359" t="s">
        <v>1035</v>
      </c>
      <c r="H185" s="359"/>
    </row>
    <row r="186" spans="1:8" x14ac:dyDescent="0.35">
      <c r="A186" s="359">
        <f>+SUBTOTAL(3,$E$6:$E186)</f>
        <v>181</v>
      </c>
      <c r="B186" s="361" t="s">
        <v>633</v>
      </c>
      <c r="C186" s="359" t="str">
        <f>+VLOOKUP(B186,'Erection Compiled'!$C$8:$D$577,2,FALSE)</f>
        <v>DA+6</v>
      </c>
      <c r="D186" s="365">
        <f>+E185+1</f>
        <v>45903</v>
      </c>
      <c r="E186" s="365">
        <f t="shared" ref="E186:E192" si="0">+D186</f>
        <v>45903</v>
      </c>
      <c r="F186" s="359" t="s">
        <v>1617</v>
      </c>
      <c r="G186" s="359" t="s">
        <v>1035</v>
      </c>
      <c r="H186" s="359"/>
    </row>
    <row r="187" spans="1:8" x14ac:dyDescent="0.35">
      <c r="A187" s="359">
        <f>+SUBTOTAL(3,$E$6:$E187)</f>
        <v>182</v>
      </c>
      <c r="B187" s="359" t="s">
        <v>635</v>
      </c>
      <c r="C187" s="359" t="str">
        <f>+VLOOKUP(B187,'Erection Compiled'!$C$8:$D$577,2,FALSE)</f>
        <v>DA+0</v>
      </c>
      <c r="D187" s="365">
        <f t="shared" ref="D187:D192" si="1">+E186+1</f>
        <v>45904</v>
      </c>
      <c r="E187" s="365">
        <f t="shared" si="0"/>
        <v>45904</v>
      </c>
      <c r="F187" s="359" t="s">
        <v>1617</v>
      </c>
      <c r="G187" s="359" t="s">
        <v>1035</v>
      </c>
      <c r="H187" s="359"/>
    </row>
    <row r="188" spans="1:8" x14ac:dyDescent="0.35">
      <c r="A188" s="359">
        <f>+SUBTOTAL(3,$E$6:$E188)</f>
        <v>183</v>
      </c>
      <c r="B188" s="359" t="s">
        <v>636</v>
      </c>
      <c r="C188" s="359" t="str">
        <f>+VLOOKUP(B188,'Erection Compiled'!$C$8:$D$577,2,FALSE)</f>
        <v>DA+3</v>
      </c>
      <c r="D188" s="365">
        <f t="shared" si="1"/>
        <v>45905</v>
      </c>
      <c r="E188" s="365">
        <f t="shared" si="0"/>
        <v>45905</v>
      </c>
      <c r="F188" s="359" t="s">
        <v>1617</v>
      </c>
      <c r="G188" s="359" t="s">
        <v>1035</v>
      </c>
      <c r="H188" s="359"/>
    </row>
    <row r="189" spans="1:8" x14ac:dyDescent="0.35">
      <c r="A189" s="359">
        <f>+SUBTOTAL(3,$E$6:$E189)</f>
        <v>184</v>
      </c>
      <c r="B189" s="359" t="s">
        <v>637</v>
      </c>
      <c r="C189" s="359" t="str">
        <f>+VLOOKUP(B189,'Erection Compiled'!$C$8:$D$577,2,FALSE)</f>
        <v>DA+0</v>
      </c>
      <c r="D189" s="365">
        <f t="shared" si="1"/>
        <v>45906</v>
      </c>
      <c r="E189" s="365">
        <f t="shared" si="0"/>
        <v>45906</v>
      </c>
      <c r="F189" s="359" t="s">
        <v>1617</v>
      </c>
      <c r="G189" s="359" t="s">
        <v>1035</v>
      </c>
      <c r="H189" s="359"/>
    </row>
    <row r="190" spans="1:8" x14ac:dyDescent="0.35">
      <c r="A190" s="359">
        <f>+SUBTOTAL(3,$E$6:$E190)</f>
        <v>185</v>
      </c>
      <c r="B190" s="359" t="s">
        <v>638</v>
      </c>
      <c r="C190" s="359" t="str">
        <f>+VLOOKUP(B190,'Erection Compiled'!$C$8:$D$577,2,FALSE)</f>
        <v>DA+0</v>
      </c>
      <c r="D190" s="365">
        <f t="shared" si="1"/>
        <v>45907</v>
      </c>
      <c r="E190" s="365">
        <f t="shared" si="0"/>
        <v>45907</v>
      </c>
      <c r="F190" s="359" t="s">
        <v>1617</v>
      </c>
      <c r="G190" s="359" t="s">
        <v>1035</v>
      </c>
      <c r="H190" s="359"/>
    </row>
    <row r="191" spans="1:8" x14ac:dyDescent="0.35">
      <c r="A191" s="359">
        <f>+SUBTOTAL(3,$E$6:$E191)</f>
        <v>186</v>
      </c>
      <c r="B191" s="359" t="s">
        <v>640</v>
      </c>
      <c r="C191" s="359" t="str">
        <f>+VLOOKUP(B191,'Erection Compiled'!$C$8:$D$577,2,FALSE)</f>
        <v>DA+0</v>
      </c>
      <c r="D191" s="365">
        <f t="shared" si="1"/>
        <v>45908</v>
      </c>
      <c r="E191" s="365">
        <f t="shared" si="0"/>
        <v>45908</v>
      </c>
      <c r="F191" s="359" t="s">
        <v>1617</v>
      </c>
      <c r="G191" s="359" t="s">
        <v>1035</v>
      </c>
      <c r="H191" s="359"/>
    </row>
    <row r="192" spans="1:8" x14ac:dyDescent="0.35">
      <c r="A192" s="359">
        <f>+SUBTOTAL(3,$E$6:$E192)</f>
        <v>187</v>
      </c>
      <c r="B192" s="359" t="s">
        <v>451</v>
      </c>
      <c r="C192" s="359" t="str">
        <f>+VLOOKUP(B192,'Erection Compiled'!$C$8:$D$577,2,FALSE)</f>
        <v>DC1+0</v>
      </c>
      <c r="D192" s="365">
        <f t="shared" si="1"/>
        <v>45909</v>
      </c>
      <c r="E192" s="365">
        <f t="shared" si="0"/>
        <v>45909</v>
      </c>
      <c r="F192" s="359" t="s">
        <v>1617</v>
      </c>
      <c r="G192" s="359" t="s">
        <v>1035</v>
      </c>
      <c r="H192" s="359"/>
    </row>
    <row r="193" spans="1:8" x14ac:dyDescent="0.35">
      <c r="A193" s="359">
        <f>+SUBTOTAL(3,$E$6:$E193)</f>
        <v>188</v>
      </c>
      <c r="B193" s="361" t="s">
        <v>741</v>
      </c>
      <c r="C193" s="359" t="str">
        <f>+VLOOKUP(B193,'Erection Compiled'!$C$8:$D$577,2,FALSE)</f>
        <v>DA+6</v>
      </c>
      <c r="D193" s="365">
        <v>45924</v>
      </c>
      <c r="E193" s="365">
        <v>45924</v>
      </c>
      <c r="F193" s="359" t="s">
        <v>1033</v>
      </c>
      <c r="G193" s="359" t="s">
        <v>1035</v>
      </c>
      <c r="H193" s="359"/>
    </row>
    <row r="194" spans="1:8" x14ac:dyDescent="0.35">
      <c r="A194" s="359">
        <f>+SUBTOTAL(3,$E$6:$E194)</f>
        <v>189</v>
      </c>
      <c r="B194" s="361" t="s">
        <v>739</v>
      </c>
      <c r="C194" s="359" t="str">
        <f>+VLOOKUP(B194,'Erection Compiled'!$C$8:$D$577,2,FALSE)</f>
        <v>DA+3</v>
      </c>
      <c r="D194" s="365">
        <v>45925</v>
      </c>
      <c r="E194" s="365">
        <v>45925</v>
      </c>
      <c r="F194" s="359" t="s">
        <v>1033</v>
      </c>
      <c r="G194" s="359" t="s">
        <v>1035</v>
      </c>
      <c r="H194" s="359"/>
    </row>
    <row r="195" spans="1:8" x14ac:dyDescent="0.35">
      <c r="A195" s="359"/>
      <c r="B195" s="359"/>
      <c r="C195" s="359"/>
      <c r="D195" s="365"/>
      <c r="E195" s="365"/>
      <c r="F195" s="359"/>
      <c r="G195" s="359"/>
      <c r="H195" s="359"/>
    </row>
    <row r="196" spans="1:8" x14ac:dyDescent="0.35">
      <c r="A196" s="359"/>
      <c r="B196" s="359"/>
      <c r="C196" s="359"/>
      <c r="D196" s="365"/>
      <c r="E196" s="365"/>
      <c r="F196" s="359"/>
      <c r="G196" s="359"/>
      <c r="H196" s="359"/>
    </row>
    <row r="197" spans="1:8" x14ac:dyDescent="0.35">
      <c r="A197" s="359"/>
      <c r="B197" s="359"/>
      <c r="C197" s="359"/>
      <c r="D197" s="365"/>
      <c r="E197" s="365"/>
      <c r="F197" s="359"/>
      <c r="G197" s="359"/>
      <c r="H197" s="359"/>
    </row>
    <row r="198" spans="1:8" x14ac:dyDescent="0.35">
      <c r="A198" s="359"/>
      <c r="B198" s="359"/>
      <c r="C198" s="359"/>
      <c r="D198" s="365"/>
      <c r="E198" s="365"/>
      <c r="F198" s="359"/>
      <c r="G198" s="359"/>
      <c r="H198" s="359"/>
    </row>
    <row r="199" spans="1:8" x14ac:dyDescent="0.35">
      <c r="A199" s="359"/>
      <c r="B199" s="359"/>
      <c r="C199" s="359"/>
      <c r="D199" s="365"/>
      <c r="E199" s="365"/>
      <c r="F199" s="359"/>
      <c r="G199" s="359"/>
      <c r="H199" s="359"/>
    </row>
    <row r="200" spans="1:8" x14ac:dyDescent="0.35">
      <c r="A200" s="359"/>
      <c r="B200" s="359"/>
      <c r="C200" s="359"/>
      <c r="D200" s="365"/>
      <c r="E200" s="365"/>
      <c r="F200" s="359"/>
      <c r="G200" s="359"/>
      <c r="H200" s="359"/>
    </row>
    <row r="201" spans="1:8" x14ac:dyDescent="0.35">
      <c r="A201" s="359"/>
      <c r="B201" s="359"/>
      <c r="C201" s="359"/>
      <c r="D201" s="365"/>
      <c r="E201" s="365"/>
      <c r="F201" s="359"/>
      <c r="G201" s="359"/>
      <c r="H201" s="359"/>
    </row>
    <row r="202" spans="1:8" x14ac:dyDescent="0.35">
      <c r="A202" s="359"/>
      <c r="B202" s="359"/>
      <c r="C202" s="359"/>
      <c r="D202" s="365"/>
      <c r="E202" s="365"/>
      <c r="F202" s="359"/>
      <c r="G202" s="359"/>
      <c r="H202" s="359"/>
    </row>
    <row r="203" spans="1:8" x14ac:dyDescent="0.35">
      <c r="A203" s="359"/>
      <c r="B203" s="359"/>
      <c r="C203" s="359"/>
      <c r="D203" s="365"/>
      <c r="E203" s="365"/>
      <c r="F203" s="359"/>
      <c r="G203" s="359"/>
      <c r="H203" s="359"/>
    </row>
    <row r="204" spans="1:8" x14ac:dyDescent="0.35">
      <c r="A204" s="359"/>
      <c r="B204" s="359"/>
      <c r="C204" s="359"/>
      <c r="D204" s="365"/>
      <c r="E204" s="365"/>
      <c r="F204" s="359"/>
      <c r="G204" s="359"/>
      <c r="H204" s="359"/>
    </row>
    <row r="205" spans="1:8" x14ac:dyDescent="0.35">
      <c r="A205" s="359"/>
      <c r="B205" s="359"/>
      <c r="C205" s="359"/>
      <c r="D205" s="365"/>
      <c r="E205" s="365"/>
      <c r="F205" s="359"/>
      <c r="G205" s="359"/>
      <c r="H205" s="359"/>
    </row>
    <row r="206" spans="1:8" x14ac:dyDescent="0.35">
      <c r="A206" s="359"/>
      <c r="B206" s="359"/>
      <c r="C206" s="359"/>
      <c r="D206" s="365"/>
      <c r="E206" s="365"/>
      <c r="F206" s="359"/>
      <c r="G206" s="359"/>
      <c r="H206" s="359"/>
    </row>
    <row r="207" spans="1:8" x14ac:dyDescent="0.35">
      <c r="A207" s="359"/>
      <c r="B207" s="359"/>
      <c r="C207" s="359"/>
      <c r="D207" s="365"/>
      <c r="E207" s="365"/>
      <c r="F207" s="359"/>
      <c r="G207" s="359"/>
      <c r="H207" s="359"/>
    </row>
    <row r="208" spans="1:8" x14ac:dyDescent="0.35">
      <c r="A208" s="359"/>
      <c r="B208" s="359"/>
      <c r="C208" s="359"/>
      <c r="D208" s="365"/>
      <c r="E208" s="365"/>
      <c r="F208" s="359"/>
      <c r="G208" s="359"/>
      <c r="H208" s="359"/>
    </row>
    <row r="209" spans="1:8" x14ac:dyDescent="0.35">
      <c r="A209" s="359"/>
      <c r="B209" s="359"/>
      <c r="C209" s="359"/>
      <c r="D209" s="365"/>
      <c r="E209" s="365"/>
      <c r="F209" s="359"/>
      <c r="G209" s="359"/>
      <c r="H209" s="359"/>
    </row>
    <row r="210" spans="1:8" x14ac:dyDescent="0.35">
      <c r="A210" s="359"/>
      <c r="B210" s="359"/>
      <c r="C210" s="359"/>
      <c r="D210" s="365"/>
      <c r="E210" s="365"/>
      <c r="F210" s="359"/>
      <c r="G210" s="359"/>
      <c r="H210" s="359"/>
    </row>
    <row r="211" spans="1:8" x14ac:dyDescent="0.35">
      <c r="A211" s="359"/>
      <c r="B211" s="359"/>
      <c r="C211" s="359"/>
      <c r="D211" s="365"/>
      <c r="E211" s="365"/>
      <c r="F211" s="359"/>
      <c r="G211" s="359"/>
      <c r="H211" s="359"/>
    </row>
    <row r="212" spans="1:8" x14ac:dyDescent="0.35">
      <c r="A212" s="359"/>
      <c r="B212" s="359"/>
      <c r="C212" s="359"/>
      <c r="D212" s="365"/>
      <c r="E212" s="365"/>
      <c r="F212" s="359"/>
      <c r="G212" s="359"/>
      <c r="H212" s="359"/>
    </row>
    <row r="213" spans="1:8" x14ac:dyDescent="0.35">
      <c r="A213" s="359"/>
      <c r="B213" s="359"/>
      <c r="C213" s="359"/>
      <c r="D213" s="365"/>
      <c r="E213" s="365"/>
      <c r="F213" s="359"/>
      <c r="G213" s="359"/>
      <c r="H213" s="359"/>
    </row>
    <row r="214" spans="1:8" x14ac:dyDescent="0.35">
      <c r="A214" s="359"/>
      <c r="B214" s="359"/>
      <c r="C214" s="359"/>
      <c r="D214" s="365"/>
      <c r="E214" s="365"/>
      <c r="F214" s="359"/>
      <c r="G214" s="359"/>
      <c r="H214" s="359"/>
    </row>
    <row r="215" spans="1:8" x14ac:dyDescent="0.35">
      <c r="A215" s="359"/>
      <c r="B215" s="359"/>
      <c r="C215" s="359"/>
      <c r="D215" s="365"/>
      <c r="E215" s="365"/>
      <c r="F215" s="359"/>
      <c r="G215" s="359"/>
      <c r="H215" s="359"/>
    </row>
    <row r="216" spans="1:8" x14ac:dyDescent="0.35">
      <c r="A216" s="359"/>
      <c r="B216" s="359"/>
      <c r="C216" s="359"/>
      <c r="D216" s="365"/>
      <c r="E216" s="365"/>
      <c r="F216" s="359"/>
      <c r="G216" s="359"/>
      <c r="H216" s="359"/>
    </row>
    <row r="217" spans="1:8" x14ac:dyDescent="0.35">
      <c r="A217" s="359"/>
      <c r="B217" s="359"/>
      <c r="C217" s="359"/>
      <c r="D217" s="365"/>
      <c r="E217" s="365"/>
      <c r="F217" s="359"/>
      <c r="G217" s="359"/>
      <c r="H217" s="359"/>
    </row>
    <row r="218" spans="1:8" x14ac:dyDescent="0.35">
      <c r="A218" s="359"/>
      <c r="B218" s="359"/>
      <c r="C218" s="359"/>
      <c r="D218" s="365"/>
      <c r="E218" s="365"/>
      <c r="F218" s="359"/>
      <c r="G218" s="359"/>
      <c r="H218" s="359"/>
    </row>
    <row r="219" spans="1:8" x14ac:dyDescent="0.35">
      <c r="A219" s="359"/>
      <c r="B219" s="359"/>
      <c r="C219" s="359"/>
      <c r="D219" s="365"/>
      <c r="E219" s="365"/>
      <c r="F219" s="359"/>
      <c r="G219" s="359"/>
      <c r="H219" s="359"/>
    </row>
    <row r="220" spans="1:8" x14ac:dyDescent="0.35">
      <c r="A220" s="359"/>
      <c r="B220" s="359"/>
      <c r="C220" s="359"/>
      <c r="D220" s="365"/>
      <c r="E220" s="365"/>
      <c r="F220" s="359"/>
      <c r="G220" s="359"/>
      <c r="H220" s="359"/>
    </row>
    <row r="221" spans="1:8" x14ac:dyDescent="0.35">
      <c r="A221" s="359"/>
      <c r="B221" s="359"/>
      <c r="C221" s="359"/>
      <c r="D221" s="365"/>
      <c r="E221" s="365"/>
      <c r="F221" s="359"/>
      <c r="G221" s="359"/>
      <c r="H221" s="359"/>
    </row>
    <row r="222" spans="1:8" x14ac:dyDescent="0.35">
      <c r="A222" s="359"/>
      <c r="B222" s="359"/>
      <c r="C222" s="359"/>
      <c r="D222" s="365"/>
      <c r="E222" s="365"/>
      <c r="F222" s="359"/>
      <c r="G222" s="359"/>
      <c r="H222" s="359"/>
    </row>
    <row r="223" spans="1:8" x14ac:dyDescent="0.35">
      <c r="A223" s="359"/>
      <c r="B223" s="359"/>
      <c r="C223" s="359"/>
      <c r="D223" s="365"/>
      <c r="E223" s="365"/>
      <c r="F223" s="359"/>
      <c r="G223" s="359"/>
      <c r="H223" s="359"/>
    </row>
    <row r="224" spans="1:8" x14ac:dyDescent="0.35">
      <c r="A224" s="359"/>
      <c r="B224" s="359"/>
      <c r="C224" s="359"/>
      <c r="D224" s="365"/>
      <c r="E224" s="365"/>
      <c r="F224" s="359"/>
      <c r="G224" s="359"/>
      <c r="H224" s="359"/>
    </row>
    <row r="225" spans="1:8" x14ac:dyDescent="0.35">
      <c r="A225" s="359"/>
      <c r="B225" s="359"/>
      <c r="C225" s="359"/>
      <c r="D225" s="365"/>
      <c r="E225" s="365"/>
      <c r="F225" s="359"/>
      <c r="G225" s="359"/>
      <c r="H225" s="359"/>
    </row>
    <row r="226" spans="1:8" x14ac:dyDescent="0.35">
      <c r="A226" s="359"/>
      <c r="B226" s="359"/>
      <c r="C226" s="359"/>
      <c r="D226" s="365"/>
      <c r="E226" s="365"/>
      <c r="F226" s="359"/>
      <c r="G226" s="359"/>
      <c r="H226" s="359"/>
    </row>
    <row r="227" spans="1:8" x14ac:dyDescent="0.35">
      <c r="A227" s="359"/>
      <c r="B227" s="359"/>
      <c r="C227" s="359"/>
      <c r="D227" s="365"/>
      <c r="E227" s="365"/>
      <c r="F227" s="359"/>
      <c r="G227" s="359"/>
      <c r="H227" s="359"/>
    </row>
    <row r="228" spans="1:8" x14ac:dyDescent="0.35">
      <c r="A228" s="359"/>
      <c r="B228" s="359"/>
      <c r="C228" s="359"/>
      <c r="D228" s="365"/>
      <c r="E228" s="365"/>
      <c r="F228" s="359"/>
      <c r="G228" s="359"/>
      <c r="H228" s="359"/>
    </row>
    <row r="229" spans="1:8" x14ac:dyDescent="0.35">
      <c r="A229" s="359"/>
      <c r="B229" s="359"/>
      <c r="C229" s="359"/>
      <c r="D229" s="365"/>
      <c r="E229" s="365"/>
      <c r="F229" s="359"/>
      <c r="G229" s="359"/>
      <c r="H229" s="359"/>
    </row>
    <row r="230" spans="1:8" x14ac:dyDescent="0.35">
      <c r="A230" s="359"/>
      <c r="B230" s="359"/>
      <c r="C230" s="359"/>
      <c r="D230" s="365"/>
      <c r="E230" s="365"/>
      <c r="F230" s="359"/>
      <c r="G230" s="359"/>
      <c r="H230" s="359"/>
    </row>
    <row r="231" spans="1:8" x14ac:dyDescent="0.35">
      <c r="A231" s="359"/>
      <c r="B231" s="359"/>
      <c r="C231" s="359"/>
      <c r="D231" s="365"/>
      <c r="E231" s="365"/>
      <c r="F231" s="359"/>
      <c r="G231" s="359"/>
      <c r="H231" s="359"/>
    </row>
    <row r="232" spans="1:8" x14ac:dyDescent="0.35">
      <c r="A232" s="359"/>
      <c r="B232" s="359"/>
      <c r="C232" s="359"/>
      <c r="D232" s="365"/>
      <c r="E232" s="365"/>
      <c r="F232" s="359"/>
      <c r="G232" s="359"/>
      <c r="H232" s="359"/>
    </row>
    <row r="233" spans="1:8" x14ac:dyDescent="0.35">
      <c r="A233" s="359"/>
      <c r="B233" s="359"/>
      <c r="C233" s="359"/>
      <c r="D233" s="365"/>
      <c r="E233" s="365"/>
      <c r="F233" s="359"/>
      <c r="G233" s="359"/>
      <c r="H233" s="359"/>
    </row>
    <row r="234" spans="1:8" x14ac:dyDescent="0.35">
      <c r="A234" s="359"/>
      <c r="B234" s="359"/>
      <c r="C234" s="359"/>
      <c r="D234" s="365"/>
      <c r="E234" s="365"/>
      <c r="F234" s="359"/>
      <c r="G234" s="359"/>
      <c r="H234" s="359"/>
    </row>
    <row r="235" spans="1:8" x14ac:dyDescent="0.35">
      <c r="A235" s="359"/>
      <c r="B235" s="359"/>
      <c r="C235" s="359"/>
      <c r="D235" s="365"/>
      <c r="E235" s="365"/>
      <c r="F235" s="359"/>
      <c r="G235" s="359"/>
      <c r="H235" s="359"/>
    </row>
    <row r="236" spans="1:8" x14ac:dyDescent="0.35">
      <c r="A236" s="359"/>
      <c r="B236" s="359"/>
      <c r="C236" s="359"/>
      <c r="D236" s="365"/>
      <c r="E236" s="365"/>
      <c r="F236" s="359"/>
      <c r="G236" s="359"/>
      <c r="H236" s="359"/>
    </row>
    <row r="237" spans="1:8" x14ac:dyDescent="0.35">
      <c r="A237" s="359"/>
      <c r="B237" s="359"/>
      <c r="C237" s="359"/>
      <c r="D237" s="365"/>
      <c r="E237" s="365"/>
      <c r="F237" s="359"/>
      <c r="G237" s="359"/>
      <c r="H237" s="359"/>
    </row>
    <row r="238" spans="1:8" x14ac:dyDescent="0.35">
      <c r="A238" s="359"/>
      <c r="B238" s="359"/>
      <c r="C238" s="359"/>
      <c r="D238" s="365"/>
      <c r="E238" s="365"/>
      <c r="F238" s="359"/>
      <c r="G238" s="359"/>
      <c r="H238" s="359"/>
    </row>
    <row r="239" spans="1:8" x14ac:dyDescent="0.35">
      <c r="A239" s="359"/>
      <c r="B239" s="359"/>
      <c r="C239" s="359"/>
      <c r="D239" s="365"/>
      <c r="E239" s="365"/>
      <c r="F239" s="359"/>
      <c r="G239" s="359"/>
      <c r="H239" s="359"/>
    </row>
    <row r="240" spans="1:8" x14ac:dyDescent="0.35">
      <c r="A240" s="359"/>
      <c r="B240" s="359"/>
      <c r="C240" s="359"/>
      <c r="D240" s="365"/>
      <c r="E240" s="365"/>
      <c r="F240" s="359"/>
      <c r="G240" s="359"/>
      <c r="H240" s="359"/>
    </row>
    <row r="241" spans="1:8" x14ac:dyDescent="0.35">
      <c r="A241" s="359"/>
      <c r="B241" s="359"/>
      <c r="C241" s="359"/>
      <c r="D241" s="365"/>
      <c r="E241" s="365"/>
      <c r="F241" s="359"/>
      <c r="G241" s="359"/>
      <c r="H241" s="359"/>
    </row>
    <row r="242" spans="1:8" x14ac:dyDescent="0.35">
      <c r="A242" s="359"/>
      <c r="B242" s="359"/>
      <c r="C242" s="359"/>
      <c r="D242" s="365"/>
      <c r="E242" s="365"/>
      <c r="F242" s="359"/>
      <c r="G242" s="359"/>
      <c r="H242" s="359"/>
    </row>
    <row r="243" spans="1:8" x14ac:dyDescent="0.35">
      <c r="A243" s="359"/>
      <c r="B243" s="359"/>
      <c r="C243" s="359"/>
      <c r="D243" s="365"/>
      <c r="E243" s="365"/>
      <c r="F243" s="359"/>
      <c r="G243" s="359"/>
      <c r="H243" s="359"/>
    </row>
    <row r="244" spans="1:8" x14ac:dyDescent="0.35">
      <c r="A244" s="359"/>
      <c r="B244" s="359"/>
      <c r="C244" s="359"/>
      <c r="D244" s="365"/>
      <c r="E244" s="365"/>
      <c r="F244" s="359"/>
      <c r="G244" s="359"/>
      <c r="H244" s="359"/>
    </row>
    <row r="245" spans="1:8" x14ac:dyDescent="0.35">
      <c r="A245" s="359"/>
      <c r="B245" s="359"/>
      <c r="C245" s="359"/>
      <c r="D245" s="365"/>
      <c r="E245" s="365"/>
      <c r="F245" s="359"/>
      <c r="G245" s="359"/>
      <c r="H245" s="359"/>
    </row>
    <row r="246" spans="1:8" x14ac:dyDescent="0.35">
      <c r="A246" s="359"/>
      <c r="B246" s="359"/>
      <c r="C246" s="359"/>
      <c r="D246" s="365"/>
      <c r="E246" s="365"/>
      <c r="F246" s="359"/>
      <c r="G246" s="359"/>
      <c r="H246" s="359"/>
    </row>
    <row r="247" spans="1:8" x14ac:dyDescent="0.35">
      <c r="A247" s="359"/>
      <c r="B247" s="359"/>
      <c r="C247" s="359"/>
      <c r="D247" s="365"/>
      <c r="E247" s="365"/>
      <c r="F247" s="359"/>
      <c r="G247" s="359"/>
      <c r="H247" s="359"/>
    </row>
    <row r="248" spans="1:8" x14ac:dyDescent="0.35">
      <c r="A248" s="359"/>
      <c r="B248" s="359"/>
      <c r="C248" s="359"/>
      <c r="D248" s="365"/>
      <c r="E248" s="365"/>
      <c r="F248" s="359"/>
      <c r="G248" s="359"/>
      <c r="H248" s="359"/>
    </row>
    <row r="249" spans="1:8" x14ac:dyDescent="0.35">
      <c r="A249" s="359"/>
      <c r="B249" s="359"/>
      <c r="C249" s="359"/>
      <c r="D249" s="365"/>
      <c r="E249" s="365"/>
      <c r="F249" s="359"/>
      <c r="G249" s="359"/>
      <c r="H249" s="359"/>
    </row>
    <row r="250" spans="1:8" x14ac:dyDescent="0.35">
      <c r="A250" s="359"/>
      <c r="B250" s="359"/>
      <c r="C250" s="359"/>
      <c r="D250" s="365"/>
      <c r="E250" s="365"/>
      <c r="F250" s="359"/>
      <c r="G250" s="359"/>
      <c r="H250" s="359"/>
    </row>
    <row r="251" spans="1:8" x14ac:dyDescent="0.35">
      <c r="A251" s="359"/>
      <c r="B251" s="359"/>
      <c r="C251" s="359"/>
      <c r="D251" s="365"/>
      <c r="E251" s="365"/>
      <c r="F251" s="359"/>
      <c r="G251" s="359"/>
      <c r="H251" s="359"/>
    </row>
    <row r="252" spans="1:8" x14ac:dyDescent="0.35">
      <c r="A252" s="359"/>
      <c r="B252" s="359"/>
      <c r="C252" s="359"/>
      <c r="D252" s="365"/>
      <c r="E252" s="365"/>
      <c r="F252" s="359"/>
      <c r="G252" s="359"/>
      <c r="H252" s="359"/>
    </row>
    <row r="253" spans="1:8" x14ac:dyDescent="0.35">
      <c r="A253" s="359"/>
      <c r="B253" s="359"/>
      <c r="C253" s="359"/>
      <c r="D253" s="365"/>
      <c r="E253" s="365"/>
      <c r="F253" s="359"/>
      <c r="G253" s="359"/>
      <c r="H253" s="359"/>
    </row>
    <row r="254" spans="1:8" x14ac:dyDescent="0.35">
      <c r="A254" s="359"/>
      <c r="B254" s="359"/>
      <c r="C254" s="359"/>
      <c r="D254" s="365"/>
      <c r="E254" s="365"/>
      <c r="F254" s="359"/>
      <c r="G254" s="359"/>
      <c r="H254" s="359"/>
    </row>
    <row r="255" spans="1:8" x14ac:dyDescent="0.35">
      <c r="A255" s="359"/>
      <c r="B255" s="359"/>
      <c r="C255" s="359"/>
      <c r="D255" s="365"/>
      <c r="E255" s="365"/>
      <c r="F255" s="359"/>
      <c r="G255" s="359"/>
      <c r="H255" s="359"/>
    </row>
    <row r="256" spans="1:8" x14ac:dyDescent="0.35">
      <c r="A256" s="359"/>
      <c r="B256" s="359"/>
      <c r="C256" s="359"/>
      <c r="D256" s="365"/>
      <c r="E256" s="365"/>
      <c r="F256" s="359"/>
      <c r="G256" s="359"/>
      <c r="H256" s="359"/>
    </row>
    <row r="257" spans="1:8" x14ac:dyDescent="0.35">
      <c r="A257" s="359"/>
      <c r="B257" s="359"/>
      <c r="C257" s="359"/>
      <c r="D257" s="365"/>
      <c r="E257" s="365"/>
      <c r="F257" s="359"/>
      <c r="G257" s="359"/>
      <c r="H257" s="359"/>
    </row>
    <row r="258" spans="1:8" x14ac:dyDescent="0.35">
      <c r="A258" s="359"/>
      <c r="B258" s="359"/>
      <c r="C258" s="359"/>
      <c r="D258" s="365"/>
      <c r="E258" s="365"/>
      <c r="F258" s="359"/>
      <c r="G258" s="359"/>
      <c r="H258" s="359"/>
    </row>
    <row r="259" spans="1:8" x14ac:dyDescent="0.35">
      <c r="A259" s="359"/>
      <c r="B259" s="359"/>
      <c r="C259" s="359"/>
      <c r="D259" s="365"/>
      <c r="E259" s="365"/>
      <c r="F259" s="359"/>
      <c r="G259" s="359"/>
      <c r="H259" s="359"/>
    </row>
    <row r="260" spans="1:8" x14ac:dyDescent="0.35">
      <c r="A260" s="359"/>
      <c r="B260" s="359"/>
      <c r="C260" s="359"/>
      <c r="D260" s="365"/>
      <c r="E260" s="365"/>
      <c r="F260" s="359"/>
      <c r="G260" s="359"/>
      <c r="H260" s="359"/>
    </row>
    <row r="261" spans="1:8" x14ac:dyDescent="0.35">
      <c r="A261" s="359"/>
      <c r="B261" s="359"/>
      <c r="C261" s="359"/>
      <c r="D261" s="365"/>
      <c r="E261" s="365"/>
      <c r="F261" s="359"/>
      <c r="G261" s="359"/>
      <c r="H261" s="359"/>
    </row>
    <row r="262" spans="1:8" x14ac:dyDescent="0.35">
      <c r="A262" s="359"/>
      <c r="B262" s="359"/>
      <c r="C262" s="359"/>
      <c r="D262" s="365"/>
      <c r="E262" s="365"/>
      <c r="F262" s="359"/>
      <c r="G262" s="359"/>
      <c r="H262" s="359"/>
    </row>
    <row r="263" spans="1:8" x14ac:dyDescent="0.35">
      <c r="A263" s="359"/>
      <c r="B263" s="359"/>
      <c r="C263" s="359"/>
      <c r="D263" s="365"/>
      <c r="E263" s="365"/>
      <c r="F263" s="359"/>
      <c r="G263" s="359"/>
      <c r="H263" s="359"/>
    </row>
    <row r="264" spans="1:8" x14ac:dyDescent="0.35">
      <c r="A264" s="359"/>
      <c r="B264" s="359"/>
      <c r="C264" s="359"/>
      <c r="D264" s="365"/>
      <c r="E264" s="365"/>
      <c r="F264" s="359"/>
      <c r="G264" s="359"/>
      <c r="H264" s="359"/>
    </row>
    <row r="265" spans="1:8" x14ac:dyDescent="0.35">
      <c r="A265" s="359"/>
      <c r="B265" s="359"/>
      <c r="C265" s="359"/>
      <c r="D265" s="365"/>
      <c r="E265" s="365"/>
      <c r="F265" s="359"/>
      <c r="G265" s="359"/>
      <c r="H265" s="359"/>
    </row>
    <row r="266" spans="1:8" x14ac:dyDescent="0.35">
      <c r="A266" s="359"/>
      <c r="B266" s="359"/>
      <c r="C266" s="359"/>
      <c r="D266" s="365"/>
      <c r="E266" s="365"/>
      <c r="F266" s="359"/>
      <c r="G266" s="359"/>
      <c r="H266" s="359"/>
    </row>
    <row r="267" spans="1:8" x14ac:dyDescent="0.35">
      <c r="A267" s="359"/>
      <c r="B267" s="359"/>
      <c r="C267" s="359"/>
      <c r="D267" s="365"/>
      <c r="E267" s="365"/>
      <c r="F267" s="359"/>
      <c r="G267" s="359"/>
      <c r="H267" s="359"/>
    </row>
    <row r="268" spans="1:8" x14ac:dyDescent="0.35">
      <c r="A268" s="359"/>
      <c r="B268" s="359"/>
      <c r="C268" s="359"/>
      <c r="D268" s="365"/>
      <c r="E268" s="365"/>
      <c r="F268" s="359"/>
      <c r="G268" s="359"/>
      <c r="H268" s="359"/>
    </row>
    <row r="269" spans="1:8" x14ac:dyDescent="0.35">
      <c r="A269" s="359"/>
      <c r="B269" s="359"/>
      <c r="C269" s="359"/>
      <c r="D269" s="365"/>
      <c r="E269" s="365"/>
      <c r="F269" s="359"/>
      <c r="G269" s="359"/>
      <c r="H269" s="359"/>
    </row>
    <row r="270" spans="1:8" x14ac:dyDescent="0.35">
      <c r="A270" s="359"/>
      <c r="B270" s="359"/>
      <c r="C270" s="359"/>
      <c r="D270" s="365"/>
      <c r="E270" s="365"/>
      <c r="F270" s="359"/>
      <c r="G270" s="359"/>
      <c r="H270" s="359"/>
    </row>
    <row r="271" spans="1:8" x14ac:dyDescent="0.35">
      <c r="A271" s="359"/>
      <c r="B271" s="359"/>
      <c r="C271" s="359"/>
      <c r="D271" s="365"/>
      <c r="E271" s="365"/>
      <c r="F271" s="359"/>
      <c r="G271" s="359"/>
      <c r="H271" s="359"/>
    </row>
    <row r="272" spans="1:8" x14ac:dyDescent="0.35">
      <c r="A272" s="359"/>
      <c r="B272" s="359"/>
      <c r="C272" s="359"/>
      <c r="D272" s="365"/>
      <c r="E272" s="365"/>
      <c r="F272" s="359"/>
      <c r="G272" s="359"/>
      <c r="H272" s="359"/>
    </row>
    <row r="273" spans="1:8" x14ac:dyDescent="0.35">
      <c r="A273" s="359"/>
      <c r="B273" s="359"/>
      <c r="C273" s="359"/>
      <c r="D273" s="365"/>
      <c r="E273" s="365"/>
      <c r="F273" s="359"/>
      <c r="G273" s="359"/>
      <c r="H273" s="359"/>
    </row>
    <row r="274" spans="1:8" x14ac:dyDescent="0.35">
      <c r="A274" s="359"/>
      <c r="B274" s="359"/>
      <c r="C274" s="359"/>
      <c r="D274" s="365"/>
      <c r="E274" s="365"/>
      <c r="F274" s="359"/>
      <c r="G274" s="359"/>
      <c r="H274" s="359"/>
    </row>
    <row r="275" spans="1:8" x14ac:dyDescent="0.35">
      <c r="A275" s="359"/>
      <c r="B275" s="359"/>
      <c r="C275" s="359"/>
      <c r="D275" s="365"/>
      <c r="E275" s="365"/>
      <c r="F275" s="359"/>
      <c r="G275" s="359"/>
      <c r="H275" s="359"/>
    </row>
    <row r="276" spans="1:8" x14ac:dyDescent="0.35">
      <c r="A276" s="359"/>
      <c r="B276" s="359"/>
      <c r="C276" s="359"/>
      <c r="D276" s="365"/>
      <c r="E276" s="365"/>
      <c r="F276" s="359"/>
      <c r="G276" s="359"/>
      <c r="H276" s="359"/>
    </row>
    <row r="277" spans="1:8" x14ac:dyDescent="0.35">
      <c r="A277" s="359"/>
      <c r="B277" s="359"/>
      <c r="C277" s="359"/>
      <c r="D277" s="359"/>
      <c r="E277" s="359"/>
      <c r="F277" s="359"/>
      <c r="G277" s="359"/>
      <c r="H277" s="359"/>
    </row>
    <row r="278" spans="1:8" x14ac:dyDescent="0.35">
      <c r="A278" s="359"/>
      <c r="B278" s="359"/>
      <c r="C278" s="359"/>
      <c r="D278" s="359"/>
      <c r="E278" s="359"/>
      <c r="F278" s="359"/>
      <c r="G278" s="359"/>
      <c r="H278" s="359"/>
    </row>
    <row r="279" spans="1:8" x14ac:dyDescent="0.35">
      <c r="A279" s="359"/>
      <c r="B279" s="359"/>
      <c r="C279" s="359"/>
      <c r="D279" s="359"/>
      <c r="E279" s="359"/>
      <c r="F279" s="359"/>
      <c r="G279" s="359"/>
      <c r="H279" s="359"/>
    </row>
    <row r="280" spans="1:8" x14ac:dyDescent="0.35">
      <c r="A280" s="359"/>
      <c r="B280" s="359"/>
      <c r="C280" s="359"/>
      <c r="D280" s="359"/>
      <c r="E280" s="359"/>
      <c r="F280" s="359"/>
      <c r="G280" s="359"/>
      <c r="H280" s="359"/>
    </row>
    <row r="281" spans="1:8" x14ac:dyDescent="0.35">
      <c r="A281" s="359"/>
      <c r="B281" s="359"/>
      <c r="C281" s="359"/>
      <c r="D281" s="359"/>
      <c r="E281" s="359"/>
      <c r="F281" s="359"/>
      <c r="G281" s="359"/>
      <c r="H281" s="359"/>
    </row>
    <row r="282" spans="1:8" x14ac:dyDescent="0.35">
      <c r="A282" s="359"/>
      <c r="B282" s="359"/>
      <c r="C282" s="359"/>
      <c r="D282" s="359"/>
      <c r="E282" s="359"/>
      <c r="F282" s="359"/>
      <c r="G282" s="359"/>
      <c r="H282" s="359"/>
    </row>
    <row r="283" spans="1:8" x14ac:dyDescent="0.35">
      <c r="A283" s="359"/>
      <c r="B283" s="359"/>
      <c r="C283" s="359"/>
      <c r="D283" s="359"/>
      <c r="E283" s="359"/>
      <c r="F283" s="359"/>
      <c r="G283" s="359"/>
      <c r="H283" s="359"/>
    </row>
    <row r="284" spans="1:8" x14ac:dyDescent="0.35">
      <c r="A284" s="359"/>
      <c r="B284" s="359"/>
      <c r="C284" s="359"/>
      <c r="D284" s="359"/>
      <c r="E284" s="359"/>
      <c r="F284" s="359"/>
      <c r="G284" s="359"/>
      <c r="H284" s="359"/>
    </row>
    <row r="285" spans="1:8" x14ac:dyDescent="0.35">
      <c r="A285" s="359"/>
      <c r="B285" s="359"/>
      <c r="C285" s="359"/>
      <c r="D285" s="359"/>
      <c r="E285" s="359"/>
      <c r="F285" s="359"/>
      <c r="G285" s="359"/>
      <c r="H285" s="359"/>
    </row>
    <row r="286" spans="1:8" x14ac:dyDescent="0.35">
      <c r="A286" s="359"/>
      <c r="B286" s="359"/>
      <c r="C286" s="359"/>
      <c r="D286" s="359"/>
      <c r="E286" s="359"/>
      <c r="F286" s="359"/>
      <c r="G286" s="359"/>
      <c r="H286" s="359"/>
    </row>
    <row r="287" spans="1:8" x14ac:dyDescent="0.35">
      <c r="A287" s="359"/>
      <c r="B287" s="359"/>
      <c r="C287" s="359"/>
      <c r="D287" s="359"/>
      <c r="E287" s="359"/>
      <c r="F287" s="359"/>
      <c r="G287" s="359"/>
      <c r="H287" s="359"/>
    </row>
    <row r="288" spans="1:8" x14ac:dyDescent="0.35">
      <c r="A288" s="359"/>
      <c r="B288" s="359"/>
      <c r="C288" s="359"/>
      <c r="D288" s="359"/>
      <c r="E288" s="359"/>
      <c r="F288" s="359"/>
      <c r="G288" s="359"/>
      <c r="H288" s="359"/>
    </row>
    <row r="289" spans="1:8" x14ac:dyDescent="0.35">
      <c r="A289" s="359"/>
      <c r="B289" s="359"/>
      <c r="C289" s="359"/>
      <c r="D289" s="359"/>
      <c r="E289" s="359"/>
      <c r="F289" s="359"/>
      <c r="G289" s="359"/>
      <c r="H289" s="359"/>
    </row>
    <row r="290" spans="1:8" x14ac:dyDescent="0.35">
      <c r="A290" s="359"/>
      <c r="B290" s="359"/>
      <c r="C290" s="359"/>
      <c r="D290" s="359"/>
      <c r="E290" s="359"/>
      <c r="F290" s="359"/>
      <c r="G290" s="359"/>
      <c r="H290" s="359"/>
    </row>
    <row r="291" spans="1:8" x14ac:dyDescent="0.35">
      <c r="A291" s="359"/>
      <c r="B291" s="359"/>
      <c r="C291" s="359"/>
      <c r="D291" s="359"/>
      <c r="E291" s="359"/>
      <c r="F291" s="359"/>
      <c r="G291" s="359"/>
      <c r="H291" s="359"/>
    </row>
    <row r="292" spans="1:8" x14ac:dyDescent="0.35">
      <c r="A292" s="359"/>
      <c r="B292" s="359"/>
      <c r="C292" s="359"/>
      <c r="D292" s="359"/>
      <c r="E292" s="359"/>
      <c r="F292" s="359"/>
      <c r="G292" s="359"/>
      <c r="H292" s="359"/>
    </row>
    <row r="293" spans="1:8" x14ac:dyDescent="0.35">
      <c r="A293" s="359"/>
      <c r="B293" s="359"/>
      <c r="C293" s="359"/>
      <c r="D293" s="359"/>
      <c r="E293" s="359"/>
      <c r="F293" s="359"/>
      <c r="G293" s="359"/>
      <c r="H293" s="359"/>
    </row>
    <row r="294" spans="1:8" x14ac:dyDescent="0.35">
      <c r="A294" s="359"/>
      <c r="B294" s="359"/>
      <c r="C294" s="359"/>
      <c r="D294" s="359"/>
      <c r="E294" s="359"/>
      <c r="F294" s="359"/>
      <c r="G294" s="359"/>
      <c r="H294" s="359"/>
    </row>
    <row r="295" spans="1:8" x14ac:dyDescent="0.35">
      <c r="A295" s="359"/>
      <c r="B295" s="359"/>
      <c r="C295" s="359"/>
      <c r="D295" s="359"/>
      <c r="E295" s="359"/>
      <c r="F295" s="359"/>
      <c r="G295" s="359"/>
      <c r="H295" s="359"/>
    </row>
    <row r="296" spans="1:8" x14ac:dyDescent="0.35">
      <c r="A296" s="359"/>
      <c r="B296" s="359"/>
      <c r="C296" s="359"/>
      <c r="D296" s="359"/>
      <c r="E296" s="359"/>
      <c r="F296" s="359"/>
      <c r="G296" s="359"/>
      <c r="H296" s="359"/>
    </row>
    <row r="297" spans="1:8" x14ac:dyDescent="0.35">
      <c r="A297" s="359"/>
      <c r="B297" s="359"/>
      <c r="C297" s="359"/>
      <c r="D297" s="359"/>
      <c r="E297" s="359"/>
      <c r="F297" s="359"/>
      <c r="G297" s="359"/>
      <c r="H297" s="359"/>
    </row>
    <row r="298" spans="1:8" x14ac:dyDescent="0.35">
      <c r="A298" s="359"/>
      <c r="B298" s="359"/>
      <c r="C298" s="359"/>
      <c r="D298" s="359"/>
      <c r="E298" s="359"/>
      <c r="F298" s="359"/>
      <c r="G298" s="359"/>
      <c r="H298" s="359"/>
    </row>
    <row r="299" spans="1:8" x14ac:dyDescent="0.35">
      <c r="A299" s="359"/>
      <c r="B299" s="359"/>
      <c r="C299" s="359"/>
      <c r="D299" s="359"/>
      <c r="E299" s="359"/>
      <c r="F299" s="359"/>
      <c r="G299" s="359"/>
      <c r="H299" s="359"/>
    </row>
    <row r="300" spans="1:8" x14ac:dyDescent="0.35">
      <c r="A300" s="359"/>
      <c r="B300" s="359"/>
      <c r="C300" s="359"/>
      <c r="D300" s="359"/>
      <c r="E300" s="359"/>
      <c r="F300" s="359"/>
      <c r="G300" s="359"/>
      <c r="H300" s="359"/>
    </row>
    <row r="301" spans="1:8" x14ac:dyDescent="0.35">
      <c r="A301" s="359"/>
      <c r="B301" s="359"/>
      <c r="C301" s="359"/>
      <c r="D301" s="359"/>
      <c r="E301" s="359"/>
      <c r="F301" s="359"/>
      <c r="G301" s="359"/>
      <c r="H301" s="359"/>
    </row>
    <row r="302" spans="1:8" x14ac:dyDescent="0.35">
      <c r="A302" s="359"/>
      <c r="B302" s="359"/>
      <c r="C302" s="359"/>
      <c r="D302" s="359"/>
      <c r="E302" s="359"/>
      <c r="F302" s="359"/>
      <c r="G302" s="359"/>
      <c r="H302" s="359"/>
    </row>
    <row r="303" spans="1:8" x14ac:dyDescent="0.35">
      <c r="A303" s="359"/>
      <c r="B303" s="359"/>
      <c r="C303" s="359"/>
      <c r="D303" s="359"/>
      <c r="E303" s="359"/>
      <c r="F303" s="359"/>
      <c r="G303" s="359"/>
      <c r="H303" s="359"/>
    </row>
    <row r="304" spans="1:8" x14ac:dyDescent="0.35">
      <c r="A304" s="359"/>
      <c r="B304" s="359"/>
      <c r="C304" s="359"/>
      <c r="D304" s="359"/>
      <c r="E304" s="359"/>
      <c r="F304" s="359"/>
      <c r="G304" s="359"/>
      <c r="H304" s="359"/>
    </row>
    <row r="305" spans="1:8" x14ac:dyDescent="0.35">
      <c r="A305" s="359"/>
      <c r="B305" s="359"/>
      <c r="C305" s="359"/>
      <c r="D305" s="359"/>
      <c r="E305" s="359"/>
      <c r="F305" s="359"/>
      <c r="G305" s="359"/>
      <c r="H305" s="359"/>
    </row>
    <row r="306" spans="1:8" x14ac:dyDescent="0.35">
      <c r="A306" s="359"/>
      <c r="B306" s="359"/>
      <c r="C306" s="359"/>
      <c r="D306" s="359"/>
      <c r="E306" s="359"/>
      <c r="F306" s="359"/>
      <c r="G306" s="359"/>
      <c r="H306" s="359"/>
    </row>
    <row r="307" spans="1:8" x14ac:dyDescent="0.35">
      <c r="A307" s="359"/>
      <c r="B307" s="359"/>
      <c r="C307" s="359"/>
      <c r="D307" s="359"/>
      <c r="E307" s="359"/>
      <c r="F307" s="359"/>
      <c r="G307" s="359"/>
      <c r="H307" s="359"/>
    </row>
    <row r="308" spans="1:8" x14ac:dyDescent="0.35">
      <c r="A308" s="359"/>
      <c r="B308" s="359"/>
      <c r="C308" s="359"/>
      <c r="D308" s="359"/>
      <c r="E308" s="359"/>
      <c r="F308" s="359"/>
      <c r="G308" s="359"/>
      <c r="H308" s="359"/>
    </row>
    <row r="309" spans="1:8" x14ac:dyDescent="0.35">
      <c r="A309" s="359"/>
      <c r="B309" s="359"/>
      <c r="C309" s="359"/>
      <c r="D309" s="359"/>
      <c r="E309" s="359"/>
      <c r="F309" s="359"/>
      <c r="G309" s="359"/>
      <c r="H309" s="359"/>
    </row>
    <row r="310" spans="1:8" x14ac:dyDescent="0.35">
      <c r="A310" s="359"/>
      <c r="B310" s="359"/>
      <c r="C310" s="359"/>
      <c r="D310" s="359"/>
      <c r="E310" s="359"/>
      <c r="F310" s="359"/>
      <c r="G310" s="359"/>
      <c r="H310" s="359"/>
    </row>
    <row r="311" spans="1:8" x14ac:dyDescent="0.35">
      <c r="A311" s="359"/>
      <c r="B311" s="359"/>
      <c r="C311" s="359"/>
      <c r="D311" s="359"/>
      <c r="E311" s="359"/>
      <c r="F311" s="359"/>
      <c r="G311" s="359"/>
      <c r="H311" s="359"/>
    </row>
    <row r="312" spans="1:8" x14ac:dyDescent="0.35">
      <c r="A312" s="359"/>
      <c r="B312" s="359"/>
      <c r="C312" s="359"/>
      <c r="D312" s="359"/>
      <c r="E312" s="359"/>
      <c r="F312" s="359"/>
      <c r="G312" s="359"/>
      <c r="H312" s="359"/>
    </row>
    <row r="313" spans="1:8" x14ac:dyDescent="0.35">
      <c r="A313" s="359"/>
      <c r="B313" s="359"/>
      <c r="C313" s="359"/>
      <c r="D313" s="359"/>
      <c r="E313" s="359"/>
      <c r="F313" s="359"/>
      <c r="G313" s="359"/>
      <c r="H313" s="359"/>
    </row>
    <row r="314" spans="1:8" x14ac:dyDescent="0.35">
      <c r="A314" s="359"/>
      <c r="B314" s="359"/>
      <c r="C314" s="359"/>
      <c r="D314" s="359"/>
      <c r="E314" s="359"/>
      <c r="F314" s="359"/>
      <c r="G314" s="359"/>
      <c r="H314" s="359"/>
    </row>
    <row r="315" spans="1:8" x14ac:dyDescent="0.35">
      <c r="A315" s="359"/>
      <c r="B315" s="359"/>
      <c r="C315" s="359"/>
      <c r="D315" s="359"/>
      <c r="E315" s="359"/>
      <c r="F315" s="359"/>
      <c r="G315" s="359"/>
      <c r="H315" s="359"/>
    </row>
    <row r="316" spans="1:8" x14ac:dyDescent="0.35">
      <c r="A316" s="359"/>
      <c r="B316" s="359"/>
      <c r="C316" s="359"/>
      <c r="D316" s="359"/>
      <c r="E316" s="359"/>
      <c r="F316" s="359"/>
      <c r="G316" s="359"/>
      <c r="H316" s="359"/>
    </row>
    <row r="317" spans="1:8" x14ac:dyDescent="0.35">
      <c r="A317" s="359"/>
      <c r="B317" s="359"/>
      <c r="C317" s="359"/>
      <c r="D317" s="359"/>
      <c r="E317" s="359"/>
      <c r="F317" s="359"/>
      <c r="G317" s="359"/>
      <c r="H317" s="359"/>
    </row>
    <row r="318" spans="1:8" x14ac:dyDescent="0.35">
      <c r="A318" s="359"/>
      <c r="B318" s="359"/>
      <c r="C318" s="359"/>
      <c r="D318" s="359"/>
      <c r="E318" s="359"/>
      <c r="F318" s="359"/>
      <c r="G318" s="359"/>
      <c r="H318" s="359"/>
    </row>
    <row r="319" spans="1:8" x14ac:dyDescent="0.35">
      <c r="A319" s="359"/>
      <c r="B319" s="359"/>
      <c r="C319" s="359"/>
      <c r="D319" s="359"/>
      <c r="E319" s="359"/>
      <c r="F319" s="359"/>
      <c r="G319" s="359"/>
      <c r="H319" s="359"/>
    </row>
    <row r="320" spans="1:8" x14ac:dyDescent="0.35">
      <c r="A320" s="359"/>
      <c r="B320" s="359"/>
      <c r="C320" s="359"/>
      <c r="D320" s="359"/>
      <c r="E320" s="359"/>
      <c r="F320" s="359"/>
      <c r="G320" s="359"/>
      <c r="H320" s="359"/>
    </row>
    <row r="321" spans="1:8" x14ac:dyDescent="0.35">
      <c r="A321" s="359"/>
      <c r="B321" s="359"/>
      <c r="C321" s="359"/>
      <c r="D321" s="359"/>
      <c r="E321" s="359"/>
      <c r="F321" s="359"/>
      <c r="G321" s="359"/>
      <c r="H321" s="359"/>
    </row>
    <row r="322" spans="1:8" x14ac:dyDescent="0.35">
      <c r="A322" s="359"/>
      <c r="B322" s="359"/>
      <c r="C322" s="359"/>
      <c r="D322" s="359"/>
      <c r="E322" s="359"/>
      <c r="F322" s="359"/>
      <c r="G322" s="359"/>
      <c r="H322" s="359"/>
    </row>
    <row r="323" spans="1:8" x14ac:dyDescent="0.35">
      <c r="A323" s="359"/>
      <c r="B323" s="359"/>
      <c r="C323" s="359"/>
      <c r="D323" s="359"/>
      <c r="E323" s="359"/>
      <c r="F323" s="359"/>
      <c r="G323" s="359"/>
      <c r="H323" s="359"/>
    </row>
    <row r="324" spans="1:8" x14ac:dyDescent="0.35">
      <c r="A324" s="359"/>
      <c r="B324" s="359"/>
      <c r="C324" s="359"/>
      <c r="D324" s="359"/>
      <c r="E324" s="359"/>
      <c r="F324" s="359"/>
      <c r="G324" s="359"/>
      <c r="H324" s="359"/>
    </row>
    <row r="325" spans="1:8" x14ac:dyDescent="0.35">
      <c r="A325" s="359"/>
      <c r="B325" s="359"/>
      <c r="C325" s="359"/>
      <c r="D325" s="359"/>
      <c r="E325" s="359"/>
      <c r="F325" s="359"/>
      <c r="G325" s="359"/>
      <c r="H325" s="359"/>
    </row>
    <row r="326" spans="1:8" x14ac:dyDescent="0.35">
      <c r="A326" s="359"/>
      <c r="B326" s="359"/>
      <c r="C326" s="359"/>
      <c r="D326" s="359"/>
      <c r="E326" s="359"/>
      <c r="F326" s="359"/>
      <c r="G326" s="359"/>
      <c r="H326" s="359"/>
    </row>
    <row r="327" spans="1:8" x14ac:dyDescent="0.35">
      <c r="A327" s="359"/>
      <c r="B327" s="359"/>
      <c r="C327" s="359"/>
      <c r="D327" s="359"/>
      <c r="E327" s="359"/>
      <c r="F327" s="359"/>
      <c r="G327" s="359"/>
      <c r="H327" s="359"/>
    </row>
    <row r="328" spans="1:8" x14ac:dyDescent="0.35">
      <c r="A328" s="359"/>
      <c r="B328" s="359"/>
      <c r="C328" s="359"/>
      <c r="D328" s="359"/>
      <c r="E328" s="359"/>
      <c r="F328" s="359"/>
      <c r="G328" s="359"/>
      <c r="H328" s="359"/>
    </row>
    <row r="329" spans="1:8" x14ac:dyDescent="0.35">
      <c r="A329" s="359"/>
      <c r="B329" s="359"/>
      <c r="C329" s="359"/>
      <c r="D329" s="359"/>
      <c r="E329" s="359"/>
      <c r="F329" s="359"/>
      <c r="G329" s="359"/>
      <c r="H329" s="359"/>
    </row>
    <row r="330" spans="1:8" x14ac:dyDescent="0.35">
      <c r="A330" s="359"/>
      <c r="B330" s="359"/>
      <c r="C330" s="359"/>
      <c r="D330" s="359"/>
      <c r="E330" s="359"/>
      <c r="F330" s="359"/>
      <c r="G330" s="359"/>
      <c r="H330" s="359"/>
    </row>
    <row r="331" spans="1:8" x14ac:dyDescent="0.35">
      <c r="A331" s="359"/>
      <c r="B331" s="359"/>
      <c r="C331" s="359"/>
      <c r="D331" s="359"/>
      <c r="E331" s="359"/>
      <c r="F331" s="359"/>
      <c r="G331" s="359"/>
      <c r="H331" s="359"/>
    </row>
    <row r="332" spans="1:8" x14ac:dyDescent="0.35">
      <c r="A332" s="359"/>
      <c r="B332" s="359"/>
      <c r="C332" s="359"/>
      <c r="D332" s="359"/>
      <c r="E332" s="359"/>
      <c r="F332" s="359"/>
      <c r="G332" s="359"/>
      <c r="H332" s="359"/>
    </row>
    <row r="333" spans="1:8" x14ac:dyDescent="0.35">
      <c r="A333" s="359"/>
      <c r="B333" s="359"/>
      <c r="C333" s="359"/>
      <c r="D333" s="359"/>
      <c r="E333" s="359"/>
      <c r="F333" s="359"/>
      <c r="G333" s="359"/>
      <c r="H333" s="359"/>
    </row>
    <row r="334" spans="1:8" x14ac:dyDescent="0.35">
      <c r="A334" s="359"/>
      <c r="B334" s="359"/>
      <c r="C334" s="359"/>
      <c r="D334" s="359"/>
      <c r="E334" s="359"/>
      <c r="F334" s="359"/>
      <c r="G334" s="359"/>
      <c r="H334" s="359"/>
    </row>
    <row r="335" spans="1:8" x14ac:dyDescent="0.35">
      <c r="A335" s="359"/>
      <c r="B335" s="359"/>
      <c r="C335" s="359"/>
      <c r="D335" s="359"/>
      <c r="E335" s="359"/>
      <c r="F335" s="359"/>
      <c r="G335" s="359"/>
      <c r="H335" s="359"/>
    </row>
    <row r="336" spans="1:8" x14ac:dyDescent="0.35">
      <c r="A336" s="359"/>
      <c r="B336" s="359"/>
      <c r="C336" s="359"/>
      <c r="D336" s="359"/>
      <c r="E336" s="359"/>
      <c r="F336" s="359"/>
      <c r="G336" s="359"/>
      <c r="H336" s="359"/>
    </row>
    <row r="337" spans="1:8" x14ac:dyDescent="0.35">
      <c r="A337" s="359"/>
      <c r="B337" s="359"/>
      <c r="C337" s="359"/>
      <c r="D337" s="359"/>
      <c r="E337" s="359"/>
      <c r="F337" s="359"/>
      <c r="G337" s="359"/>
      <c r="H337" s="359"/>
    </row>
    <row r="338" spans="1:8" x14ac:dyDescent="0.35">
      <c r="A338" s="359"/>
      <c r="B338" s="359"/>
      <c r="C338" s="359"/>
      <c r="D338" s="359"/>
      <c r="E338" s="359"/>
      <c r="F338" s="359"/>
      <c r="G338" s="359"/>
      <c r="H338" s="359"/>
    </row>
    <row r="339" spans="1:8" x14ac:dyDescent="0.35">
      <c r="A339" s="359"/>
      <c r="B339" s="359"/>
      <c r="C339" s="359"/>
      <c r="D339" s="359"/>
      <c r="E339" s="359"/>
      <c r="F339" s="359"/>
      <c r="G339" s="359"/>
      <c r="H339" s="359"/>
    </row>
    <row r="340" spans="1:8" x14ac:dyDescent="0.35">
      <c r="A340" s="359"/>
      <c r="B340" s="359"/>
      <c r="C340" s="359"/>
      <c r="D340" s="359"/>
      <c r="E340" s="359"/>
      <c r="F340" s="359"/>
      <c r="G340" s="359"/>
      <c r="H340" s="359"/>
    </row>
    <row r="341" spans="1:8" x14ac:dyDescent="0.35">
      <c r="A341" s="359"/>
      <c r="B341" s="359"/>
      <c r="C341" s="359"/>
      <c r="D341" s="359"/>
      <c r="E341" s="359"/>
      <c r="F341" s="359"/>
      <c r="G341" s="359"/>
      <c r="H341" s="359"/>
    </row>
    <row r="342" spans="1:8" x14ac:dyDescent="0.35">
      <c r="A342" s="359"/>
      <c r="B342" s="359"/>
      <c r="C342" s="359"/>
      <c r="D342" s="359"/>
      <c r="E342" s="359"/>
      <c r="F342" s="359"/>
      <c r="G342" s="359"/>
      <c r="H342" s="359"/>
    </row>
    <row r="343" spans="1:8" x14ac:dyDescent="0.35">
      <c r="A343" s="359"/>
      <c r="B343" s="359"/>
      <c r="C343" s="359"/>
      <c r="D343" s="359"/>
      <c r="E343" s="359"/>
      <c r="F343" s="359"/>
      <c r="G343" s="359"/>
      <c r="H343" s="359"/>
    </row>
    <row r="344" spans="1:8" x14ac:dyDescent="0.35">
      <c r="A344" s="359"/>
      <c r="B344" s="359"/>
      <c r="C344" s="359"/>
      <c r="D344" s="359"/>
      <c r="E344" s="359"/>
      <c r="F344" s="359"/>
      <c r="G344" s="359"/>
      <c r="H344" s="359"/>
    </row>
    <row r="345" spans="1:8" x14ac:dyDescent="0.35">
      <c r="A345" s="359"/>
      <c r="B345" s="359"/>
      <c r="C345" s="359"/>
      <c r="D345" s="359"/>
      <c r="E345" s="359"/>
      <c r="F345" s="359"/>
      <c r="G345" s="359"/>
      <c r="H345" s="359"/>
    </row>
    <row r="346" spans="1:8" x14ac:dyDescent="0.35">
      <c r="A346" s="359"/>
      <c r="B346" s="359"/>
      <c r="C346" s="359"/>
      <c r="D346" s="359"/>
      <c r="E346" s="359"/>
      <c r="F346" s="359"/>
      <c r="G346" s="359"/>
      <c r="H346" s="359"/>
    </row>
    <row r="347" spans="1:8" x14ac:dyDescent="0.35">
      <c r="A347" s="359"/>
      <c r="B347" s="359"/>
      <c r="C347" s="359"/>
      <c r="D347" s="359"/>
      <c r="E347" s="359"/>
      <c r="F347" s="359"/>
      <c r="G347" s="359"/>
      <c r="H347" s="359"/>
    </row>
    <row r="348" spans="1:8" x14ac:dyDescent="0.35">
      <c r="A348" s="359"/>
      <c r="B348" s="359"/>
      <c r="C348" s="359"/>
      <c r="D348" s="359"/>
      <c r="E348" s="359"/>
      <c r="F348" s="359"/>
      <c r="G348" s="359"/>
      <c r="H348" s="359"/>
    </row>
    <row r="349" spans="1:8" x14ac:dyDescent="0.35">
      <c r="A349" s="359"/>
      <c r="B349" s="359"/>
      <c r="C349" s="359"/>
      <c r="D349" s="359"/>
      <c r="E349" s="359"/>
      <c r="F349" s="359"/>
      <c r="G349" s="359"/>
      <c r="H349" s="359"/>
    </row>
    <row r="350" spans="1:8" x14ac:dyDescent="0.35">
      <c r="A350" s="359"/>
      <c r="B350" s="359"/>
      <c r="C350" s="359"/>
      <c r="D350" s="359"/>
      <c r="E350" s="359"/>
      <c r="F350" s="359"/>
      <c r="G350" s="359"/>
      <c r="H350" s="359"/>
    </row>
    <row r="351" spans="1:8" x14ac:dyDescent="0.35">
      <c r="A351" s="359"/>
      <c r="B351" s="359"/>
      <c r="C351" s="359"/>
      <c r="D351" s="359"/>
      <c r="E351" s="359"/>
      <c r="F351" s="359"/>
      <c r="G351" s="359"/>
      <c r="H351" s="359"/>
    </row>
    <row r="352" spans="1:8" x14ac:dyDescent="0.35">
      <c r="A352" s="359"/>
      <c r="B352" s="359"/>
      <c r="C352" s="359"/>
      <c r="D352" s="359"/>
      <c r="E352" s="359"/>
      <c r="F352" s="359"/>
      <c r="G352" s="359"/>
      <c r="H352" s="359"/>
    </row>
    <row r="353" spans="1:8" x14ac:dyDescent="0.35">
      <c r="A353" s="359"/>
      <c r="B353" s="359"/>
      <c r="C353" s="359"/>
      <c r="D353" s="359"/>
      <c r="E353" s="359"/>
      <c r="F353" s="359"/>
      <c r="G353" s="359"/>
      <c r="H353" s="359"/>
    </row>
    <row r="354" spans="1:8" x14ac:dyDescent="0.35">
      <c r="A354" s="359"/>
      <c r="B354" s="359"/>
      <c r="C354" s="359"/>
      <c r="D354" s="359"/>
      <c r="E354" s="359"/>
      <c r="F354" s="359"/>
      <c r="G354" s="359"/>
      <c r="H354" s="359"/>
    </row>
    <row r="355" spans="1:8" x14ac:dyDescent="0.35">
      <c r="A355" s="359"/>
      <c r="B355" s="359"/>
      <c r="C355" s="359"/>
      <c r="D355" s="359"/>
      <c r="E355" s="359"/>
      <c r="F355" s="359"/>
      <c r="G355" s="359"/>
      <c r="H355" s="359"/>
    </row>
    <row r="356" spans="1:8" x14ac:dyDescent="0.35">
      <c r="A356" s="359"/>
      <c r="B356" s="359"/>
      <c r="C356" s="359"/>
      <c r="D356" s="359"/>
      <c r="E356" s="359"/>
      <c r="F356" s="359"/>
      <c r="G356" s="359"/>
      <c r="H356" s="359"/>
    </row>
    <row r="357" spans="1:8" x14ac:dyDescent="0.35">
      <c r="A357" s="359"/>
      <c r="B357" s="359"/>
      <c r="C357" s="359"/>
      <c r="D357" s="359"/>
      <c r="E357" s="359"/>
      <c r="F357" s="359"/>
      <c r="G357" s="359"/>
      <c r="H357" s="359"/>
    </row>
    <row r="358" spans="1:8" x14ac:dyDescent="0.35">
      <c r="A358" s="359"/>
      <c r="B358" s="359"/>
      <c r="C358" s="359"/>
      <c r="D358" s="359"/>
      <c r="E358" s="359"/>
      <c r="F358" s="359"/>
      <c r="G358" s="359"/>
      <c r="H358" s="359"/>
    </row>
    <row r="359" spans="1:8" x14ac:dyDescent="0.35">
      <c r="A359" s="359"/>
      <c r="B359" s="359"/>
      <c r="C359" s="359"/>
      <c r="D359" s="359"/>
      <c r="E359" s="359"/>
      <c r="F359" s="359"/>
      <c r="G359" s="359"/>
      <c r="H359" s="359"/>
    </row>
    <row r="360" spans="1:8" x14ac:dyDescent="0.35">
      <c r="A360" s="359"/>
      <c r="B360" s="359"/>
      <c r="C360" s="359"/>
      <c r="D360" s="359"/>
      <c r="E360" s="359"/>
      <c r="F360" s="359"/>
      <c r="G360" s="359"/>
      <c r="H360" s="359"/>
    </row>
    <row r="361" spans="1:8" x14ac:dyDescent="0.35">
      <c r="A361" s="359"/>
      <c r="B361" s="359"/>
      <c r="C361" s="359"/>
      <c r="D361" s="359"/>
      <c r="E361" s="359"/>
      <c r="F361" s="359"/>
      <c r="G361" s="359"/>
      <c r="H361" s="359"/>
    </row>
    <row r="362" spans="1:8" x14ac:dyDescent="0.35">
      <c r="A362" s="359"/>
      <c r="B362" s="359"/>
      <c r="C362" s="359"/>
      <c r="D362" s="359"/>
      <c r="E362" s="359"/>
      <c r="F362" s="359"/>
      <c r="G362" s="359"/>
      <c r="H362" s="359"/>
    </row>
    <row r="363" spans="1:8" x14ac:dyDescent="0.35">
      <c r="A363" s="359"/>
      <c r="B363" s="359"/>
      <c r="C363" s="359"/>
      <c r="D363" s="359"/>
      <c r="E363" s="359"/>
      <c r="F363" s="359"/>
      <c r="G363" s="359"/>
      <c r="H363" s="359"/>
    </row>
    <row r="364" spans="1:8" x14ac:dyDescent="0.35">
      <c r="A364" s="359"/>
      <c r="B364" s="359"/>
      <c r="C364" s="359"/>
      <c r="D364" s="359"/>
      <c r="E364" s="359"/>
      <c r="F364" s="359"/>
      <c r="G364" s="359"/>
      <c r="H364" s="359"/>
    </row>
    <row r="365" spans="1:8" x14ac:dyDescent="0.35">
      <c r="A365" s="359"/>
      <c r="B365" s="359"/>
      <c r="C365" s="359"/>
      <c r="D365" s="359"/>
      <c r="E365" s="359"/>
      <c r="F365" s="359"/>
      <c r="G365" s="359"/>
      <c r="H365" s="359"/>
    </row>
    <row r="366" spans="1:8" x14ac:dyDescent="0.35">
      <c r="A366" s="359"/>
      <c r="B366" s="359"/>
      <c r="C366" s="359"/>
      <c r="D366" s="359"/>
      <c r="E366" s="359"/>
      <c r="F366" s="359"/>
      <c r="G366" s="359"/>
      <c r="H366" s="359"/>
    </row>
    <row r="367" spans="1:8" x14ac:dyDescent="0.35">
      <c r="A367" s="359"/>
      <c r="B367" s="359"/>
      <c r="C367" s="359"/>
      <c r="D367" s="359"/>
      <c r="E367" s="359"/>
      <c r="F367" s="359"/>
      <c r="G367" s="359"/>
      <c r="H367" s="359"/>
    </row>
    <row r="368" spans="1:8" x14ac:dyDescent="0.35">
      <c r="A368" s="359"/>
      <c r="B368" s="359"/>
      <c r="C368" s="359"/>
      <c r="D368" s="359"/>
      <c r="E368" s="359"/>
      <c r="F368" s="359"/>
      <c r="G368" s="359"/>
      <c r="H368" s="359"/>
    </row>
    <row r="369" spans="1:8" x14ac:dyDescent="0.35">
      <c r="A369" s="359"/>
      <c r="B369" s="359"/>
      <c r="C369" s="359"/>
      <c r="D369" s="359"/>
      <c r="E369" s="359"/>
      <c r="F369" s="359"/>
      <c r="G369" s="359"/>
      <c r="H369" s="359"/>
    </row>
    <row r="370" spans="1:8" x14ac:dyDescent="0.35">
      <c r="A370" s="359"/>
      <c r="B370" s="359"/>
      <c r="C370" s="359"/>
      <c r="D370" s="359"/>
      <c r="E370" s="359"/>
      <c r="F370" s="359"/>
      <c r="G370" s="359"/>
      <c r="H370" s="359"/>
    </row>
    <row r="371" spans="1:8" x14ac:dyDescent="0.35">
      <c r="A371" s="359"/>
      <c r="B371" s="359"/>
      <c r="C371" s="359"/>
      <c r="D371" s="359"/>
      <c r="E371" s="359"/>
      <c r="F371" s="359"/>
      <c r="G371" s="359"/>
      <c r="H371" s="359"/>
    </row>
    <row r="372" spans="1:8" x14ac:dyDescent="0.35">
      <c r="A372" s="359"/>
      <c r="B372" s="359"/>
      <c r="C372" s="359"/>
      <c r="D372" s="359"/>
      <c r="E372" s="359"/>
      <c r="F372" s="359"/>
      <c r="G372" s="359"/>
      <c r="H372" s="359"/>
    </row>
    <row r="373" spans="1:8" x14ac:dyDescent="0.35">
      <c r="A373" s="359"/>
      <c r="B373" s="359"/>
      <c r="C373" s="359"/>
      <c r="D373" s="359"/>
      <c r="E373" s="359"/>
      <c r="F373" s="359"/>
      <c r="G373" s="359"/>
      <c r="H373" s="359"/>
    </row>
    <row r="374" spans="1:8" x14ac:dyDescent="0.35">
      <c r="A374" s="359"/>
      <c r="B374" s="359"/>
      <c r="C374" s="359"/>
      <c r="D374" s="359"/>
      <c r="E374" s="359"/>
      <c r="F374" s="359"/>
      <c r="G374" s="359"/>
      <c r="H374" s="359"/>
    </row>
    <row r="375" spans="1:8" x14ac:dyDescent="0.35">
      <c r="A375" s="359"/>
      <c r="B375" s="359"/>
      <c r="C375" s="359"/>
      <c r="D375" s="359"/>
      <c r="E375" s="359"/>
      <c r="F375" s="359"/>
      <c r="G375" s="359"/>
      <c r="H375" s="359"/>
    </row>
    <row r="376" spans="1:8" x14ac:dyDescent="0.35">
      <c r="A376" s="359"/>
      <c r="B376" s="359"/>
      <c r="C376" s="359"/>
      <c r="D376" s="359"/>
      <c r="E376" s="359"/>
      <c r="F376" s="359"/>
      <c r="G376" s="359"/>
      <c r="H376" s="359"/>
    </row>
    <row r="377" spans="1:8" x14ac:dyDescent="0.35">
      <c r="A377" s="359"/>
      <c r="B377" s="359"/>
      <c r="C377" s="359"/>
      <c r="D377" s="359"/>
      <c r="E377" s="359"/>
      <c r="F377" s="359"/>
      <c r="G377" s="359"/>
      <c r="H377" s="359"/>
    </row>
    <row r="378" spans="1:8" x14ac:dyDescent="0.35">
      <c r="A378" s="359"/>
      <c r="B378" s="359"/>
      <c r="C378" s="359"/>
      <c r="D378" s="359"/>
      <c r="E378" s="359"/>
      <c r="F378" s="359"/>
      <c r="G378" s="359"/>
      <c r="H378" s="359"/>
    </row>
    <row r="379" spans="1:8" x14ac:dyDescent="0.35">
      <c r="A379" s="359"/>
      <c r="B379" s="359"/>
      <c r="C379" s="359"/>
      <c r="D379" s="359"/>
      <c r="E379" s="359"/>
      <c r="F379" s="359"/>
      <c r="G379" s="359"/>
      <c r="H379" s="359"/>
    </row>
    <row r="380" spans="1:8" x14ac:dyDescent="0.35">
      <c r="A380" s="359"/>
      <c r="B380" s="359"/>
      <c r="C380" s="359"/>
      <c r="D380" s="359"/>
      <c r="E380" s="359"/>
      <c r="F380" s="359"/>
      <c r="G380" s="359"/>
      <c r="H380" s="359"/>
    </row>
    <row r="381" spans="1:8" x14ac:dyDescent="0.35">
      <c r="A381" s="359"/>
      <c r="B381" s="359"/>
      <c r="C381" s="359"/>
      <c r="D381" s="359"/>
      <c r="E381" s="359"/>
      <c r="F381" s="359"/>
      <c r="G381" s="359"/>
      <c r="H381" s="359"/>
    </row>
    <row r="382" spans="1:8" x14ac:dyDescent="0.35">
      <c r="A382" s="359"/>
      <c r="B382" s="359"/>
      <c r="C382" s="359"/>
      <c r="D382" s="359"/>
      <c r="E382" s="359"/>
      <c r="F382" s="359"/>
      <c r="G382" s="359"/>
      <c r="H382" s="359"/>
    </row>
    <row r="383" spans="1:8" x14ac:dyDescent="0.35">
      <c r="A383" s="359"/>
      <c r="B383" s="359"/>
      <c r="C383" s="359"/>
      <c r="D383" s="359"/>
      <c r="E383" s="359"/>
      <c r="F383" s="359"/>
      <c r="G383" s="359"/>
      <c r="H383" s="359"/>
    </row>
    <row r="384" spans="1:8" x14ac:dyDescent="0.35">
      <c r="A384" s="359"/>
      <c r="B384" s="359"/>
      <c r="C384" s="359"/>
      <c r="D384" s="359"/>
      <c r="E384" s="359"/>
      <c r="F384" s="359"/>
      <c r="G384" s="359"/>
      <c r="H384" s="359"/>
    </row>
    <row r="385" spans="1:8" x14ac:dyDescent="0.35">
      <c r="A385" s="359"/>
      <c r="B385" s="359"/>
      <c r="C385" s="359"/>
      <c r="D385" s="359"/>
      <c r="E385" s="359"/>
      <c r="F385" s="359"/>
      <c r="G385" s="359"/>
      <c r="H385" s="359"/>
    </row>
    <row r="386" spans="1:8" x14ac:dyDescent="0.35">
      <c r="A386" s="359"/>
      <c r="B386" s="359"/>
      <c r="C386" s="359"/>
      <c r="D386" s="359"/>
      <c r="E386" s="359"/>
      <c r="F386" s="359"/>
      <c r="G386" s="359"/>
      <c r="H386" s="359"/>
    </row>
    <row r="387" spans="1:8" x14ac:dyDescent="0.35">
      <c r="A387" s="359"/>
      <c r="B387" s="359"/>
      <c r="C387" s="359"/>
      <c r="D387" s="359"/>
      <c r="E387" s="359"/>
      <c r="F387" s="359"/>
      <c r="G387" s="359"/>
      <c r="H387" s="359"/>
    </row>
    <row r="388" spans="1:8" x14ac:dyDescent="0.35">
      <c r="A388" s="359"/>
      <c r="B388" s="359"/>
      <c r="C388" s="359"/>
      <c r="D388" s="359"/>
      <c r="E388" s="359"/>
      <c r="F388" s="359"/>
      <c r="G388" s="359"/>
      <c r="H388" s="359"/>
    </row>
    <row r="389" spans="1:8" x14ac:dyDescent="0.35">
      <c r="A389" s="359"/>
      <c r="B389" s="359"/>
      <c r="C389" s="359"/>
      <c r="D389" s="359"/>
      <c r="E389" s="359"/>
      <c r="F389" s="359"/>
      <c r="G389" s="359"/>
      <c r="H389" s="359"/>
    </row>
    <row r="390" spans="1:8" x14ac:dyDescent="0.35">
      <c r="A390" s="359"/>
      <c r="B390" s="359"/>
      <c r="C390" s="359"/>
      <c r="D390" s="359"/>
      <c r="E390" s="359"/>
      <c r="F390" s="359"/>
      <c r="G390" s="359"/>
      <c r="H390" s="359"/>
    </row>
    <row r="391" spans="1:8" x14ac:dyDescent="0.35">
      <c r="A391" s="359"/>
      <c r="B391" s="359"/>
      <c r="C391" s="359"/>
      <c r="D391" s="359"/>
      <c r="E391" s="359"/>
      <c r="F391" s="359"/>
      <c r="G391" s="359"/>
      <c r="H391" s="359"/>
    </row>
    <row r="392" spans="1:8" x14ac:dyDescent="0.35">
      <c r="A392" s="359"/>
      <c r="B392" s="359"/>
      <c r="C392" s="359"/>
      <c r="D392" s="359"/>
      <c r="E392" s="359"/>
      <c r="F392" s="359"/>
      <c r="G392" s="359"/>
      <c r="H392" s="359"/>
    </row>
    <row r="393" spans="1:8" x14ac:dyDescent="0.35">
      <c r="A393" s="359"/>
      <c r="B393" s="359"/>
      <c r="C393" s="359"/>
      <c r="D393" s="359"/>
      <c r="E393" s="359"/>
      <c r="F393" s="359"/>
      <c r="G393" s="359"/>
      <c r="H393" s="359"/>
    </row>
    <row r="394" spans="1:8" x14ac:dyDescent="0.35">
      <c r="A394" s="359"/>
      <c r="B394" s="359"/>
      <c r="C394" s="359"/>
      <c r="D394" s="359"/>
      <c r="E394" s="359"/>
      <c r="F394" s="359"/>
      <c r="G394" s="359"/>
      <c r="H394" s="359"/>
    </row>
    <row r="395" spans="1:8" x14ac:dyDescent="0.35">
      <c r="A395" s="359"/>
      <c r="B395" s="359"/>
      <c r="C395" s="359"/>
      <c r="D395" s="359"/>
      <c r="E395" s="359"/>
      <c r="F395" s="359"/>
      <c r="G395" s="359"/>
      <c r="H395" s="359"/>
    </row>
    <row r="396" spans="1:8" x14ac:dyDescent="0.35">
      <c r="A396" s="359"/>
      <c r="B396" s="359"/>
      <c r="C396" s="359"/>
      <c r="D396" s="359"/>
      <c r="E396" s="359"/>
      <c r="F396" s="359"/>
      <c r="G396" s="359"/>
      <c r="H396" s="359"/>
    </row>
    <row r="397" spans="1:8" x14ac:dyDescent="0.35">
      <c r="A397" s="359"/>
      <c r="B397" s="359"/>
      <c r="C397" s="359"/>
      <c r="D397" s="359"/>
      <c r="E397" s="359"/>
      <c r="F397" s="359"/>
      <c r="G397" s="359"/>
      <c r="H397" s="359"/>
    </row>
    <row r="398" spans="1:8" x14ac:dyDescent="0.35">
      <c r="A398" s="359"/>
      <c r="B398" s="359"/>
      <c r="C398" s="359"/>
      <c r="D398" s="359"/>
      <c r="E398" s="359"/>
      <c r="F398" s="359"/>
      <c r="G398" s="359"/>
      <c r="H398" s="359"/>
    </row>
    <row r="399" spans="1:8" x14ac:dyDescent="0.35">
      <c r="A399" s="359"/>
      <c r="B399" s="359"/>
      <c r="C399" s="359"/>
      <c r="D399" s="359"/>
      <c r="E399" s="359"/>
      <c r="F399" s="359"/>
      <c r="G399" s="359"/>
      <c r="H399" s="359"/>
    </row>
    <row r="400" spans="1:8" x14ac:dyDescent="0.35">
      <c r="A400" s="359"/>
      <c r="B400" s="359"/>
      <c r="C400" s="359"/>
      <c r="D400" s="359"/>
      <c r="E400" s="359"/>
      <c r="F400" s="359"/>
      <c r="G400" s="359"/>
      <c r="H400" s="359"/>
    </row>
    <row r="401" spans="1:8" x14ac:dyDescent="0.35">
      <c r="A401" s="359"/>
      <c r="B401" s="359"/>
      <c r="C401" s="359"/>
      <c r="D401" s="359"/>
      <c r="E401" s="359"/>
      <c r="F401" s="359"/>
      <c r="G401" s="359"/>
      <c r="H401" s="359"/>
    </row>
    <row r="402" spans="1:8" x14ac:dyDescent="0.35">
      <c r="A402" s="359"/>
      <c r="B402" s="359"/>
      <c r="C402" s="359"/>
      <c r="D402" s="359"/>
      <c r="E402" s="359"/>
      <c r="F402" s="359"/>
      <c r="G402" s="359"/>
      <c r="H402" s="359"/>
    </row>
    <row r="403" spans="1:8" x14ac:dyDescent="0.35">
      <c r="A403" s="359"/>
      <c r="B403" s="359"/>
      <c r="C403" s="359"/>
      <c r="D403" s="359"/>
      <c r="E403" s="359"/>
      <c r="F403" s="359"/>
      <c r="G403" s="359"/>
      <c r="H403" s="359"/>
    </row>
    <row r="404" spans="1:8" x14ac:dyDescent="0.35">
      <c r="A404" s="359"/>
      <c r="B404" s="359"/>
      <c r="C404" s="359"/>
      <c r="D404" s="359"/>
      <c r="E404" s="359"/>
      <c r="F404" s="359"/>
      <c r="G404" s="359"/>
      <c r="H404" s="359"/>
    </row>
    <row r="405" spans="1:8" x14ac:dyDescent="0.35">
      <c r="A405" s="359"/>
      <c r="B405" s="359"/>
      <c r="C405" s="359"/>
      <c r="D405" s="359"/>
      <c r="E405" s="359"/>
      <c r="F405" s="359"/>
      <c r="G405" s="359"/>
      <c r="H405" s="359"/>
    </row>
    <row r="406" spans="1:8" x14ac:dyDescent="0.35">
      <c r="A406" s="359"/>
      <c r="B406" s="359"/>
      <c r="C406" s="359"/>
      <c r="D406" s="359"/>
      <c r="E406" s="359"/>
      <c r="F406" s="359"/>
      <c r="G406" s="359"/>
      <c r="H406" s="359"/>
    </row>
    <row r="407" spans="1:8" x14ac:dyDescent="0.35">
      <c r="A407" s="359"/>
      <c r="B407" s="359"/>
      <c r="C407" s="359"/>
      <c r="D407" s="359"/>
      <c r="E407" s="359"/>
      <c r="F407" s="359"/>
      <c r="G407" s="359"/>
      <c r="H407" s="359"/>
    </row>
    <row r="408" spans="1:8" x14ac:dyDescent="0.35">
      <c r="A408" s="359"/>
      <c r="B408" s="359"/>
      <c r="C408" s="359"/>
      <c r="D408" s="359"/>
      <c r="E408" s="359"/>
      <c r="F408" s="359"/>
      <c r="G408" s="359"/>
      <c r="H408" s="359"/>
    </row>
    <row r="409" spans="1:8" x14ac:dyDescent="0.35">
      <c r="A409" s="359"/>
      <c r="B409" s="359"/>
      <c r="C409" s="359"/>
      <c r="D409" s="359"/>
      <c r="E409" s="359"/>
      <c r="F409" s="359"/>
      <c r="G409" s="359"/>
      <c r="H409" s="359"/>
    </row>
    <row r="410" spans="1:8" x14ac:dyDescent="0.35">
      <c r="A410" s="359"/>
      <c r="B410" s="359"/>
      <c r="C410" s="359"/>
      <c r="D410" s="359"/>
      <c r="E410" s="359"/>
      <c r="F410" s="359"/>
      <c r="G410" s="359"/>
      <c r="H410" s="359"/>
    </row>
    <row r="411" spans="1:8" x14ac:dyDescent="0.35">
      <c r="A411" s="359"/>
      <c r="B411" s="359"/>
      <c r="C411" s="359"/>
      <c r="D411" s="359"/>
      <c r="E411" s="359"/>
      <c r="F411" s="359"/>
      <c r="G411" s="359"/>
      <c r="H411" s="359"/>
    </row>
    <row r="412" spans="1:8" x14ac:dyDescent="0.35">
      <c r="A412" s="359"/>
      <c r="B412" s="359"/>
      <c r="C412" s="359"/>
      <c r="D412" s="359"/>
      <c r="E412" s="359"/>
      <c r="F412" s="359"/>
      <c r="G412" s="359"/>
      <c r="H412" s="359"/>
    </row>
    <row r="413" spans="1:8" x14ac:dyDescent="0.35">
      <c r="A413" s="359"/>
      <c r="B413" s="359"/>
      <c r="C413" s="359"/>
      <c r="D413" s="359"/>
      <c r="E413" s="359"/>
      <c r="F413" s="359"/>
      <c r="G413" s="359"/>
      <c r="H413" s="359"/>
    </row>
    <row r="414" spans="1:8" x14ac:dyDescent="0.35">
      <c r="A414" s="359"/>
      <c r="B414" s="359"/>
      <c r="C414" s="359"/>
      <c r="D414" s="359"/>
      <c r="E414" s="359"/>
      <c r="F414" s="359"/>
      <c r="G414" s="359"/>
      <c r="H414" s="359"/>
    </row>
    <row r="415" spans="1:8" x14ac:dyDescent="0.35">
      <c r="A415" s="359"/>
      <c r="B415" s="359"/>
      <c r="C415" s="359"/>
      <c r="D415" s="359"/>
      <c r="E415" s="359"/>
      <c r="F415" s="359"/>
      <c r="G415" s="359"/>
      <c r="H415" s="359"/>
    </row>
    <row r="416" spans="1:8" x14ac:dyDescent="0.35">
      <c r="A416" s="359"/>
      <c r="B416" s="359"/>
      <c r="C416" s="359"/>
      <c r="D416" s="359"/>
      <c r="E416" s="359"/>
      <c r="F416" s="359"/>
      <c r="G416" s="359"/>
      <c r="H416" s="359"/>
    </row>
    <row r="417" spans="1:8" x14ac:dyDescent="0.35">
      <c r="A417" s="359"/>
      <c r="B417" s="359"/>
      <c r="C417" s="359"/>
      <c r="D417" s="359"/>
      <c r="E417" s="359"/>
      <c r="F417" s="359"/>
      <c r="G417" s="359"/>
      <c r="H417" s="359"/>
    </row>
    <row r="418" spans="1:8" x14ac:dyDescent="0.35">
      <c r="A418" s="359"/>
      <c r="B418" s="359"/>
      <c r="C418" s="359"/>
      <c r="D418" s="359"/>
      <c r="E418" s="359"/>
      <c r="F418" s="359"/>
      <c r="G418" s="359"/>
      <c r="H418" s="359"/>
    </row>
    <row r="419" spans="1:8" x14ac:dyDescent="0.35">
      <c r="A419" s="359"/>
      <c r="B419" s="359"/>
      <c r="C419" s="359"/>
      <c r="D419" s="359"/>
      <c r="E419" s="359"/>
      <c r="F419" s="359"/>
      <c r="G419" s="359"/>
      <c r="H419" s="359"/>
    </row>
    <row r="420" spans="1:8" x14ac:dyDescent="0.35">
      <c r="A420" s="359"/>
      <c r="B420" s="359"/>
      <c r="C420" s="359"/>
      <c r="D420" s="359"/>
      <c r="E420" s="359"/>
      <c r="F420" s="359"/>
      <c r="G420" s="359"/>
      <c r="H420" s="359"/>
    </row>
    <row r="421" spans="1:8" x14ac:dyDescent="0.35">
      <c r="A421" s="359"/>
      <c r="B421" s="359"/>
      <c r="C421" s="359"/>
      <c r="D421" s="359"/>
      <c r="E421" s="359"/>
      <c r="F421" s="359"/>
      <c r="G421" s="359"/>
      <c r="H421" s="359"/>
    </row>
    <row r="422" spans="1:8" x14ac:dyDescent="0.35">
      <c r="A422" s="359"/>
      <c r="B422" s="359"/>
      <c r="C422" s="359"/>
      <c r="D422" s="359"/>
      <c r="E422" s="359"/>
      <c r="F422" s="359"/>
      <c r="G422" s="359"/>
      <c r="H422" s="359"/>
    </row>
    <row r="423" spans="1:8" x14ac:dyDescent="0.35">
      <c r="A423" s="359"/>
      <c r="B423" s="359"/>
      <c r="C423" s="359"/>
      <c r="D423" s="359"/>
      <c r="E423" s="359"/>
      <c r="F423" s="359"/>
      <c r="G423" s="359"/>
      <c r="H423" s="359"/>
    </row>
    <row r="424" spans="1:8" x14ac:dyDescent="0.35">
      <c r="A424" s="359"/>
      <c r="B424" s="359"/>
      <c r="C424" s="359"/>
      <c r="D424" s="359"/>
      <c r="E424" s="359"/>
      <c r="F424" s="359"/>
      <c r="G424" s="359"/>
      <c r="H424" s="359"/>
    </row>
    <row r="425" spans="1:8" x14ac:dyDescent="0.35">
      <c r="A425" s="359"/>
      <c r="B425" s="359"/>
      <c r="C425" s="359"/>
      <c r="D425" s="359"/>
      <c r="E425" s="359"/>
      <c r="F425" s="359"/>
      <c r="G425" s="359"/>
      <c r="H425" s="359"/>
    </row>
    <row r="426" spans="1:8" x14ac:dyDescent="0.35">
      <c r="A426" s="359"/>
      <c r="B426" s="359"/>
      <c r="C426" s="359"/>
      <c r="D426" s="359"/>
      <c r="E426" s="359"/>
      <c r="F426" s="359"/>
      <c r="G426" s="359"/>
      <c r="H426" s="359"/>
    </row>
    <row r="427" spans="1:8" x14ac:dyDescent="0.35">
      <c r="A427" s="359"/>
      <c r="B427" s="359"/>
      <c r="C427" s="359"/>
      <c r="D427" s="359"/>
      <c r="E427" s="359"/>
      <c r="F427" s="359"/>
      <c r="G427" s="359"/>
      <c r="H427" s="359"/>
    </row>
    <row r="428" spans="1:8" x14ac:dyDescent="0.35">
      <c r="A428" s="359"/>
      <c r="B428" s="359"/>
      <c r="C428" s="359"/>
      <c r="D428" s="359"/>
      <c r="E428" s="359"/>
      <c r="F428" s="359"/>
      <c r="G428" s="359"/>
      <c r="H428" s="359"/>
    </row>
    <row r="429" spans="1:8" x14ac:dyDescent="0.35">
      <c r="A429" s="359"/>
      <c r="B429" s="359"/>
      <c r="C429" s="359"/>
      <c r="D429" s="359"/>
      <c r="E429" s="359"/>
      <c r="F429" s="359"/>
      <c r="G429" s="359"/>
      <c r="H429" s="359"/>
    </row>
    <row r="430" spans="1:8" x14ac:dyDescent="0.35">
      <c r="A430" s="359"/>
      <c r="B430" s="359"/>
      <c r="C430" s="359"/>
      <c r="D430" s="359"/>
      <c r="E430" s="359"/>
      <c r="F430" s="359"/>
      <c r="G430" s="359"/>
      <c r="H430" s="359"/>
    </row>
    <row r="431" spans="1:8" x14ac:dyDescent="0.35">
      <c r="A431" s="359"/>
      <c r="B431" s="359"/>
      <c r="C431" s="359"/>
      <c r="D431" s="359"/>
      <c r="E431" s="359"/>
      <c r="F431" s="359"/>
      <c r="G431" s="359"/>
      <c r="H431" s="359"/>
    </row>
    <row r="432" spans="1:8" x14ac:dyDescent="0.35">
      <c r="A432" s="359"/>
      <c r="B432" s="359"/>
      <c r="C432" s="359"/>
      <c r="D432" s="359"/>
      <c r="E432" s="359"/>
      <c r="F432" s="359"/>
      <c r="G432" s="359"/>
      <c r="H432" s="359"/>
    </row>
    <row r="433" spans="1:8" x14ac:dyDescent="0.35">
      <c r="A433" s="359"/>
      <c r="B433" s="359"/>
      <c r="C433" s="359"/>
      <c r="D433" s="359"/>
      <c r="E433" s="359"/>
      <c r="F433" s="359"/>
      <c r="G433" s="359"/>
      <c r="H433" s="359"/>
    </row>
    <row r="434" spans="1:8" x14ac:dyDescent="0.35">
      <c r="A434" s="359"/>
      <c r="B434" s="359"/>
      <c r="C434" s="359"/>
      <c r="D434" s="359"/>
      <c r="E434" s="359"/>
      <c r="F434" s="359"/>
      <c r="G434" s="359"/>
      <c r="H434" s="359"/>
    </row>
    <row r="435" spans="1:8" x14ac:dyDescent="0.35">
      <c r="A435" s="359"/>
      <c r="B435" s="359"/>
      <c r="C435" s="359"/>
      <c r="D435" s="359"/>
      <c r="E435" s="359"/>
      <c r="F435" s="359"/>
      <c r="G435" s="359"/>
      <c r="H435" s="359"/>
    </row>
    <row r="436" spans="1:8" x14ac:dyDescent="0.35">
      <c r="A436" s="359"/>
      <c r="B436" s="359"/>
      <c r="C436" s="359"/>
      <c r="D436" s="359"/>
      <c r="E436" s="359"/>
      <c r="F436" s="359"/>
      <c r="G436" s="359"/>
      <c r="H436" s="359"/>
    </row>
    <row r="437" spans="1:8" x14ac:dyDescent="0.35">
      <c r="A437" s="359"/>
      <c r="B437" s="359"/>
      <c r="C437" s="359"/>
      <c r="D437" s="359"/>
      <c r="E437" s="359"/>
      <c r="F437" s="359"/>
      <c r="G437" s="359"/>
      <c r="H437" s="359"/>
    </row>
    <row r="438" spans="1:8" x14ac:dyDescent="0.35">
      <c r="A438" s="359"/>
      <c r="B438" s="359"/>
      <c r="C438" s="359"/>
      <c r="D438" s="359"/>
      <c r="E438" s="359"/>
      <c r="F438" s="359"/>
      <c r="G438" s="359"/>
      <c r="H438" s="359"/>
    </row>
    <row r="439" spans="1:8" x14ac:dyDescent="0.35">
      <c r="A439" s="359"/>
      <c r="B439" s="359"/>
      <c r="C439" s="359"/>
      <c r="D439" s="359"/>
      <c r="E439" s="359"/>
      <c r="F439" s="359"/>
      <c r="G439" s="359"/>
      <c r="H439" s="359"/>
    </row>
    <row r="440" spans="1:8" x14ac:dyDescent="0.35">
      <c r="A440" s="359"/>
      <c r="B440" s="359"/>
      <c r="C440" s="359"/>
      <c r="D440" s="359"/>
      <c r="E440" s="359"/>
      <c r="F440" s="359"/>
      <c r="G440" s="359"/>
      <c r="H440" s="359"/>
    </row>
    <row r="441" spans="1:8" x14ac:dyDescent="0.35">
      <c r="A441" s="359"/>
      <c r="B441" s="359"/>
      <c r="C441" s="359"/>
      <c r="D441" s="359"/>
      <c r="E441" s="359"/>
      <c r="F441" s="359"/>
      <c r="G441" s="359"/>
      <c r="H441" s="359"/>
    </row>
    <row r="442" spans="1:8" x14ac:dyDescent="0.35">
      <c r="A442" s="359"/>
      <c r="B442" s="359"/>
      <c r="C442" s="359"/>
      <c r="D442" s="359"/>
      <c r="E442" s="359"/>
      <c r="F442" s="359"/>
      <c r="G442" s="359"/>
      <c r="H442" s="359"/>
    </row>
    <row r="443" spans="1:8" x14ac:dyDescent="0.35">
      <c r="A443" s="359"/>
      <c r="B443" s="359"/>
      <c r="C443" s="359"/>
      <c r="D443" s="359"/>
      <c r="E443" s="359"/>
      <c r="F443" s="359"/>
      <c r="G443" s="359"/>
      <c r="H443" s="359"/>
    </row>
    <row r="444" spans="1:8" x14ac:dyDescent="0.35">
      <c r="A444" s="359"/>
      <c r="B444" s="359"/>
      <c r="C444" s="359"/>
      <c r="D444" s="359"/>
      <c r="E444" s="359"/>
      <c r="F444" s="359"/>
      <c r="G444" s="359"/>
      <c r="H444" s="359"/>
    </row>
    <row r="445" spans="1:8" x14ac:dyDescent="0.35">
      <c r="A445" s="359"/>
      <c r="B445" s="359"/>
      <c r="C445" s="359"/>
      <c r="D445" s="359"/>
      <c r="E445" s="359"/>
      <c r="F445" s="359"/>
      <c r="G445" s="359"/>
      <c r="H445" s="359"/>
    </row>
    <row r="446" spans="1:8" x14ac:dyDescent="0.35">
      <c r="A446" s="359"/>
      <c r="B446" s="359"/>
      <c r="C446" s="359"/>
      <c r="D446" s="359"/>
      <c r="E446" s="359"/>
      <c r="F446" s="359"/>
      <c r="G446" s="359"/>
      <c r="H446" s="359"/>
    </row>
    <row r="447" spans="1:8" x14ac:dyDescent="0.35">
      <c r="A447" s="359"/>
      <c r="B447" s="359"/>
      <c r="C447" s="359"/>
      <c r="D447" s="359"/>
      <c r="E447" s="359"/>
      <c r="F447" s="359"/>
      <c r="G447" s="359"/>
      <c r="H447" s="359"/>
    </row>
    <row r="448" spans="1:8" x14ac:dyDescent="0.35">
      <c r="A448" s="359"/>
      <c r="B448" s="359"/>
      <c r="C448" s="359"/>
      <c r="D448" s="359"/>
      <c r="E448" s="359"/>
      <c r="F448" s="359"/>
      <c r="G448" s="359"/>
      <c r="H448" s="359"/>
    </row>
    <row r="449" spans="1:8" x14ac:dyDescent="0.35">
      <c r="A449" s="359"/>
      <c r="B449" s="359"/>
      <c r="C449" s="359"/>
      <c r="D449" s="359"/>
      <c r="E449" s="359"/>
      <c r="F449" s="359"/>
      <c r="G449" s="359"/>
      <c r="H449" s="359"/>
    </row>
    <row r="450" spans="1:8" x14ac:dyDescent="0.35">
      <c r="A450" s="359"/>
      <c r="B450" s="359"/>
      <c r="C450" s="359"/>
      <c r="D450" s="359"/>
      <c r="E450" s="359"/>
      <c r="F450" s="359"/>
      <c r="G450" s="359"/>
      <c r="H450" s="359"/>
    </row>
    <row r="451" spans="1:8" x14ac:dyDescent="0.35">
      <c r="A451" s="359"/>
      <c r="B451" s="359"/>
      <c r="C451" s="359"/>
      <c r="D451" s="359"/>
      <c r="E451" s="359"/>
      <c r="F451" s="359"/>
      <c r="G451" s="359"/>
      <c r="H451" s="359"/>
    </row>
    <row r="452" spans="1:8" x14ac:dyDescent="0.35">
      <c r="A452" s="359"/>
      <c r="B452" s="359"/>
      <c r="C452" s="359"/>
      <c r="D452" s="359"/>
      <c r="E452" s="359"/>
      <c r="F452" s="359"/>
      <c r="G452" s="359"/>
      <c r="H452" s="359"/>
    </row>
    <row r="453" spans="1:8" x14ac:dyDescent="0.35">
      <c r="A453" s="412"/>
      <c r="B453" s="412"/>
      <c r="C453" s="412"/>
      <c r="D453" s="412"/>
      <c r="E453" s="412"/>
      <c r="F453" s="412"/>
      <c r="G453" s="412"/>
      <c r="H453" s="412"/>
    </row>
  </sheetData>
  <autoFilter ref="F1:F453" xr:uid="{981357DA-E245-4637-8DF2-B64C3BDA0157}"/>
  <conditionalFormatting sqref="B1:B1048576">
    <cfRule type="duplicateValues" dxfId="164" priority="1"/>
  </conditionalFormatting>
  <conditionalFormatting sqref="B2:B95 B97:B99 B101 B103:B1048576">
    <cfRule type="duplicateValues" dxfId="163" priority="2"/>
  </conditionalFormatting>
  <hyperlinks>
    <hyperlink ref="A1" location="'Progress Summary'!A1" display="'Progress Summary'!A1" xr:uid="{EE316D7F-0F93-492A-9EF8-E0B45E34E2D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40A5-F0AE-4D5B-A73E-C2EB5190A0BC}">
  <dimension ref="A1:AP7"/>
  <sheetViews>
    <sheetView zoomScaleNormal="100" workbookViewId="0">
      <selection activeCell="E186" sqref="E186"/>
    </sheetView>
  </sheetViews>
  <sheetFormatPr defaultColWidth="9.1796875" defaultRowHeight="13" x14ac:dyDescent="0.3"/>
  <cols>
    <col min="1" max="1" width="3.54296875" style="450" customWidth="1"/>
    <col min="2" max="2" width="19" style="450" bestFit="1" customWidth="1"/>
    <col min="3" max="3" width="6" style="450" bestFit="1" customWidth="1"/>
    <col min="4" max="4" width="5" style="450" bestFit="1" customWidth="1"/>
    <col min="5" max="5" width="6.26953125" style="450" bestFit="1" customWidth="1"/>
    <col min="6" max="29" width="3.26953125" style="450" bestFit="1" customWidth="1"/>
    <col min="30" max="36" width="3.26953125" style="450" customWidth="1"/>
    <col min="37" max="37" width="9.26953125" style="450" customWidth="1"/>
    <col min="38" max="38" width="9.81640625" style="450" customWidth="1"/>
    <col min="39" max="39" width="9" style="518" bestFit="1" customWidth="1"/>
    <col min="40" max="40" width="9.7265625" style="450" bestFit="1" customWidth="1"/>
    <col min="41" max="41" width="5.81640625" style="450" bestFit="1" customWidth="1"/>
    <col min="42" max="42" width="14" style="450" bestFit="1" customWidth="1"/>
    <col min="43" max="43" width="14.54296875" style="450" customWidth="1"/>
    <col min="44" max="16384" width="9.1796875" style="450"/>
  </cols>
  <sheetData>
    <row r="1" spans="1:42" x14ac:dyDescent="0.3">
      <c r="A1" s="512" t="s">
        <v>1392</v>
      </c>
      <c r="B1" s="513"/>
      <c r="C1" s="513"/>
      <c r="D1" s="513"/>
      <c r="E1" s="513"/>
      <c r="F1" s="513"/>
      <c r="G1" s="513"/>
      <c r="H1" s="513"/>
      <c r="I1" s="513"/>
      <c r="J1" s="513"/>
      <c r="K1" s="513"/>
      <c r="L1" s="513"/>
      <c r="M1" s="513"/>
      <c r="N1" s="513"/>
      <c r="O1" s="513"/>
      <c r="P1" s="513"/>
      <c r="Q1" s="513"/>
      <c r="R1" s="513"/>
      <c r="S1" s="513"/>
      <c r="T1" s="513"/>
      <c r="U1" s="513"/>
      <c r="V1" s="513"/>
      <c r="W1" s="513"/>
      <c r="X1" s="513"/>
      <c r="Y1" s="513"/>
      <c r="Z1" s="513"/>
      <c r="AA1" s="513"/>
      <c r="AB1" s="513"/>
      <c r="AC1" s="513"/>
      <c r="AD1" s="513"/>
      <c r="AE1" s="513"/>
      <c r="AF1" s="513"/>
      <c r="AG1" s="513"/>
      <c r="AH1" s="513"/>
      <c r="AI1" s="513"/>
      <c r="AJ1" s="513"/>
      <c r="AK1" s="513"/>
      <c r="AL1" s="513"/>
      <c r="AM1" s="513"/>
      <c r="AN1" s="513"/>
      <c r="AO1" s="519" t="s">
        <v>1393</v>
      </c>
      <c r="AP1" s="520">
        <f ca="1">+TODAY()</f>
        <v>45931</v>
      </c>
    </row>
    <row r="2" spans="1:42" s="364" customFormat="1" ht="12.75" customHeight="1" x14ac:dyDescent="0.35">
      <c r="A2" s="872" t="s">
        <v>307</v>
      </c>
      <c r="B2" s="872" t="s">
        <v>1388</v>
      </c>
      <c r="C2" s="876" t="s">
        <v>1394</v>
      </c>
      <c r="D2" s="877"/>
      <c r="E2" s="878"/>
      <c r="F2" s="876" t="s">
        <v>15</v>
      </c>
      <c r="G2" s="877"/>
      <c r="H2" s="877"/>
      <c r="I2" s="877"/>
      <c r="J2" s="877"/>
      <c r="K2" s="877"/>
      <c r="L2" s="877"/>
      <c r="M2" s="877"/>
      <c r="N2" s="877"/>
      <c r="O2" s="877"/>
      <c r="P2" s="877"/>
      <c r="Q2" s="877"/>
      <c r="R2" s="877"/>
      <c r="S2" s="877"/>
      <c r="T2" s="877"/>
      <c r="U2" s="877"/>
      <c r="V2" s="877"/>
      <c r="W2" s="877"/>
      <c r="X2" s="877"/>
      <c r="Y2" s="877"/>
      <c r="Z2" s="877"/>
      <c r="AA2" s="877"/>
      <c r="AB2" s="877"/>
      <c r="AC2" s="877"/>
      <c r="AD2" s="877"/>
      <c r="AE2" s="877"/>
      <c r="AF2" s="877"/>
      <c r="AG2" s="877"/>
      <c r="AH2" s="877"/>
      <c r="AI2" s="877"/>
      <c r="AJ2" s="877"/>
      <c r="AK2" s="872" t="s">
        <v>1397</v>
      </c>
      <c r="AL2" s="872" t="s">
        <v>1395</v>
      </c>
      <c r="AM2" s="870" t="s">
        <v>6</v>
      </c>
      <c r="AN2" s="872" t="s">
        <v>1389</v>
      </c>
      <c r="AO2" s="874" t="s">
        <v>1185</v>
      </c>
      <c r="AP2" s="872" t="s">
        <v>1396</v>
      </c>
    </row>
    <row r="3" spans="1:42" ht="48.5" x14ac:dyDescent="0.3">
      <c r="A3" s="873"/>
      <c r="B3" s="873"/>
      <c r="C3" s="507" t="s">
        <v>1184</v>
      </c>
      <c r="D3" s="507" t="s">
        <v>120</v>
      </c>
      <c r="E3" s="507" t="s">
        <v>1312</v>
      </c>
      <c r="F3" s="676">
        <v>45870</v>
      </c>
      <c r="G3" s="676">
        <v>45871</v>
      </c>
      <c r="H3" s="676">
        <v>45872</v>
      </c>
      <c r="I3" s="676">
        <v>45873</v>
      </c>
      <c r="J3" s="676">
        <v>45874</v>
      </c>
      <c r="K3" s="676">
        <v>45875</v>
      </c>
      <c r="L3" s="676">
        <v>45876</v>
      </c>
      <c r="M3" s="676">
        <v>45877</v>
      </c>
      <c r="N3" s="676">
        <v>45878</v>
      </c>
      <c r="O3" s="676">
        <v>45879</v>
      </c>
      <c r="P3" s="676">
        <v>45880</v>
      </c>
      <c r="Q3" s="676">
        <v>45881</v>
      </c>
      <c r="R3" s="676">
        <v>45882</v>
      </c>
      <c r="S3" s="676">
        <v>45883</v>
      </c>
      <c r="T3" s="676">
        <v>45884</v>
      </c>
      <c r="U3" s="676">
        <v>45885</v>
      </c>
      <c r="V3" s="676">
        <v>45886</v>
      </c>
      <c r="W3" s="676">
        <v>45887</v>
      </c>
      <c r="X3" s="676">
        <v>45888</v>
      </c>
      <c r="Y3" s="676">
        <v>45889</v>
      </c>
      <c r="Z3" s="676">
        <v>45890</v>
      </c>
      <c r="AA3" s="676">
        <v>45891</v>
      </c>
      <c r="AB3" s="676">
        <v>45892</v>
      </c>
      <c r="AC3" s="676">
        <v>45893</v>
      </c>
      <c r="AD3" s="676">
        <v>45894</v>
      </c>
      <c r="AE3" s="676">
        <v>45895</v>
      </c>
      <c r="AF3" s="676">
        <v>45896</v>
      </c>
      <c r="AG3" s="676">
        <v>45897</v>
      </c>
      <c r="AH3" s="676">
        <v>45898</v>
      </c>
      <c r="AI3" s="676">
        <v>45899</v>
      </c>
      <c r="AJ3" s="676">
        <v>45900</v>
      </c>
      <c r="AK3" s="873"/>
      <c r="AL3" s="873"/>
      <c r="AM3" s="871"/>
      <c r="AN3" s="873"/>
      <c r="AO3" s="875"/>
      <c r="AP3" s="873"/>
    </row>
    <row r="4" spans="1:42" x14ac:dyDescent="0.3">
      <c r="A4" s="505"/>
      <c r="B4" s="505"/>
      <c r="C4" s="515"/>
      <c r="D4" s="515"/>
      <c r="E4" s="653"/>
      <c r="F4" s="505"/>
      <c r="G4" s="505"/>
      <c r="H4" s="505"/>
      <c r="I4" s="505"/>
      <c r="J4" s="505"/>
      <c r="K4" s="505"/>
      <c r="L4" s="505"/>
      <c r="M4" s="505"/>
      <c r="N4" s="505"/>
      <c r="O4" s="505"/>
      <c r="P4" s="505"/>
      <c r="Q4" s="505"/>
      <c r="R4" s="505"/>
      <c r="S4" s="505"/>
      <c r="T4" s="505"/>
      <c r="U4" s="505"/>
      <c r="V4" s="505"/>
      <c r="W4" s="505"/>
      <c r="X4" s="505"/>
      <c r="Y4" s="505"/>
      <c r="Z4" s="505"/>
      <c r="AA4" s="505"/>
      <c r="AB4" s="505"/>
      <c r="AC4" s="505"/>
      <c r="AD4" s="505"/>
      <c r="AE4" s="505"/>
      <c r="AF4" s="505"/>
      <c r="AG4" s="505"/>
      <c r="AH4" s="505"/>
      <c r="AI4" s="505"/>
      <c r="AJ4" s="505"/>
      <c r="AK4" s="505"/>
      <c r="AL4" s="505"/>
      <c r="AM4" s="506"/>
      <c r="AN4" s="506"/>
      <c r="AO4" s="560"/>
      <c r="AP4" s="868"/>
    </row>
    <row r="5" spans="1:42" x14ac:dyDescent="0.3">
      <c r="A5" s="505"/>
      <c r="B5" s="505"/>
      <c r="C5" s="515"/>
      <c r="D5" s="515"/>
      <c r="E5" s="653"/>
      <c r="F5" s="515"/>
      <c r="G5" s="515"/>
      <c r="H5" s="515"/>
      <c r="I5" s="515"/>
      <c r="J5" s="515"/>
      <c r="K5" s="515"/>
      <c r="L5" s="505"/>
      <c r="M5" s="505"/>
      <c r="N5" s="505"/>
      <c r="O5" s="505"/>
      <c r="P5" s="515"/>
      <c r="Q5" s="515"/>
      <c r="R5" s="515"/>
      <c r="S5" s="515"/>
      <c r="T5" s="515"/>
      <c r="U5" s="515"/>
      <c r="V5" s="515"/>
      <c r="W5" s="515"/>
      <c r="X5" s="515"/>
      <c r="Y5" s="515"/>
      <c r="Z5" s="515"/>
      <c r="AA5" s="515"/>
      <c r="AB5" s="515"/>
      <c r="AC5" s="515"/>
      <c r="AD5" s="515"/>
      <c r="AE5" s="515"/>
      <c r="AF5" s="515"/>
      <c r="AG5" s="515"/>
      <c r="AH5" s="515"/>
      <c r="AI5" s="515"/>
      <c r="AJ5" s="515"/>
      <c r="AK5" s="505"/>
      <c r="AL5" s="505"/>
      <c r="AM5" s="506"/>
      <c r="AN5" s="506"/>
      <c r="AO5" s="560"/>
      <c r="AP5" s="869"/>
    </row>
    <row r="6" spans="1:42" x14ac:dyDescent="0.3">
      <c r="A6" s="505"/>
      <c r="B6" s="505"/>
      <c r="C6" s="515"/>
      <c r="D6" s="515"/>
      <c r="E6" s="653">
        <f>+SUM(E4:E5)</f>
        <v>0</v>
      </c>
      <c r="F6" s="515"/>
      <c r="G6" s="515"/>
      <c r="H6" s="515"/>
      <c r="I6" s="515"/>
      <c r="J6" s="515"/>
      <c r="K6" s="515"/>
      <c r="L6" s="515"/>
      <c r="M6" s="515"/>
      <c r="N6" s="515"/>
      <c r="O6" s="515"/>
      <c r="P6" s="515"/>
      <c r="Q6" s="515"/>
      <c r="R6" s="515"/>
      <c r="S6" s="515"/>
      <c r="T6" s="515"/>
      <c r="U6" s="515"/>
      <c r="V6" s="515"/>
      <c r="W6" s="515"/>
      <c r="X6" s="515"/>
      <c r="Y6" s="515"/>
      <c r="Z6" s="515"/>
      <c r="AA6" s="515"/>
      <c r="AB6" s="515"/>
      <c r="AC6" s="515"/>
      <c r="AD6" s="515"/>
      <c r="AE6" s="515"/>
      <c r="AF6" s="515"/>
      <c r="AG6" s="515"/>
      <c r="AH6" s="515"/>
      <c r="AI6" s="515"/>
      <c r="AJ6" s="515"/>
      <c r="AK6" s="505"/>
      <c r="AL6" s="505"/>
      <c r="AM6" s="506"/>
      <c r="AN6" s="505"/>
      <c r="AO6" s="514"/>
      <c r="AP6" s="505"/>
    </row>
    <row r="7" spans="1:42" x14ac:dyDescent="0.3">
      <c r="D7" s="516"/>
      <c r="E7" s="517"/>
      <c r="F7" s="517"/>
      <c r="G7" s="517"/>
      <c r="H7" s="517"/>
      <c r="I7" s="517"/>
      <c r="J7" s="517"/>
      <c r="K7" s="517"/>
      <c r="L7" s="517"/>
      <c r="M7" s="517"/>
      <c r="N7" s="517"/>
      <c r="O7" s="517"/>
      <c r="P7" s="517"/>
      <c r="Q7" s="517"/>
      <c r="R7" s="517"/>
      <c r="S7" s="517"/>
      <c r="T7" s="517"/>
      <c r="U7" s="517"/>
      <c r="V7" s="517"/>
      <c r="W7" s="517"/>
      <c r="X7" s="517"/>
      <c r="Y7" s="517"/>
      <c r="Z7" s="517"/>
      <c r="AA7" s="517"/>
      <c r="AB7" s="517"/>
      <c r="AC7" s="517"/>
      <c r="AD7" s="517"/>
      <c r="AE7" s="517"/>
      <c r="AF7" s="517"/>
      <c r="AG7" s="517"/>
      <c r="AH7" s="517"/>
      <c r="AI7" s="517"/>
      <c r="AJ7" s="517"/>
    </row>
  </sheetData>
  <mergeCells count="11">
    <mergeCell ref="AL2:AL3"/>
    <mergeCell ref="A2:A3"/>
    <mergeCell ref="B2:B3"/>
    <mergeCell ref="C2:E2"/>
    <mergeCell ref="AK2:AK3"/>
    <mergeCell ref="F2:AJ2"/>
    <mergeCell ref="AP4:AP5"/>
    <mergeCell ref="AM2:AM3"/>
    <mergeCell ref="AN2:AN3"/>
    <mergeCell ref="AO2:AO3"/>
    <mergeCell ref="AP2:AP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1AC7-2B41-4C8E-919F-B6C2B68B5696}">
  <sheetPr codeName="Sheet17">
    <tabColor theme="0" tint="-0.34998626667073579"/>
  </sheetPr>
  <dimension ref="A1:Q28"/>
  <sheetViews>
    <sheetView workbookViewId="0">
      <pane ySplit="5" topLeftCell="A6" activePane="bottomLeft" state="frozen"/>
      <selection activeCell="E186" sqref="E186"/>
      <selection pane="bottomLeft" activeCell="P18" sqref="P18"/>
    </sheetView>
  </sheetViews>
  <sheetFormatPr defaultColWidth="9.1796875" defaultRowHeight="13" x14ac:dyDescent="0.35"/>
  <cols>
    <col min="1" max="1" width="4" style="413" customWidth="1"/>
    <col min="2" max="2" width="5.7265625" style="413" bestFit="1" customWidth="1"/>
    <col min="3" max="3" width="5.1796875" style="413" bestFit="1" customWidth="1"/>
    <col min="4" max="4" width="6.7265625" style="413" customWidth="1"/>
    <col min="5" max="5" width="13.81640625" style="413" bestFit="1" customWidth="1"/>
    <col min="6" max="6" width="8.1796875" style="413" customWidth="1"/>
    <col min="7" max="7" width="10.1796875" style="413" bestFit="1" customWidth="1"/>
    <col min="8" max="8" width="9.54296875" style="413" bestFit="1" customWidth="1"/>
    <col min="9" max="9" width="8.81640625" style="489" customWidth="1"/>
    <col min="10" max="11" width="10.453125" style="413" bestFit="1" customWidth="1"/>
    <col min="12" max="12" width="8.81640625" style="413" bestFit="1" customWidth="1"/>
    <col min="13" max="13" width="8" style="413" customWidth="1"/>
    <col min="14" max="15" width="10.453125" style="413" bestFit="1" customWidth="1"/>
    <col min="16" max="16" width="44" style="413" bestFit="1" customWidth="1"/>
    <col min="17" max="16384" width="9.1796875" style="413"/>
  </cols>
  <sheetData>
    <row r="1" spans="1:17" x14ac:dyDescent="0.35">
      <c r="A1" s="426" t="s">
        <v>1288</v>
      </c>
    </row>
    <row r="2" spans="1:17" x14ac:dyDescent="0.35">
      <c r="A2" s="414" t="s">
        <v>1244</v>
      </c>
    </row>
    <row r="3" spans="1:17" ht="15" customHeight="1" x14ac:dyDescent="0.35">
      <c r="A3" s="879" t="s">
        <v>12</v>
      </c>
      <c r="B3" s="879"/>
      <c r="C3" s="879"/>
      <c r="D3" s="879"/>
      <c r="E3" s="879"/>
      <c r="F3" s="879"/>
      <c r="G3" s="879"/>
      <c r="H3" s="879"/>
      <c r="I3" s="879"/>
      <c r="J3" s="879"/>
      <c r="K3" s="879"/>
      <c r="L3" s="879"/>
      <c r="M3" s="879"/>
      <c r="N3" s="879"/>
      <c r="O3" s="879"/>
      <c r="P3" s="879"/>
      <c r="Q3" s="879"/>
    </row>
    <row r="4" spans="1:17" ht="15" customHeight="1" x14ac:dyDescent="0.35">
      <c r="A4" s="884" t="s">
        <v>22</v>
      </c>
      <c r="B4" s="884" t="s">
        <v>13</v>
      </c>
      <c r="C4" s="884"/>
      <c r="D4" s="884" t="s">
        <v>121</v>
      </c>
      <c r="E4" s="884" t="s">
        <v>7</v>
      </c>
      <c r="F4" s="884" t="s">
        <v>14</v>
      </c>
      <c r="G4" s="885" t="s">
        <v>15</v>
      </c>
      <c r="H4" s="885"/>
      <c r="I4" s="886" t="s">
        <v>1430</v>
      </c>
      <c r="J4" s="886"/>
      <c r="K4" s="886"/>
      <c r="L4" s="886"/>
      <c r="M4" s="880" t="s">
        <v>11</v>
      </c>
      <c r="N4" s="881"/>
      <c r="O4" s="881"/>
      <c r="P4" s="881"/>
      <c r="Q4" s="882"/>
    </row>
    <row r="5" spans="1:17" ht="26" x14ac:dyDescent="0.35">
      <c r="A5" s="884"/>
      <c r="B5" s="487" t="s">
        <v>119</v>
      </c>
      <c r="C5" s="486" t="s">
        <v>120</v>
      </c>
      <c r="D5" s="884"/>
      <c r="E5" s="884"/>
      <c r="F5" s="884"/>
      <c r="G5" s="487" t="s">
        <v>6</v>
      </c>
      <c r="H5" s="486" t="s">
        <v>5</v>
      </c>
      <c r="I5" s="486" t="s">
        <v>14</v>
      </c>
      <c r="J5" s="486" t="s">
        <v>6</v>
      </c>
      <c r="K5" s="486" t="s">
        <v>5</v>
      </c>
      <c r="L5" s="486" t="s">
        <v>9</v>
      </c>
      <c r="M5" s="486" t="s">
        <v>14</v>
      </c>
      <c r="N5" s="486" t="s">
        <v>6</v>
      </c>
      <c r="O5" s="486" t="s">
        <v>5</v>
      </c>
      <c r="P5" s="486" t="s">
        <v>9</v>
      </c>
      <c r="Q5" s="486" t="s">
        <v>1175</v>
      </c>
    </row>
    <row r="6" spans="1:17" x14ac:dyDescent="0.35">
      <c r="A6" s="415">
        <v>1</v>
      </c>
      <c r="B6" s="415" t="s">
        <v>97</v>
      </c>
      <c r="C6" s="415" t="s">
        <v>98</v>
      </c>
      <c r="D6" s="415" t="s">
        <v>1042</v>
      </c>
      <c r="E6" s="416" t="s">
        <v>1038</v>
      </c>
      <c r="F6" s="641">
        <v>4.8769999999999998</v>
      </c>
      <c r="G6" s="417"/>
      <c r="H6" s="417"/>
      <c r="I6" s="415">
        <f>F6</f>
        <v>4.8769999999999998</v>
      </c>
      <c r="J6" s="417">
        <v>45525</v>
      </c>
      <c r="K6" s="417">
        <v>45532</v>
      </c>
      <c r="L6" s="417"/>
      <c r="M6" s="415">
        <f>I6</f>
        <v>4.8769999999999998</v>
      </c>
      <c r="N6" s="417">
        <v>45544</v>
      </c>
      <c r="O6" s="417">
        <v>45551</v>
      </c>
      <c r="P6" s="418" t="s">
        <v>1041</v>
      </c>
      <c r="Q6" s="419">
        <v>45536</v>
      </c>
    </row>
    <row r="7" spans="1:17" x14ac:dyDescent="0.35">
      <c r="A7" s="420">
        <v>2</v>
      </c>
      <c r="B7" s="420" t="s">
        <v>98</v>
      </c>
      <c r="C7" s="420" t="s">
        <v>99</v>
      </c>
      <c r="D7" s="420" t="s">
        <v>1042</v>
      </c>
      <c r="E7" s="421" t="s">
        <v>1038</v>
      </c>
      <c r="F7" s="642">
        <v>4.5679999999999996</v>
      </c>
      <c r="G7" s="422"/>
      <c r="H7" s="422"/>
      <c r="I7" s="420">
        <f t="shared" ref="I7:I17" si="0">F7</f>
        <v>4.5679999999999996</v>
      </c>
      <c r="J7" s="422">
        <v>45541</v>
      </c>
      <c r="K7" s="422">
        <v>45551</v>
      </c>
      <c r="L7" s="422"/>
      <c r="M7" s="420">
        <f t="shared" ref="M7:M16" si="1">I7</f>
        <v>4.5679999999999996</v>
      </c>
      <c r="N7" s="422">
        <v>45561</v>
      </c>
      <c r="O7" s="422">
        <v>45568</v>
      </c>
      <c r="P7" s="423" t="s">
        <v>1041</v>
      </c>
      <c r="Q7" s="419">
        <v>45566</v>
      </c>
    </row>
    <row r="8" spans="1:17" x14ac:dyDescent="0.35">
      <c r="A8" s="420">
        <v>3</v>
      </c>
      <c r="B8" s="420" t="s">
        <v>99</v>
      </c>
      <c r="C8" s="420" t="s">
        <v>100</v>
      </c>
      <c r="D8" s="420" t="s">
        <v>1042</v>
      </c>
      <c r="E8" s="421" t="s">
        <v>1038</v>
      </c>
      <c r="F8" s="642">
        <v>4.8630000000000004</v>
      </c>
      <c r="G8" s="422"/>
      <c r="H8" s="422"/>
      <c r="I8" s="420">
        <f t="shared" si="0"/>
        <v>4.8630000000000004</v>
      </c>
      <c r="J8" s="422">
        <v>45558</v>
      </c>
      <c r="K8" s="422">
        <v>45567</v>
      </c>
      <c r="L8" s="422"/>
      <c r="M8" s="420">
        <f t="shared" si="1"/>
        <v>4.8630000000000004</v>
      </c>
      <c r="N8" s="422">
        <v>45582</v>
      </c>
      <c r="O8" s="422">
        <v>45587</v>
      </c>
      <c r="P8" s="423" t="s">
        <v>1041</v>
      </c>
      <c r="Q8" s="419">
        <v>45566</v>
      </c>
    </row>
    <row r="9" spans="1:17" x14ac:dyDescent="0.35">
      <c r="A9" s="420">
        <v>4</v>
      </c>
      <c r="B9" s="420" t="s">
        <v>100</v>
      </c>
      <c r="C9" s="420" t="s">
        <v>814</v>
      </c>
      <c r="D9" s="420" t="s">
        <v>1042</v>
      </c>
      <c r="E9" s="421" t="s">
        <v>1038</v>
      </c>
      <c r="F9" s="642">
        <v>3.7109999999999999</v>
      </c>
      <c r="G9" s="422"/>
      <c r="H9" s="422"/>
      <c r="I9" s="420">
        <f t="shared" si="0"/>
        <v>3.7109999999999999</v>
      </c>
      <c r="J9" s="422">
        <v>45579</v>
      </c>
      <c r="K9" s="422">
        <v>45586</v>
      </c>
      <c r="L9" s="420"/>
      <c r="M9" s="420">
        <f t="shared" si="1"/>
        <v>3.7109999999999999</v>
      </c>
      <c r="N9" s="422">
        <v>45596</v>
      </c>
      <c r="O9" s="422">
        <v>45602</v>
      </c>
      <c r="P9" s="421" t="s">
        <v>1041</v>
      </c>
      <c r="Q9" s="419">
        <v>45597</v>
      </c>
    </row>
    <row r="10" spans="1:17" x14ac:dyDescent="0.35">
      <c r="A10" s="420">
        <v>5</v>
      </c>
      <c r="B10" s="420" t="s">
        <v>814</v>
      </c>
      <c r="C10" s="420" t="s">
        <v>826</v>
      </c>
      <c r="D10" s="420" t="s">
        <v>1042</v>
      </c>
      <c r="E10" s="421" t="s">
        <v>1038</v>
      </c>
      <c r="F10" s="642">
        <v>4.9180000000000001</v>
      </c>
      <c r="G10" s="422"/>
      <c r="H10" s="422"/>
      <c r="I10" s="420">
        <f t="shared" si="0"/>
        <v>4.9180000000000001</v>
      </c>
      <c r="J10" s="422">
        <v>45595</v>
      </c>
      <c r="K10" s="422">
        <v>45601</v>
      </c>
      <c r="L10" s="420"/>
      <c r="M10" s="420">
        <f t="shared" si="1"/>
        <v>4.9180000000000001</v>
      </c>
      <c r="N10" s="422">
        <v>45609</v>
      </c>
      <c r="O10" s="422">
        <v>45612</v>
      </c>
      <c r="P10" s="421" t="s">
        <v>1041</v>
      </c>
      <c r="Q10" s="419">
        <v>45597</v>
      </c>
    </row>
    <row r="11" spans="1:17" x14ac:dyDescent="0.35">
      <c r="A11" s="420">
        <v>6</v>
      </c>
      <c r="B11" s="420" t="s">
        <v>765</v>
      </c>
      <c r="C11" s="420" t="s">
        <v>97</v>
      </c>
      <c r="D11" s="420" t="s">
        <v>1042</v>
      </c>
      <c r="E11" s="421" t="s">
        <v>1039</v>
      </c>
      <c r="F11" s="642">
        <v>3.778</v>
      </c>
      <c r="G11" s="422"/>
      <c r="H11" s="422"/>
      <c r="I11" s="420">
        <f t="shared" si="0"/>
        <v>3.778</v>
      </c>
      <c r="J11" s="422">
        <v>45648</v>
      </c>
      <c r="K11" s="422">
        <v>45653</v>
      </c>
      <c r="L11" s="420"/>
      <c r="M11" s="420">
        <f t="shared" si="1"/>
        <v>3.778</v>
      </c>
      <c r="N11" s="422">
        <v>45661</v>
      </c>
      <c r="O11" s="422">
        <v>45666</v>
      </c>
      <c r="P11" s="421" t="s">
        <v>1041</v>
      </c>
      <c r="Q11" s="419">
        <v>45658</v>
      </c>
    </row>
    <row r="12" spans="1:17" x14ac:dyDescent="0.35">
      <c r="A12" s="420">
        <v>7</v>
      </c>
      <c r="B12" s="420" t="s">
        <v>35</v>
      </c>
      <c r="C12" s="420" t="s">
        <v>765</v>
      </c>
      <c r="D12" s="420" t="s">
        <v>1042</v>
      </c>
      <c r="E12" s="421" t="s">
        <v>1039</v>
      </c>
      <c r="F12" s="642">
        <v>3.3370000000000002</v>
      </c>
      <c r="G12" s="422"/>
      <c r="H12" s="422"/>
      <c r="I12" s="420">
        <f t="shared" si="0"/>
        <v>3.3370000000000002</v>
      </c>
      <c r="J12" s="422">
        <v>45659</v>
      </c>
      <c r="K12" s="422">
        <v>45665</v>
      </c>
      <c r="L12" s="420"/>
      <c r="M12" s="420">
        <f t="shared" si="1"/>
        <v>3.3370000000000002</v>
      </c>
      <c r="N12" s="422">
        <v>45669</v>
      </c>
      <c r="O12" s="422">
        <v>45672</v>
      </c>
      <c r="P12" s="421" t="s">
        <v>1041</v>
      </c>
      <c r="Q12" s="419">
        <v>45658</v>
      </c>
    </row>
    <row r="13" spans="1:17" x14ac:dyDescent="0.35">
      <c r="A13" s="420">
        <v>8</v>
      </c>
      <c r="B13" s="420" t="s">
        <v>826</v>
      </c>
      <c r="C13" s="420" t="s">
        <v>101</v>
      </c>
      <c r="D13" s="420" t="s">
        <v>1042</v>
      </c>
      <c r="E13" s="421" t="s">
        <v>1040</v>
      </c>
      <c r="F13" s="642">
        <v>4.7359999999999998</v>
      </c>
      <c r="G13" s="422"/>
      <c r="H13" s="422"/>
      <c r="I13" s="420">
        <f t="shared" si="0"/>
        <v>4.7359999999999998</v>
      </c>
      <c r="J13" s="422">
        <v>45691</v>
      </c>
      <c r="K13" s="422">
        <v>45738</v>
      </c>
      <c r="L13" s="420"/>
      <c r="M13" s="420">
        <f t="shared" si="1"/>
        <v>4.7359999999999998</v>
      </c>
      <c r="N13" s="422">
        <v>45726</v>
      </c>
      <c r="O13" s="422">
        <v>45739</v>
      </c>
      <c r="P13" s="421" t="s">
        <v>1041</v>
      </c>
      <c r="Q13" s="419">
        <v>45717</v>
      </c>
    </row>
    <row r="14" spans="1:17" x14ac:dyDescent="0.35">
      <c r="A14" s="420">
        <v>9</v>
      </c>
      <c r="B14" s="420" t="s">
        <v>1037</v>
      </c>
      <c r="C14" s="420" t="s">
        <v>715</v>
      </c>
      <c r="D14" s="420" t="s">
        <v>1042</v>
      </c>
      <c r="E14" s="421" t="s">
        <v>1039</v>
      </c>
      <c r="F14" s="642">
        <v>4.444</v>
      </c>
      <c r="G14" s="422"/>
      <c r="H14" s="422"/>
      <c r="I14" s="420">
        <f t="shared" si="0"/>
        <v>4.444</v>
      </c>
      <c r="J14" s="422">
        <v>45728</v>
      </c>
      <c r="K14" s="422">
        <v>45739</v>
      </c>
      <c r="L14" s="420"/>
      <c r="M14" s="420">
        <f t="shared" si="1"/>
        <v>4.444</v>
      </c>
      <c r="N14" s="422">
        <v>45733</v>
      </c>
      <c r="O14" s="422">
        <v>45740</v>
      </c>
      <c r="P14" s="421" t="s">
        <v>1041</v>
      </c>
      <c r="Q14" s="419">
        <v>45717</v>
      </c>
    </row>
    <row r="15" spans="1:17" x14ac:dyDescent="0.35">
      <c r="A15" s="420">
        <v>10</v>
      </c>
      <c r="B15" s="420" t="s">
        <v>91</v>
      </c>
      <c r="C15" s="420" t="s">
        <v>92</v>
      </c>
      <c r="D15" s="420" t="s">
        <v>1042</v>
      </c>
      <c r="E15" s="421" t="s">
        <v>1039</v>
      </c>
      <c r="F15" s="642">
        <v>3.2269999999999999</v>
      </c>
      <c r="G15" s="422"/>
      <c r="H15" s="422"/>
      <c r="I15" s="420">
        <f t="shared" si="0"/>
        <v>3.2269999999999999</v>
      </c>
      <c r="J15" s="422">
        <v>45694</v>
      </c>
      <c r="K15" s="422">
        <v>45707</v>
      </c>
      <c r="L15" s="420"/>
      <c r="M15" s="420">
        <f t="shared" si="1"/>
        <v>3.2269999999999999</v>
      </c>
      <c r="N15" s="422">
        <v>45778</v>
      </c>
      <c r="O15" s="422">
        <v>45782</v>
      </c>
      <c r="P15" s="421" t="s">
        <v>1401</v>
      </c>
      <c r="Q15" s="498">
        <v>45778</v>
      </c>
    </row>
    <row r="16" spans="1:17" x14ac:dyDescent="0.35">
      <c r="A16" s="420">
        <v>11</v>
      </c>
      <c r="B16" s="420" t="s">
        <v>715</v>
      </c>
      <c r="C16" s="420" t="s">
        <v>718</v>
      </c>
      <c r="D16" s="420" t="s">
        <v>1042</v>
      </c>
      <c r="E16" s="421" t="s">
        <v>1039</v>
      </c>
      <c r="F16" s="642">
        <v>1.0489999999999999</v>
      </c>
      <c r="G16" s="422"/>
      <c r="H16" s="422"/>
      <c r="I16" s="420">
        <f t="shared" si="0"/>
        <v>1.0489999999999999</v>
      </c>
      <c r="J16" s="422">
        <v>45749</v>
      </c>
      <c r="K16" s="422">
        <v>45755</v>
      </c>
      <c r="L16" s="420"/>
      <c r="M16" s="420">
        <f t="shared" si="1"/>
        <v>1.0489999999999999</v>
      </c>
      <c r="N16" s="422">
        <v>45751</v>
      </c>
      <c r="O16" s="422">
        <v>45756</v>
      </c>
      <c r="P16" s="421" t="s">
        <v>1041</v>
      </c>
      <c r="Q16" s="419">
        <v>45748</v>
      </c>
    </row>
    <row r="17" spans="1:17" ht="39" x14ac:dyDescent="0.35">
      <c r="A17" s="420">
        <v>11</v>
      </c>
      <c r="B17" s="497" t="s">
        <v>861</v>
      </c>
      <c r="C17" s="497" t="s">
        <v>871</v>
      </c>
      <c r="D17" s="420" t="s">
        <v>1042</v>
      </c>
      <c r="E17" s="725" t="s">
        <v>1651</v>
      </c>
      <c r="F17" s="642">
        <v>3.7879999999999998</v>
      </c>
      <c r="G17" s="422">
        <v>45794</v>
      </c>
      <c r="H17" s="422">
        <v>45800</v>
      </c>
      <c r="I17" s="420">
        <f t="shared" si="0"/>
        <v>3.7879999999999998</v>
      </c>
      <c r="J17" s="422">
        <v>45809</v>
      </c>
      <c r="K17" s="422">
        <v>45829</v>
      </c>
      <c r="L17" s="420"/>
      <c r="M17" s="420"/>
      <c r="N17" s="422">
        <v>45926</v>
      </c>
      <c r="O17" s="422"/>
      <c r="P17" s="421" t="s">
        <v>1663</v>
      </c>
      <c r="Q17" s="420"/>
    </row>
    <row r="18" spans="1:17" x14ac:dyDescent="0.35">
      <c r="A18" s="420">
        <v>12</v>
      </c>
      <c r="B18" s="497" t="s">
        <v>858</v>
      </c>
      <c r="C18" s="420">
        <v>730</v>
      </c>
      <c r="D18" s="420" t="s">
        <v>1042</v>
      </c>
      <c r="E18" s="421" t="s">
        <v>1410</v>
      </c>
      <c r="F18" s="642">
        <v>1.6279999999999999</v>
      </c>
      <c r="G18" s="422">
        <v>45801</v>
      </c>
      <c r="H18" s="422">
        <v>45808</v>
      </c>
      <c r="I18" s="420"/>
      <c r="J18" s="422"/>
      <c r="K18" s="422"/>
      <c r="L18" s="420"/>
      <c r="M18" s="420"/>
      <c r="N18" s="422"/>
      <c r="O18" s="422"/>
      <c r="P18" s="421" t="s">
        <v>1620</v>
      </c>
      <c r="Q18" s="420"/>
    </row>
    <row r="19" spans="1:17" x14ac:dyDescent="0.35">
      <c r="A19" s="420"/>
      <c r="B19" s="420"/>
      <c r="C19" s="420"/>
      <c r="D19" s="420"/>
      <c r="E19" s="421"/>
      <c r="F19" s="424"/>
      <c r="G19" s="422"/>
      <c r="H19" s="422"/>
      <c r="I19" s="420"/>
      <c r="J19" s="422"/>
      <c r="K19" s="422"/>
      <c r="L19" s="420"/>
      <c r="M19" s="420"/>
      <c r="N19" s="421"/>
      <c r="O19" s="421"/>
      <c r="P19" s="421"/>
      <c r="Q19" s="420"/>
    </row>
    <row r="20" spans="1:17" x14ac:dyDescent="0.35">
      <c r="A20" s="420"/>
      <c r="B20" s="420"/>
      <c r="C20" s="420"/>
      <c r="D20" s="420"/>
      <c r="E20" s="421"/>
      <c r="F20" s="424"/>
      <c r="G20" s="422"/>
      <c r="H20" s="422"/>
      <c r="I20" s="420"/>
      <c r="J20" s="422"/>
      <c r="K20" s="422"/>
      <c r="L20" s="420"/>
      <c r="M20" s="420"/>
      <c r="N20" s="421"/>
      <c r="O20" s="421"/>
      <c r="P20" s="421"/>
      <c r="Q20" s="420"/>
    </row>
    <row r="21" spans="1:17" x14ac:dyDescent="0.35">
      <c r="A21" s="420"/>
      <c r="B21" s="420"/>
      <c r="C21" s="420"/>
      <c r="D21" s="420"/>
      <c r="E21" s="420"/>
      <c r="F21" s="420"/>
      <c r="G21" s="422"/>
      <c r="H21" s="420"/>
      <c r="I21" s="420"/>
      <c r="J21" s="422"/>
      <c r="K21" s="422"/>
      <c r="L21" s="422"/>
      <c r="M21" s="420"/>
      <c r="N21" s="420"/>
      <c r="O21" s="420"/>
      <c r="P21" s="420"/>
      <c r="Q21" s="420"/>
    </row>
    <row r="22" spans="1:17" s="414" customFormat="1" x14ac:dyDescent="0.35">
      <c r="A22" s="883" t="s">
        <v>138</v>
      </c>
      <c r="B22" s="883"/>
      <c r="C22" s="883"/>
      <c r="D22" s="425"/>
      <c r="E22" s="425"/>
      <c r="F22" s="425">
        <f>+SUM(F6:F21)</f>
        <v>48.923999999999992</v>
      </c>
      <c r="G22" s="425"/>
      <c r="H22" s="425"/>
      <c r="I22" s="425">
        <f>+SUM(I6:I21)</f>
        <v>47.295999999999992</v>
      </c>
      <c r="J22" s="425"/>
      <c r="K22" s="425"/>
      <c r="L22" s="425"/>
      <c r="M22" s="425">
        <f>+SUM(M6:M21)</f>
        <v>43.507999999999996</v>
      </c>
      <c r="N22" s="425"/>
      <c r="O22" s="425"/>
      <c r="P22" s="425"/>
      <c r="Q22" s="425"/>
    </row>
    <row r="24" spans="1:17" x14ac:dyDescent="0.35">
      <c r="I24" s="489">
        <f>F22-M22</f>
        <v>5.4159999999999968</v>
      </c>
    </row>
    <row r="27" spans="1:17" x14ac:dyDescent="0.35">
      <c r="F27" s="413">
        <v>39.603000000000002</v>
      </c>
    </row>
    <row r="28" spans="1:17" x14ac:dyDescent="0.35">
      <c r="F28" s="413">
        <f>F22-F27</f>
        <v>9.3209999999999908</v>
      </c>
    </row>
  </sheetData>
  <autoFilter ref="A5:Q18" xr:uid="{7D901AC7-2B41-4C8E-919F-B6C2B68B5696}"/>
  <mergeCells count="10">
    <mergeCell ref="A3:Q3"/>
    <mergeCell ref="M4:Q4"/>
    <mergeCell ref="A22:C22"/>
    <mergeCell ref="D4:D5"/>
    <mergeCell ref="G4:H4"/>
    <mergeCell ref="F4:F5"/>
    <mergeCell ref="A4:A5"/>
    <mergeCell ref="B4:C4"/>
    <mergeCell ref="E4:E5"/>
    <mergeCell ref="I4:L4"/>
  </mergeCells>
  <hyperlinks>
    <hyperlink ref="A1" location="'Progress Summary'!A1" display="'Progress Summary'!A1" xr:uid="{6A73DC04-A62C-402A-A419-59ECAEB1AC0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FFFB9-3BB1-4D04-BFED-CA3A393F9734}">
  <sheetPr>
    <tabColor theme="0" tint="-0.14999847407452621"/>
  </sheetPr>
  <dimension ref="A1:AE981"/>
  <sheetViews>
    <sheetView workbookViewId="0">
      <pane xSplit="9" ySplit="4" topLeftCell="J967" activePane="bottomRight" state="frozen"/>
      <selection activeCell="E186" sqref="E186"/>
      <selection pane="topRight" activeCell="E186" sqref="E186"/>
      <selection pane="bottomLeft" activeCell="E186" sqref="E186"/>
      <selection pane="bottomRight" activeCell="E186" sqref="E186"/>
    </sheetView>
  </sheetViews>
  <sheetFormatPr defaultColWidth="7.453125" defaultRowHeight="10.5" x14ac:dyDescent="0.35"/>
  <cols>
    <col min="1" max="1" width="4.453125" style="596" customWidth="1"/>
    <col min="2" max="2" width="5.7265625" style="595" customWidth="1"/>
    <col min="3" max="4" width="5.7265625" style="596" customWidth="1"/>
    <col min="5" max="5" width="6.453125" style="596" customWidth="1"/>
    <col min="6" max="7" width="5.7265625" style="596" customWidth="1"/>
    <col min="8" max="8" width="7.81640625" style="596" customWidth="1"/>
    <col min="9" max="9" width="5.81640625" style="596" customWidth="1"/>
    <col min="10" max="15" width="8.26953125" style="596" customWidth="1"/>
    <col min="16" max="16" width="3.54296875" style="596" customWidth="1"/>
    <col min="17" max="17" width="3.7265625" style="596" customWidth="1"/>
    <col min="18" max="19" width="8.26953125" style="596" customWidth="1"/>
    <col min="20" max="20" width="4" style="596" customWidth="1"/>
    <col min="21" max="21" width="5.453125" style="596" customWidth="1"/>
    <col min="22" max="22" width="5.81640625" style="596" customWidth="1"/>
    <col min="23" max="23" width="8.26953125" style="596" customWidth="1"/>
    <col min="24" max="24" width="6.1796875" style="596" customWidth="1"/>
    <col min="25" max="25" width="5.453125" style="596" customWidth="1"/>
    <col min="26" max="26" width="4.453125" style="596" customWidth="1"/>
    <col min="27" max="27" width="8.26953125" style="597" customWidth="1"/>
    <col min="28" max="31" width="8.26953125" style="596" customWidth="1"/>
    <col min="32" max="16384" width="7.453125" style="597"/>
  </cols>
  <sheetData>
    <row r="1" spans="1:31" x14ac:dyDescent="0.35">
      <c r="A1" s="594" t="s">
        <v>1288</v>
      </c>
    </row>
    <row r="2" spans="1:31" x14ac:dyDescent="0.35">
      <c r="A2" s="890" t="s">
        <v>1043</v>
      </c>
      <c r="B2" s="890"/>
      <c r="C2" s="890"/>
      <c r="D2" s="890"/>
      <c r="E2" s="890"/>
      <c r="F2" s="890"/>
      <c r="G2" s="890"/>
      <c r="H2" s="890"/>
      <c r="I2" s="890"/>
      <c r="J2" s="890"/>
      <c r="K2" s="890"/>
      <c r="L2" s="890"/>
      <c r="M2" s="890"/>
      <c r="N2" s="890"/>
      <c r="O2" s="890"/>
      <c r="P2" s="890"/>
      <c r="Q2" s="890"/>
      <c r="R2" s="890"/>
      <c r="S2" s="890"/>
      <c r="T2" s="890"/>
      <c r="U2" s="890"/>
      <c r="V2" s="890"/>
      <c r="W2" s="890"/>
      <c r="X2" s="890"/>
      <c r="Y2" s="890"/>
      <c r="Z2" s="890"/>
      <c r="AA2" s="890"/>
      <c r="AB2" s="890"/>
      <c r="AC2" s="890"/>
      <c r="AD2" s="890"/>
      <c r="AE2" s="890"/>
    </row>
    <row r="3" spans="1:31" ht="15.75" customHeight="1" x14ac:dyDescent="0.35">
      <c r="A3" s="887" t="s">
        <v>1159</v>
      </c>
      <c r="B3" s="888"/>
      <c r="C3" s="888"/>
      <c r="D3" s="888"/>
      <c r="E3" s="888"/>
      <c r="F3" s="888"/>
      <c r="G3" s="888"/>
      <c r="H3" s="888"/>
      <c r="I3" s="889"/>
      <c r="J3" s="890" t="s">
        <v>1044</v>
      </c>
      <c r="K3" s="890"/>
      <c r="L3" s="887" t="s">
        <v>1045</v>
      </c>
      <c r="M3" s="888"/>
      <c r="N3" s="888"/>
      <c r="O3" s="889"/>
      <c r="P3" s="887" t="s">
        <v>1046</v>
      </c>
      <c r="Q3" s="888"/>
      <c r="R3" s="888"/>
      <c r="S3" s="888"/>
      <c r="T3" s="889"/>
      <c r="U3" s="887" t="s">
        <v>1047</v>
      </c>
      <c r="V3" s="888"/>
      <c r="W3" s="888"/>
      <c r="X3" s="888"/>
      <c r="Y3" s="888"/>
      <c r="Z3" s="889"/>
      <c r="AA3" s="891" t="s">
        <v>9</v>
      </c>
      <c r="AB3" s="887" t="s">
        <v>1164</v>
      </c>
      <c r="AC3" s="888"/>
      <c r="AD3" s="888"/>
      <c r="AE3" s="889"/>
    </row>
    <row r="4" spans="1:31" ht="73.5" x14ac:dyDescent="0.35">
      <c r="A4" s="599" t="s">
        <v>1048</v>
      </c>
      <c r="B4" s="600" t="s">
        <v>1049</v>
      </c>
      <c r="C4" s="599" t="s">
        <v>4</v>
      </c>
      <c r="D4" s="600" t="s">
        <v>1050</v>
      </c>
      <c r="E4" s="599" t="s">
        <v>1051</v>
      </c>
      <c r="F4" s="599"/>
      <c r="G4" s="599" t="s">
        <v>1052</v>
      </c>
      <c r="H4" s="601" t="s">
        <v>1053</v>
      </c>
      <c r="I4" s="601" t="s">
        <v>1054</v>
      </c>
      <c r="J4" s="601" t="s">
        <v>1055</v>
      </c>
      <c r="K4" s="601" t="s">
        <v>1056</v>
      </c>
      <c r="L4" s="601" t="s">
        <v>1057</v>
      </c>
      <c r="M4" s="601" t="s">
        <v>1058</v>
      </c>
      <c r="N4" s="601" t="s">
        <v>1059</v>
      </c>
      <c r="O4" s="601" t="s">
        <v>1060</v>
      </c>
      <c r="P4" s="601" t="s">
        <v>1061</v>
      </c>
      <c r="Q4" s="601" t="s">
        <v>1062</v>
      </c>
      <c r="R4" s="601" t="s">
        <v>1063</v>
      </c>
      <c r="S4" s="601" t="s">
        <v>1064</v>
      </c>
      <c r="T4" s="601" t="s">
        <v>1065</v>
      </c>
      <c r="U4" s="601" t="s">
        <v>1066</v>
      </c>
      <c r="V4" s="601" t="s">
        <v>1067</v>
      </c>
      <c r="W4" s="601" t="s">
        <v>1068</v>
      </c>
      <c r="X4" s="601" t="s">
        <v>1061</v>
      </c>
      <c r="Y4" s="601" t="s">
        <v>1062</v>
      </c>
      <c r="Z4" s="601" t="s">
        <v>1069</v>
      </c>
      <c r="AA4" s="892"/>
      <c r="AB4" s="602" t="s">
        <v>1160</v>
      </c>
      <c r="AC4" s="602" t="s">
        <v>1161</v>
      </c>
      <c r="AD4" s="602" t="s">
        <v>1162</v>
      </c>
      <c r="AE4" s="602" t="s">
        <v>1163</v>
      </c>
    </row>
    <row r="5" spans="1:31" x14ac:dyDescent="0.35">
      <c r="A5" s="599"/>
      <c r="B5" s="600"/>
      <c r="C5" s="599"/>
      <c r="D5" s="599"/>
      <c r="E5" s="600"/>
      <c r="F5" s="599"/>
      <c r="G5" s="599"/>
      <c r="H5" s="601"/>
      <c r="I5" s="601"/>
      <c r="J5" s="601"/>
      <c r="K5" s="601"/>
      <c r="L5" s="601"/>
      <c r="M5" s="601"/>
      <c r="N5" s="601"/>
      <c r="O5" s="601"/>
      <c r="P5" s="601"/>
      <c r="Q5" s="601"/>
      <c r="R5" s="601"/>
      <c r="S5" s="601"/>
      <c r="T5" s="601"/>
      <c r="U5" s="601"/>
      <c r="V5" s="601"/>
      <c r="W5" s="601"/>
      <c r="X5" s="601"/>
      <c r="Y5" s="601"/>
      <c r="Z5" s="601"/>
      <c r="AA5" s="598"/>
      <c r="AB5" s="601"/>
      <c r="AC5" s="601"/>
      <c r="AD5" s="601"/>
      <c r="AE5" s="601"/>
    </row>
    <row r="6" spans="1:31" x14ac:dyDescent="0.35">
      <c r="A6" s="599"/>
      <c r="B6" s="603" t="s">
        <v>1070</v>
      </c>
      <c r="C6" s="599" t="s">
        <v>1071</v>
      </c>
      <c r="D6" s="598" t="s">
        <v>1072</v>
      </c>
      <c r="E6" s="604"/>
      <c r="F6" s="604"/>
      <c r="G6" s="599"/>
      <c r="H6" s="603"/>
      <c r="I6" s="605"/>
      <c r="J6" s="606">
        <v>48</v>
      </c>
      <c r="K6" s="606">
        <v>12</v>
      </c>
      <c r="L6" s="606">
        <v>12</v>
      </c>
      <c r="M6" s="601"/>
      <c r="N6" s="603">
        <v>6</v>
      </c>
      <c r="O6" s="603"/>
      <c r="P6" s="603"/>
      <c r="Q6" s="603"/>
      <c r="R6" s="607"/>
      <c r="S6" s="603">
        <v>30</v>
      </c>
      <c r="T6" s="603"/>
      <c r="U6" s="603">
        <v>2</v>
      </c>
      <c r="V6" s="603"/>
      <c r="W6" s="603">
        <v>1</v>
      </c>
      <c r="X6" s="603"/>
      <c r="Y6" s="603"/>
      <c r="Z6" s="603">
        <v>4</v>
      </c>
      <c r="AA6" s="598"/>
      <c r="AB6" s="603"/>
      <c r="AC6" s="607"/>
      <c r="AD6" s="607"/>
      <c r="AE6" s="603"/>
    </row>
    <row r="7" spans="1:31" ht="12.75" customHeight="1" x14ac:dyDescent="0.35">
      <c r="A7" s="603"/>
      <c r="B7" s="603"/>
      <c r="C7" s="603"/>
      <c r="D7" s="598"/>
      <c r="E7" s="608">
        <v>121.99854449169517</v>
      </c>
      <c r="F7" s="604">
        <f>+CEILING(E7,5)</f>
        <v>125</v>
      </c>
      <c r="G7" s="603"/>
      <c r="H7" s="603">
        <f>F7*36</f>
        <v>4500</v>
      </c>
      <c r="I7" s="605">
        <f>F7</f>
        <v>125</v>
      </c>
      <c r="J7" s="606"/>
      <c r="K7" s="606"/>
      <c r="L7" s="606"/>
      <c r="M7" s="606"/>
      <c r="N7" s="607"/>
      <c r="O7" s="607"/>
      <c r="P7" s="607"/>
      <c r="Q7" s="607"/>
      <c r="R7" s="606">
        <v>12</v>
      </c>
      <c r="S7" s="607"/>
      <c r="T7" s="607"/>
      <c r="U7" s="603"/>
      <c r="V7" s="603"/>
      <c r="W7" s="603"/>
      <c r="X7" s="603"/>
      <c r="Y7" s="603"/>
      <c r="Z7" s="603"/>
      <c r="AA7" s="609"/>
      <c r="AB7" s="607"/>
      <c r="AC7" s="606"/>
      <c r="AD7" s="606"/>
      <c r="AE7" s="603"/>
    </row>
    <row r="8" spans="1:31" ht="12.75" customHeight="1" x14ac:dyDescent="0.35">
      <c r="A8" s="603">
        <v>1</v>
      </c>
      <c r="B8" s="599" t="s">
        <v>450</v>
      </c>
      <c r="C8" s="599" t="s">
        <v>1073</v>
      </c>
      <c r="D8" s="598" t="s">
        <v>1074</v>
      </c>
      <c r="E8" s="604"/>
      <c r="F8" s="604"/>
      <c r="G8" s="603"/>
      <c r="H8" s="603"/>
      <c r="I8" s="605"/>
      <c r="J8" s="606">
        <v>48</v>
      </c>
      <c r="K8" s="606">
        <v>6</v>
      </c>
      <c r="L8" s="606">
        <v>12</v>
      </c>
      <c r="M8" s="606"/>
      <c r="N8" s="603">
        <v>6</v>
      </c>
      <c r="O8" s="607"/>
      <c r="P8" s="607"/>
      <c r="Q8" s="607"/>
      <c r="R8" s="607"/>
      <c r="S8" s="603">
        <v>30</v>
      </c>
      <c r="T8" s="607"/>
      <c r="U8" s="603">
        <v>2</v>
      </c>
      <c r="V8" s="603"/>
      <c r="W8" s="603">
        <v>2</v>
      </c>
      <c r="X8" s="603"/>
      <c r="Y8" s="603"/>
      <c r="Z8" s="603">
        <v>4</v>
      </c>
      <c r="AA8" s="609"/>
      <c r="AB8" s="603"/>
      <c r="AC8" s="607"/>
      <c r="AD8" s="607"/>
      <c r="AE8" s="603"/>
    </row>
    <row r="9" spans="1:31" ht="12.75" customHeight="1" x14ac:dyDescent="0.35">
      <c r="A9" s="603"/>
      <c r="B9" s="603"/>
      <c r="C9" s="603"/>
      <c r="D9" s="598"/>
      <c r="E9" s="604">
        <v>89.999357416951227</v>
      </c>
      <c r="F9" s="604">
        <f>+CEILING(E9,5)</f>
        <v>90</v>
      </c>
      <c r="G9" s="603"/>
      <c r="H9" s="603">
        <f>F9*36</f>
        <v>3240</v>
      </c>
      <c r="I9" s="605">
        <f>F9</f>
        <v>90</v>
      </c>
      <c r="J9" s="610"/>
      <c r="K9" s="606"/>
      <c r="L9" s="610"/>
      <c r="M9" s="606"/>
      <c r="N9" s="607"/>
      <c r="O9" s="607"/>
      <c r="P9" s="607"/>
      <c r="Q9" s="607"/>
      <c r="R9" s="606">
        <v>12</v>
      </c>
      <c r="S9" s="607"/>
      <c r="T9" s="607"/>
      <c r="U9" s="603"/>
      <c r="V9" s="603"/>
      <c r="W9" s="603"/>
      <c r="X9" s="603"/>
      <c r="Y9" s="603"/>
      <c r="Z9" s="603"/>
      <c r="AA9" s="609"/>
      <c r="AB9" s="607"/>
      <c r="AC9" s="606"/>
      <c r="AD9" s="606"/>
      <c r="AE9" s="603"/>
    </row>
    <row r="10" spans="1:31" x14ac:dyDescent="0.35">
      <c r="A10" s="603">
        <f>A8+1</f>
        <v>2</v>
      </c>
      <c r="B10" s="599" t="s">
        <v>632</v>
      </c>
      <c r="C10" s="599" t="s">
        <v>241</v>
      </c>
      <c r="D10" s="598" t="s">
        <v>1075</v>
      </c>
      <c r="E10" s="604"/>
      <c r="F10" s="604"/>
      <c r="G10" s="603"/>
      <c r="H10" s="603"/>
      <c r="I10" s="605"/>
      <c r="J10" s="606">
        <v>48</v>
      </c>
      <c r="K10" s="606">
        <v>6</v>
      </c>
      <c r="L10" s="606">
        <v>12</v>
      </c>
      <c r="M10" s="610"/>
      <c r="N10" s="603">
        <v>6</v>
      </c>
      <c r="O10" s="603"/>
      <c r="P10" s="603"/>
      <c r="Q10" s="603"/>
      <c r="R10" s="607"/>
      <c r="S10" s="603">
        <v>30</v>
      </c>
      <c r="T10" s="603"/>
      <c r="U10" s="603">
        <v>2</v>
      </c>
      <c r="V10" s="603"/>
      <c r="W10" s="603">
        <v>2</v>
      </c>
      <c r="X10" s="603"/>
      <c r="Y10" s="603"/>
      <c r="Z10" s="603">
        <v>4</v>
      </c>
      <c r="AA10" s="609"/>
      <c r="AB10" s="603"/>
      <c r="AC10" s="607"/>
      <c r="AD10" s="607"/>
      <c r="AE10" s="603"/>
    </row>
    <row r="11" spans="1:31" x14ac:dyDescent="0.35">
      <c r="A11" s="603"/>
      <c r="B11" s="603"/>
      <c r="C11" s="603"/>
      <c r="D11" s="598"/>
      <c r="E11" s="604">
        <v>277.72541980679097</v>
      </c>
      <c r="F11" s="604">
        <f>+CEILING(E11,5)</f>
        <v>280</v>
      </c>
      <c r="G11" s="603"/>
      <c r="H11" s="603">
        <f>F11*36</f>
        <v>10080</v>
      </c>
      <c r="I11" s="605">
        <f>F11</f>
        <v>280</v>
      </c>
      <c r="J11" s="610"/>
      <c r="K11" s="606"/>
      <c r="L11" s="606"/>
      <c r="M11" s="606"/>
      <c r="N11" s="607"/>
      <c r="O11" s="607"/>
      <c r="P11" s="607"/>
      <c r="Q11" s="607"/>
      <c r="R11" s="606">
        <v>30</v>
      </c>
      <c r="S11" s="607"/>
      <c r="T11" s="607"/>
      <c r="U11" s="603"/>
      <c r="V11" s="603"/>
      <c r="W11" s="603"/>
      <c r="X11" s="603"/>
      <c r="Y11" s="603"/>
      <c r="Z11" s="603"/>
      <c r="AA11" s="609"/>
      <c r="AB11" s="607"/>
      <c r="AC11" s="606"/>
      <c r="AD11" s="606"/>
      <c r="AE11" s="603"/>
    </row>
    <row r="12" spans="1:31" x14ac:dyDescent="0.35">
      <c r="A12" s="603">
        <f>A10+1</f>
        <v>3</v>
      </c>
      <c r="B12" s="603" t="s">
        <v>633</v>
      </c>
      <c r="C12" s="603" t="s">
        <v>235</v>
      </c>
      <c r="D12" s="598"/>
      <c r="E12" s="604"/>
      <c r="F12" s="604"/>
      <c r="G12" s="603"/>
      <c r="H12" s="603"/>
      <c r="I12" s="605"/>
      <c r="J12" s="610"/>
      <c r="K12" s="606">
        <f>(M12*4+N12*2)/2</f>
        <v>12</v>
      </c>
      <c r="L12" s="606"/>
      <c r="M12" s="606">
        <v>6</v>
      </c>
      <c r="N12" s="607"/>
      <c r="O12" s="607"/>
      <c r="P12" s="607"/>
      <c r="Q12" s="607"/>
      <c r="R12" s="607"/>
      <c r="S12" s="607"/>
      <c r="T12" s="607"/>
      <c r="U12" s="603"/>
      <c r="V12" s="603">
        <v>1</v>
      </c>
      <c r="W12" s="603">
        <v>1</v>
      </c>
      <c r="X12" s="603"/>
      <c r="Y12" s="603"/>
      <c r="Z12" s="603">
        <v>2</v>
      </c>
      <c r="AA12" s="609"/>
      <c r="AB12" s="607"/>
      <c r="AC12" s="607"/>
      <c r="AD12" s="607"/>
      <c r="AE12" s="603"/>
    </row>
    <row r="13" spans="1:31" x14ac:dyDescent="0.35">
      <c r="A13" s="603"/>
      <c r="B13" s="603"/>
      <c r="C13" s="603"/>
      <c r="D13" s="598"/>
      <c r="E13" s="604">
        <v>386.04390326267594</v>
      </c>
      <c r="F13" s="604">
        <f>+CEILING(E13,5)</f>
        <v>390</v>
      </c>
      <c r="G13" s="603"/>
      <c r="H13" s="603">
        <f>F13*36</f>
        <v>14040</v>
      </c>
      <c r="I13" s="605">
        <f>F13</f>
        <v>390</v>
      </c>
      <c r="J13" s="610"/>
      <c r="K13" s="606"/>
      <c r="L13" s="606"/>
      <c r="M13" s="606"/>
      <c r="N13" s="607"/>
      <c r="O13" s="607"/>
      <c r="P13" s="607"/>
      <c r="Q13" s="607"/>
      <c r="R13" s="606">
        <v>36</v>
      </c>
      <c r="S13" s="607"/>
      <c r="T13" s="607"/>
      <c r="U13" s="603"/>
      <c r="V13" s="603"/>
      <c r="W13" s="603"/>
      <c r="X13" s="603"/>
      <c r="Y13" s="603"/>
      <c r="Z13" s="603"/>
      <c r="AA13" s="609"/>
      <c r="AB13" s="607"/>
      <c r="AC13" s="606"/>
      <c r="AD13" s="606"/>
      <c r="AE13" s="603"/>
    </row>
    <row r="14" spans="1:31" x14ac:dyDescent="0.35">
      <c r="A14" s="603">
        <f>A12+1</f>
        <v>4</v>
      </c>
      <c r="B14" s="603" t="s">
        <v>634</v>
      </c>
      <c r="C14" s="603" t="s">
        <v>234</v>
      </c>
      <c r="D14" s="598"/>
      <c r="E14" s="604"/>
      <c r="F14" s="604"/>
      <c r="G14" s="603"/>
      <c r="H14" s="603"/>
      <c r="I14" s="605"/>
      <c r="J14" s="610"/>
      <c r="K14" s="606">
        <f>(M14*4+N14*2)/2</f>
        <v>12</v>
      </c>
      <c r="L14" s="606"/>
      <c r="M14" s="606">
        <v>6</v>
      </c>
      <c r="N14" s="607"/>
      <c r="O14" s="607"/>
      <c r="P14" s="607"/>
      <c r="Q14" s="607"/>
      <c r="R14" s="607"/>
      <c r="S14" s="607"/>
      <c r="T14" s="607"/>
      <c r="U14" s="603"/>
      <c r="V14" s="603">
        <v>1</v>
      </c>
      <c r="W14" s="603">
        <v>1</v>
      </c>
      <c r="X14" s="603"/>
      <c r="Y14" s="603"/>
      <c r="Z14" s="603">
        <v>2</v>
      </c>
      <c r="AA14" s="609"/>
      <c r="AB14" s="607"/>
      <c r="AC14" s="607"/>
      <c r="AD14" s="607"/>
      <c r="AE14" s="603"/>
    </row>
    <row r="15" spans="1:31" x14ac:dyDescent="0.35">
      <c r="A15" s="603"/>
      <c r="B15" s="603"/>
      <c r="C15" s="603"/>
      <c r="D15" s="598"/>
      <c r="E15" s="604">
        <v>443.63223370701076</v>
      </c>
      <c r="F15" s="604">
        <f>+CEILING(E15,5)</f>
        <v>445</v>
      </c>
      <c r="G15" s="603"/>
      <c r="H15" s="603">
        <f>F15*36</f>
        <v>16020</v>
      </c>
      <c r="I15" s="605">
        <f>F15</f>
        <v>445</v>
      </c>
      <c r="J15" s="610"/>
      <c r="K15" s="606"/>
      <c r="L15" s="606"/>
      <c r="M15" s="606"/>
      <c r="N15" s="607"/>
      <c r="O15" s="607"/>
      <c r="P15" s="607"/>
      <c r="Q15" s="607"/>
      <c r="R15" s="606">
        <v>42</v>
      </c>
      <c r="S15" s="607"/>
      <c r="T15" s="607"/>
      <c r="U15" s="603"/>
      <c r="V15" s="603"/>
      <c r="W15" s="603"/>
      <c r="X15" s="603"/>
      <c r="Y15" s="603"/>
      <c r="Z15" s="603"/>
      <c r="AA15" s="609"/>
      <c r="AB15" s="607"/>
      <c r="AC15" s="606"/>
      <c r="AD15" s="606"/>
      <c r="AE15" s="603"/>
    </row>
    <row r="16" spans="1:31" x14ac:dyDescent="0.35">
      <c r="A16" s="603">
        <f>A14+1</f>
        <v>5</v>
      </c>
      <c r="B16" s="603" t="s">
        <v>635</v>
      </c>
      <c r="C16" s="603" t="s">
        <v>234</v>
      </c>
      <c r="D16" s="598"/>
      <c r="E16" s="604"/>
      <c r="F16" s="604"/>
      <c r="G16" s="603"/>
      <c r="H16" s="603"/>
      <c r="I16" s="605"/>
      <c r="J16" s="610"/>
      <c r="K16" s="606">
        <f>(M16*4+N16*2)/2</f>
        <v>12</v>
      </c>
      <c r="L16" s="606"/>
      <c r="M16" s="606">
        <v>6</v>
      </c>
      <c r="N16" s="607"/>
      <c r="O16" s="607"/>
      <c r="P16" s="607"/>
      <c r="Q16" s="607"/>
      <c r="R16" s="607"/>
      <c r="S16" s="607"/>
      <c r="T16" s="607"/>
      <c r="U16" s="603"/>
      <c r="V16" s="603">
        <v>1</v>
      </c>
      <c r="W16" s="603">
        <v>1</v>
      </c>
      <c r="X16" s="603"/>
      <c r="Y16" s="603"/>
      <c r="Z16" s="603">
        <v>2</v>
      </c>
      <c r="AA16" s="609"/>
      <c r="AB16" s="607"/>
      <c r="AC16" s="607"/>
      <c r="AD16" s="607"/>
      <c r="AE16" s="603"/>
    </row>
    <row r="17" spans="1:31" x14ac:dyDescent="0.35">
      <c r="A17" s="603"/>
      <c r="B17" s="603"/>
      <c r="C17" s="603"/>
      <c r="D17" s="598"/>
      <c r="E17" s="604">
        <v>333.39309298468049</v>
      </c>
      <c r="F17" s="604">
        <f>+CEILING(E17,5)</f>
        <v>335</v>
      </c>
      <c r="G17" s="603"/>
      <c r="H17" s="603">
        <f>F17*36</f>
        <v>12060</v>
      </c>
      <c r="I17" s="605">
        <f>F17</f>
        <v>335</v>
      </c>
      <c r="J17" s="606"/>
      <c r="K17" s="606"/>
      <c r="L17" s="606"/>
      <c r="M17" s="606"/>
      <c r="N17" s="607"/>
      <c r="O17" s="607"/>
      <c r="P17" s="607"/>
      <c r="Q17" s="607"/>
      <c r="R17" s="606">
        <v>36</v>
      </c>
      <c r="S17" s="607"/>
      <c r="T17" s="607"/>
      <c r="U17" s="603"/>
      <c r="V17" s="603"/>
      <c r="W17" s="603"/>
      <c r="X17" s="603"/>
      <c r="Y17" s="603"/>
      <c r="Z17" s="603"/>
      <c r="AA17" s="609"/>
      <c r="AB17" s="607"/>
      <c r="AC17" s="606"/>
      <c r="AD17" s="606"/>
      <c r="AE17" s="603"/>
    </row>
    <row r="18" spans="1:31" x14ac:dyDescent="0.35">
      <c r="A18" s="603">
        <f>A16+1</f>
        <v>6</v>
      </c>
      <c r="B18" s="603" t="s">
        <v>636</v>
      </c>
      <c r="C18" s="603" t="s">
        <v>20</v>
      </c>
      <c r="D18" s="598"/>
      <c r="E18" s="604"/>
      <c r="F18" s="604"/>
      <c r="G18" s="603"/>
      <c r="H18" s="603"/>
      <c r="I18" s="605"/>
      <c r="J18" s="610"/>
      <c r="K18" s="606">
        <f>(M18*4+N18*2)/2</f>
        <v>12</v>
      </c>
      <c r="L18" s="606"/>
      <c r="M18" s="606">
        <v>6</v>
      </c>
      <c r="N18" s="607"/>
      <c r="O18" s="607"/>
      <c r="P18" s="607"/>
      <c r="Q18" s="607"/>
      <c r="R18" s="607"/>
      <c r="S18" s="607"/>
      <c r="T18" s="607"/>
      <c r="U18" s="603"/>
      <c r="V18" s="603">
        <v>1</v>
      </c>
      <c r="W18" s="603">
        <v>1</v>
      </c>
      <c r="X18" s="603"/>
      <c r="Y18" s="603"/>
      <c r="Z18" s="603">
        <v>2</v>
      </c>
      <c r="AA18" s="609"/>
      <c r="AB18" s="607"/>
      <c r="AC18" s="607"/>
      <c r="AD18" s="607"/>
      <c r="AE18" s="603"/>
    </row>
    <row r="19" spans="1:31" x14ac:dyDescent="0.35">
      <c r="A19" s="603"/>
      <c r="B19" s="603"/>
      <c r="C19" s="603"/>
      <c r="D19" s="598"/>
      <c r="E19" s="604">
        <v>431.84818838526775</v>
      </c>
      <c r="F19" s="604">
        <f>+CEILING(E19,5)</f>
        <v>435</v>
      </c>
      <c r="G19" s="603"/>
      <c r="H19" s="603">
        <f>F19*36</f>
        <v>15660</v>
      </c>
      <c r="I19" s="605">
        <f>F19</f>
        <v>435</v>
      </c>
      <c r="J19" s="610"/>
      <c r="K19" s="606"/>
      <c r="L19" s="606"/>
      <c r="M19" s="606"/>
      <c r="N19" s="607"/>
      <c r="O19" s="607"/>
      <c r="P19" s="607"/>
      <c r="Q19" s="607"/>
      <c r="R19" s="606">
        <v>42</v>
      </c>
      <c r="S19" s="607"/>
      <c r="T19" s="607"/>
      <c r="U19" s="603"/>
      <c r="V19" s="603"/>
      <c r="W19" s="603"/>
      <c r="X19" s="603"/>
      <c r="Y19" s="603"/>
      <c r="Z19" s="603"/>
      <c r="AA19" s="609"/>
      <c r="AB19" s="607"/>
      <c r="AC19" s="606"/>
      <c r="AD19" s="606"/>
      <c r="AE19" s="603"/>
    </row>
    <row r="20" spans="1:31" x14ac:dyDescent="0.35">
      <c r="A20" s="603">
        <f>A18+1</f>
        <v>7</v>
      </c>
      <c r="B20" s="603" t="s">
        <v>637</v>
      </c>
      <c r="C20" s="603" t="s">
        <v>234</v>
      </c>
      <c r="D20" s="598"/>
      <c r="E20" s="604"/>
      <c r="F20" s="604"/>
      <c r="G20" s="603"/>
      <c r="H20" s="603"/>
      <c r="I20" s="605"/>
      <c r="J20" s="610"/>
      <c r="K20" s="606">
        <f>(M20*4+N20*2)/2</f>
        <v>12</v>
      </c>
      <c r="L20" s="606"/>
      <c r="M20" s="606">
        <v>6</v>
      </c>
      <c r="N20" s="607"/>
      <c r="O20" s="607"/>
      <c r="P20" s="607"/>
      <c r="Q20" s="607"/>
      <c r="R20" s="607"/>
      <c r="S20" s="607"/>
      <c r="T20" s="607"/>
      <c r="U20" s="603"/>
      <c r="V20" s="603">
        <v>1</v>
      </c>
      <c r="W20" s="603">
        <v>1</v>
      </c>
      <c r="X20" s="603"/>
      <c r="Y20" s="603"/>
      <c r="Z20" s="603">
        <v>2</v>
      </c>
      <c r="AA20" s="609"/>
      <c r="AB20" s="607"/>
      <c r="AC20" s="607"/>
      <c r="AD20" s="607"/>
      <c r="AE20" s="603"/>
    </row>
    <row r="21" spans="1:31" x14ac:dyDescent="0.35">
      <c r="A21" s="603"/>
      <c r="B21" s="603"/>
      <c r="C21" s="603"/>
      <c r="D21" s="598"/>
      <c r="E21" s="604">
        <v>348.73515670922649</v>
      </c>
      <c r="F21" s="604">
        <f>+CEILING(E21,5)</f>
        <v>350</v>
      </c>
      <c r="G21" s="603"/>
      <c r="H21" s="603">
        <f>F21*36</f>
        <v>12600</v>
      </c>
      <c r="I21" s="605">
        <f>F21</f>
        <v>350</v>
      </c>
      <c r="J21" s="610"/>
      <c r="K21" s="606"/>
      <c r="L21" s="606"/>
      <c r="M21" s="606"/>
      <c r="N21" s="607"/>
      <c r="O21" s="607"/>
      <c r="P21" s="607"/>
      <c r="Q21" s="607"/>
      <c r="R21" s="606">
        <v>36</v>
      </c>
      <c r="S21" s="607"/>
      <c r="T21" s="607"/>
      <c r="U21" s="603"/>
      <c r="V21" s="603"/>
      <c r="W21" s="603"/>
      <c r="X21" s="603"/>
      <c r="Y21" s="603"/>
      <c r="Z21" s="603"/>
      <c r="AA21" s="609"/>
      <c r="AB21" s="607"/>
      <c r="AC21" s="606"/>
      <c r="AD21" s="606"/>
      <c r="AE21" s="603"/>
    </row>
    <row r="22" spans="1:31" x14ac:dyDescent="0.35">
      <c r="A22" s="603">
        <f>A20+1</f>
        <v>8</v>
      </c>
      <c r="B22" s="603" t="s">
        <v>638</v>
      </c>
      <c r="C22" s="603" t="s">
        <v>234</v>
      </c>
      <c r="D22" s="598"/>
      <c r="E22" s="604"/>
      <c r="F22" s="604"/>
      <c r="G22" s="603"/>
      <c r="H22" s="603"/>
      <c r="I22" s="605"/>
      <c r="J22" s="610"/>
      <c r="K22" s="606">
        <f>(M22*4+N22*2)/2</f>
        <v>12</v>
      </c>
      <c r="L22" s="606"/>
      <c r="M22" s="606">
        <v>6</v>
      </c>
      <c r="N22" s="607"/>
      <c r="O22" s="607"/>
      <c r="P22" s="607"/>
      <c r="Q22" s="607"/>
      <c r="R22" s="607"/>
      <c r="S22" s="607"/>
      <c r="T22" s="607"/>
      <c r="U22" s="603"/>
      <c r="V22" s="603">
        <v>1</v>
      </c>
      <c r="W22" s="603">
        <v>1</v>
      </c>
      <c r="X22" s="603"/>
      <c r="Y22" s="603"/>
      <c r="Z22" s="603">
        <v>2</v>
      </c>
      <c r="AA22" s="611"/>
      <c r="AB22" s="607"/>
      <c r="AC22" s="607"/>
      <c r="AD22" s="607"/>
      <c r="AE22" s="603"/>
    </row>
    <row r="23" spans="1:31" s="612" customFormat="1" x14ac:dyDescent="0.25">
      <c r="A23" s="603"/>
      <c r="B23" s="603"/>
      <c r="C23" s="603"/>
      <c r="D23" s="598"/>
      <c r="E23" s="604">
        <v>395.6926280126662</v>
      </c>
      <c r="F23" s="604">
        <f>+CEILING(E23,5)</f>
        <v>400</v>
      </c>
      <c r="G23" s="603"/>
      <c r="H23" s="603">
        <f>F23*36</f>
        <v>14400</v>
      </c>
      <c r="I23" s="605">
        <f>F23</f>
        <v>400</v>
      </c>
      <c r="J23" s="610"/>
      <c r="K23" s="606"/>
      <c r="L23" s="606"/>
      <c r="M23" s="606"/>
      <c r="N23" s="607"/>
      <c r="O23" s="607"/>
      <c r="P23" s="607"/>
      <c r="Q23" s="607"/>
      <c r="R23" s="606">
        <v>42</v>
      </c>
      <c r="S23" s="607"/>
      <c r="T23" s="607"/>
      <c r="U23" s="603"/>
      <c r="V23" s="603"/>
      <c r="W23" s="603"/>
      <c r="X23" s="603"/>
      <c r="Y23" s="603"/>
      <c r="Z23" s="603"/>
      <c r="AA23" s="611"/>
      <c r="AB23" s="607"/>
      <c r="AC23" s="606"/>
      <c r="AD23" s="606"/>
      <c r="AE23" s="603"/>
    </row>
    <row r="24" spans="1:31" s="612" customFormat="1" x14ac:dyDescent="0.25">
      <c r="A24" s="603">
        <f>A22+1</f>
        <v>9</v>
      </c>
      <c r="B24" s="603" t="s">
        <v>639</v>
      </c>
      <c r="C24" s="603" t="s">
        <v>20</v>
      </c>
      <c r="D24" s="598"/>
      <c r="E24" s="604"/>
      <c r="F24" s="604"/>
      <c r="G24" s="603"/>
      <c r="H24" s="603"/>
      <c r="I24" s="605"/>
      <c r="J24" s="610"/>
      <c r="K24" s="606">
        <f>(M24*4+N24*2)/2</f>
        <v>12</v>
      </c>
      <c r="L24" s="606"/>
      <c r="M24" s="606">
        <v>6</v>
      </c>
      <c r="N24" s="607"/>
      <c r="O24" s="607"/>
      <c r="P24" s="607"/>
      <c r="Q24" s="607"/>
      <c r="R24" s="607"/>
      <c r="S24" s="607"/>
      <c r="T24" s="607"/>
      <c r="U24" s="603"/>
      <c r="V24" s="603">
        <v>1</v>
      </c>
      <c r="W24" s="603">
        <v>1</v>
      </c>
      <c r="X24" s="603"/>
      <c r="Y24" s="603"/>
      <c r="Z24" s="603">
        <v>2</v>
      </c>
      <c r="AA24" s="611"/>
      <c r="AB24" s="607"/>
      <c r="AC24" s="607"/>
      <c r="AD24" s="607"/>
      <c r="AE24" s="603"/>
    </row>
    <row r="25" spans="1:31" s="612" customFormat="1" x14ac:dyDescent="0.25">
      <c r="A25" s="603"/>
      <c r="B25" s="603"/>
      <c r="C25" s="603"/>
      <c r="D25" s="598"/>
      <c r="E25" s="604">
        <v>414.95313123281636</v>
      </c>
      <c r="F25" s="604">
        <f>+CEILING(E25,5)</f>
        <v>415</v>
      </c>
      <c r="G25" s="603"/>
      <c r="H25" s="603">
        <f>F25*36</f>
        <v>14940</v>
      </c>
      <c r="I25" s="605">
        <f>F25</f>
        <v>415</v>
      </c>
      <c r="J25" s="610"/>
      <c r="K25" s="606"/>
      <c r="L25" s="610"/>
      <c r="M25" s="606"/>
      <c r="N25" s="607"/>
      <c r="O25" s="607"/>
      <c r="P25" s="607"/>
      <c r="Q25" s="607"/>
      <c r="R25" s="606">
        <v>42</v>
      </c>
      <c r="S25" s="607"/>
      <c r="T25" s="607"/>
      <c r="U25" s="603"/>
      <c r="V25" s="603"/>
      <c r="W25" s="603"/>
      <c r="X25" s="603"/>
      <c r="Y25" s="603"/>
      <c r="Z25" s="603"/>
      <c r="AA25" s="611"/>
      <c r="AB25" s="607"/>
      <c r="AC25" s="606"/>
      <c r="AD25" s="606"/>
      <c r="AE25" s="603"/>
    </row>
    <row r="26" spans="1:31" s="612" customFormat="1" x14ac:dyDescent="0.25">
      <c r="A26" s="603">
        <f>A24+1</f>
        <v>10</v>
      </c>
      <c r="B26" s="603" t="s">
        <v>640</v>
      </c>
      <c r="C26" s="603" t="s">
        <v>234</v>
      </c>
      <c r="D26" s="598"/>
      <c r="E26" s="604"/>
      <c r="F26" s="604"/>
      <c r="G26" s="605"/>
      <c r="H26" s="603"/>
      <c r="I26" s="605"/>
      <c r="J26" s="610"/>
      <c r="K26" s="606">
        <f>(M26*4+N26*2)/2</f>
        <v>12</v>
      </c>
      <c r="L26" s="606"/>
      <c r="M26" s="606">
        <v>6</v>
      </c>
      <c r="N26" s="607"/>
      <c r="O26" s="607"/>
      <c r="P26" s="607"/>
      <c r="Q26" s="607"/>
      <c r="R26" s="607"/>
      <c r="S26" s="607"/>
      <c r="T26" s="607"/>
      <c r="U26" s="603"/>
      <c r="V26" s="603">
        <v>1</v>
      </c>
      <c r="W26" s="603">
        <v>1</v>
      </c>
      <c r="X26" s="603"/>
      <c r="Y26" s="603"/>
      <c r="Z26" s="603">
        <v>2</v>
      </c>
      <c r="AA26" s="611"/>
      <c r="AB26" s="607"/>
      <c r="AC26" s="607"/>
      <c r="AD26" s="607"/>
      <c r="AE26" s="603"/>
    </row>
    <row r="27" spans="1:31" s="612" customFormat="1" x14ac:dyDescent="0.25">
      <c r="A27" s="603"/>
      <c r="B27" s="603"/>
      <c r="C27" s="603"/>
      <c r="D27" s="598"/>
      <c r="E27" s="604">
        <v>394.30569680700052</v>
      </c>
      <c r="F27" s="604">
        <f>+CEILING(E27,5)</f>
        <v>395</v>
      </c>
      <c r="G27" s="605"/>
      <c r="H27" s="603">
        <f>F27*36</f>
        <v>14220</v>
      </c>
      <c r="I27" s="605">
        <f>F27</f>
        <v>395</v>
      </c>
      <c r="J27" s="610"/>
      <c r="K27" s="606"/>
      <c r="L27" s="606"/>
      <c r="M27" s="606"/>
      <c r="N27" s="607"/>
      <c r="O27" s="607"/>
      <c r="P27" s="607"/>
      <c r="Q27" s="607"/>
      <c r="R27" s="606">
        <v>42</v>
      </c>
      <c r="S27" s="607"/>
      <c r="T27" s="607"/>
      <c r="U27" s="603"/>
      <c r="V27" s="603"/>
      <c r="W27" s="603"/>
      <c r="X27" s="603"/>
      <c r="Y27" s="603"/>
      <c r="Z27" s="603"/>
      <c r="AA27" s="611"/>
      <c r="AB27" s="607"/>
      <c r="AC27" s="606"/>
      <c r="AD27" s="606"/>
      <c r="AE27" s="603"/>
    </row>
    <row r="28" spans="1:31" s="612" customFormat="1" x14ac:dyDescent="0.25">
      <c r="A28" s="603">
        <f>A26+1</f>
        <v>11</v>
      </c>
      <c r="B28" s="599" t="s">
        <v>451</v>
      </c>
      <c r="C28" s="599" t="s">
        <v>242</v>
      </c>
      <c r="D28" s="598" t="s">
        <v>1076</v>
      </c>
      <c r="E28" s="604"/>
      <c r="F28" s="604"/>
      <c r="G28" s="605"/>
      <c r="H28" s="603"/>
      <c r="I28" s="605"/>
      <c r="J28" s="606">
        <v>48</v>
      </c>
      <c r="K28" s="610"/>
      <c r="L28" s="606">
        <v>12</v>
      </c>
      <c r="M28" s="610"/>
      <c r="N28" s="603"/>
      <c r="O28" s="603"/>
      <c r="P28" s="603"/>
      <c r="Q28" s="603"/>
      <c r="R28" s="607"/>
      <c r="S28" s="603">
        <v>30</v>
      </c>
      <c r="T28" s="603"/>
      <c r="U28" s="603">
        <v>2</v>
      </c>
      <c r="V28" s="603"/>
      <c r="W28" s="603">
        <v>2</v>
      </c>
      <c r="X28" s="603"/>
      <c r="Y28" s="603"/>
      <c r="Z28" s="603">
        <v>4</v>
      </c>
      <c r="AA28" s="611"/>
      <c r="AB28" s="603"/>
      <c r="AC28" s="607"/>
      <c r="AD28" s="607"/>
      <c r="AE28" s="603"/>
    </row>
    <row r="29" spans="1:31" s="612" customFormat="1" x14ac:dyDescent="0.25">
      <c r="A29" s="603"/>
      <c r="B29" s="603"/>
      <c r="C29" s="599"/>
      <c r="D29" s="598"/>
      <c r="E29" s="604">
        <v>405.34241041802892</v>
      </c>
      <c r="F29" s="604">
        <f>+CEILING(E29,5)</f>
        <v>410</v>
      </c>
      <c r="G29" s="605"/>
      <c r="H29" s="603">
        <f>F29*36</f>
        <v>14760</v>
      </c>
      <c r="I29" s="605">
        <f>F29</f>
        <v>410</v>
      </c>
      <c r="J29" s="610"/>
      <c r="K29" s="606"/>
      <c r="L29" s="610"/>
      <c r="M29" s="606"/>
      <c r="N29" s="603"/>
      <c r="O29" s="603"/>
      <c r="P29" s="603"/>
      <c r="Q29" s="603"/>
      <c r="R29" s="606">
        <v>42</v>
      </c>
      <c r="S29" s="603"/>
      <c r="T29" s="603"/>
      <c r="U29" s="603"/>
      <c r="V29" s="603"/>
      <c r="W29" s="603"/>
      <c r="X29" s="603"/>
      <c r="Y29" s="603"/>
      <c r="Z29" s="603"/>
      <c r="AA29" s="611"/>
      <c r="AB29" s="603"/>
      <c r="AC29" s="606"/>
      <c r="AD29" s="606"/>
      <c r="AE29" s="603"/>
    </row>
    <row r="30" spans="1:31" s="612" customFormat="1" x14ac:dyDescent="0.25">
      <c r="A30" s="603">
        <f>A28+1</f>
        <v>12</v>
      </c>
      <c r="B30" s="603" t="s">
        <v>452</v>
      </c>
      <c r="C30" s="603" t="s">
        <v>20</v>
      </c>
      <c r="D30" s="598"/>
      <c r="E30" s="604"/>
      <c r="F30" s="604"/>
      <c r="G30" s="605"/>
      <c r="H30" s="603"/>
      <c r="I30" s="605"/>
      <c r="J30" s="610"/>
      <c r="K30" s="606">
        <f>(M30*4+N30*2)/2</f>
        <v>12</v>
      </c>
      <c r="L30" s="606"/>
      <c r="M30" s="606">
        <v>6</v>
      </c>
      <c r="N30" s="607"/>
      <c r="O30" s="607"/>
      <c r="P30" s="607"/>
      <c r="Q30" s="607"/>
      <c r="R30" s="607"/>
      <c r="S30" s="607"/>
      <c r="T30" s="607"/>
      <c r="U30" s="603"/>
      <c r="V30" s="603">
        <v>1</v>
      </c>
      <c r="W30" s="603">
        <v>1</v>
      </c>
      <c r="X30" s="603"/>
      <c r="Y30" s="603"/>
      <c r="Z30" s="603">
        <v>2</v>
      </c>
      <c r="AA30" s="611"/>
      <c r="AB30" s="607"/>
      <c r="AC30" s="607"/>
      <c r="AD30" s="607"/>
      <c r="AE30" s="603"/>
    </row>
    <row r="31" spans="1:31" s="612" customFormat="1" x14ac:dyDescent="0.25">
      <c r="A31" s="603"/>
      <c r="B31" s="603"/>
      <c r="C31" s="599"/>
      <c r="D31" s="598"/>
      <c r="E31" s="604">
        <v>338.50765457050352</v>
      </c>
      <c r="F31" s="604">
        <f>+CEILING(E31,5)</f>
        <v>340</v>
      </c>
      <c r="G31" s="605"/>
      <c r="H31" s="603">
        <f>F31*36</f>
        <v>12240</v>
      </c>
      <c r="I31" s="605">
        <f>F31</f>
        <v>340</v>
      </c>
      <c r="J31" s="610"/>
      <c r="K31" s="606"/>
      <c r="L31" s="610"/>
      <c r="M31" s="606"/>
      <c r="N31" s="603"/>
      <c r="O31" s="603"/>
      <c r="P31" s="603"/>
      <c r="Q31" s="603"/>
      <c r="R31" s="606">
        <v>36</v>
      </c>
      <c r="S31" s="603"/>
      <c r="T31" s="603"/>
      <c r="U31" s="603"/>
      <c r="V31" s="603"/>
      <c r="W31" s="603"/>
      <c r="X31" s="603"/>
      <c r="Y31" s="603"/>
      <c r="Z31" s="603"/>
      <c r="AA31" s="611"/>
      <c r="AB31" s="603"/>
      <c r="AC31" s="606"/>
      <c r="AD31" s="606"/>
      <c r="AE31" s="603"/>
    </row>
    <row r="32" spans="1:31" s="612" customFormat="1" x14ac:dyDescent="0.25">
      <c r="A32" s="603">
        <f>A30+1</f>
        <v>13</v>
      </c>
      <c r="B32" s="603" t="s">
        <v>453</v>
      </c>
      <c r="C32" s="603" t="s">
        <v>20</v>
      </c>
      <c r="D32" s="598"/>
      <c r="E32" s="604"/>
      <c r="F32" s="604"/>
      <c r="G32" s="605"/>
      <c r="H32" s="603"/>
      <c r="I32" s="605"/>
      <c r="J32" s="610"/>
      <c r="K32" s="606">
        <f>(M32*4+N32*2)/2</f>
        <v>12</v>
      </c>
      <c r="L32" s="606"/>
      <c r="M32" s="606">
        <v>6</v>
      </c>
      <c r="N32" s="607"/>
      <c r="O32" s="607"/>
      <c r="P32" s="607"/>
      <c r="Q32" s="607"/>
      <c r="R32" s="607"/>
      <c r="S32" s="607"/>
      <c r="T32" s="607"/>
      <c r="U32" s="603"/>
      <c r="V32" s="603">
        <v>1</v>
      </c>
      <c r="W32" s="603">
        <v>1</v>
      </c>
      <c r="X32" s="603"/>
      <c r="Y32" s="603"/>
      <c r="Z32" s="603">
        <v>2</v>
      </c>
      <c r="AA32" s="611"/>
      <c r="AB32" s="607"/>
      <c r="AC32" s="607"/>
      <c r="AD32" s="607"/>
      <c r="AE32" s="603"/>
    </row>
    <row r="33" spans="1:31" s="612" customFormat="1" x14ac:dyDescent="0.25">
      <c r="A33" s="603"/>
      <c r="B33" s="603"/>
      <c r="C33" s="599"/>
      <c r="D33" s="598"/>
      <c r="E33" s="604">
        <v>406.02295449132708</v>
      </c>
      <c r="F33" s="604">
        <f>+CEILING(E33,5)</f>
        <v>410</v>
      </c>
      <c r="G33" s="605"/>
      <c r="H33" s="603">
        <f>F33*36</f>
        <v>14760</v>
      </c>
      <c r="I33" s="605">
        <f>F33</f>
        <v>410</v>
      </c>
      <c r="J33" s="610"/>
      <c r="K33" s="606"/>
      <c r="L33" s="610"/>
      <c r="M33" s="606"/>
      <c r="N33" s="603"/>
      <c r="O33" s="603"/>
      <c r="P33" s="603"/>
      <c r="Q33" s="603"/>
      <c r="R33" s="606">
        <v>42</v>
      </c>
      <c r="S33" s="603"/>
      <c r="T33" s="603"/>
      <c r="U33" s="603"/>
      <c r="V33" s="603"/>
      <c r="W33" s="603"/>
      <c r="X33" s="603"/>
      <c r="Y33" s="603"/>
      <c r="Z33" s="603"/>
      <c r="AA33" s="611"/>
      <c r="AB33" s="603"/>
      <c r="AC33" s="606"/>
      <c r="AD33" s="606"/>
      <c r="AE33" s="603"/>
    </row>
    <row r="34" spans="1:31" s="612" customFormat="1" x14ac:dyDescent="0.25">
      <c r="A34" s="603">
        <f>A32+1</f>
        <v>14</v>
      </c>
      <c r="B34" s="603" t="s">
        <v>454</v>
      </c>
      <c r="C34" s="603" t="s">
        <v>20</v>
      </c>
      <c r="D34" s="598"/>
      <c r="E34" s="604"/>
      <c r="F34" s="604"/>
      <c r="G34" s="605"/>
      <c r="H34" s="603"/>
      <c r="I34" s="605"/>
      <c r="J34" s="610"/>
      <c r="K34" s="606">
        <f>(M34*4+N34*2)/2</f>
        <v>12</v>
      </c>
      <c r="L34" s="606"/>
      <c r="M34" s="606">
        <v>6</v>
      </c>
      <c r="N34" s="607"/>
      <c r="O34" s="607"/>
      <c r="P34" s="607"/>
      <c r="Q34" s="607"/>
      <c r="R34" s="607"/>
      <c r="S34" s="607"/>
      <c r="T34" s="607"/>
      <c r="U34" s="603"/>
      <c r="V34" s="603">
        <v>1</v>
      </c>
      <c r="W34" s="603">
        <v>1</v>
      </c>
      <c r="X34" s="603"/>
      <c r="Y34" s="603"/>
      <c r="Z34" s="603">
        <v>2</v>
      </c>
      <c r="AA34" s="611"/>
      <c r="AB34" s="607"/>
      <c r="AC34" s="607"/>
      <c r="AD34" s="607"/>
      <c r="AE34" s="603"/>
    </row>
    <row r="35" spans="1:31" s="612" customFormat="1" x14ac:dyDescent="0.25">
      <c r="A35" s="603"/>
      <c r="B35" s="603"/>
      <c r="C35" s="599"/>
      <c r="D35" s="598"/>
      <c r="E35" s="604">
        <v>428.94887687444003</v>
      </c>
      <c r="F35" s="604">
        <f>+CEILING(E35,5)</f>
        <v>430</v>
      </c>
      <c r="G35" s="605"/>
      <c r="H35" s="603">
        <f>F35*36</f>
        <v>15480</v>
      </c>
      <c r="I35" s="605">
        <f>F35</f>
        <v>430</v>
      </c>
      <c r="J35" s="610"/>
      <c r="K35" s="606"/>
      <c r="L35" s="610"/>
      <c r="M35" s="606"/>
      <c r="N35" s="603"/>
      <c r="O35" s="603"/>
      <c r="P35" s="603"/>
      <c r="Q35" s="603"/>
      <c r="R35" s="606">
        <v>42</v>
      </c>
      <c r="S35" s="603"/>
      <c r="T35" s="603"/>
      <c r="U35" s="603"/>
      <c r="V35" s="603"/>
      <c r="W35" s="603"/>
      <c r="X35" s="603"/>
      <c r="Y35" s="603"/>
      <c r="Z35" s="603"/>
      <c r="AA35" s="611"/>
      <c r="AB35" s="603"/>
      <c r="AC35" s="606"/>
      <c r="AD35" s="606"/>
      <c r="AE35" s="603"/>
    </row>
    <row r="36" spans="1:31" s="612" customFormat="1" x14ac:dyDescent="0.25">
      <c r="A36" s="603">
        <f>A34+1</f>
        <v>15</v>
      </c>
      <c r="B36" s="603" t="s">
        <v>455</v>
      </c>
      <c r="C36" s="603" t="s">
        <v>20</v>
      </c>
      <c r="D36" s="598"/>
      <c r="E36" s="604"/>
      <c r="F36" s="604"/>
      <c r="G36" s="605"/>
      <c r="H36" s="603"/>
      <c r="I36" s="605"/>
      <c r="J36" s="610"/>
      <c r="K36" s="606">
        <f>(M36*4+N36*2)/2</f>
        <v>12</v>
      </c>
      <c r="L36" s="606"/>
      <c r="M36" s="606">
        <v>6</v>
      </c>
      <c r="N36" s="607"/>
      <c r="O36" s="607"/>
      <c r="P36" s="607"/>
      <c r="Q36" s="607"/>
      <c r="R36" s="607"/>
      <c r="S36" s="607"/>
      <c r="T36" s="607"/>
      <c r="U36" s="603"/>
      <c r="V36" s="603">
        <v>1</v>
      </c>
      <c r="W36" s="603">
        <v>1</v>
      </c>
      <c r="X36" s="603"/>
      <c r="Y36" s="603"/>
      <c r="Z36" s="603">
        <v>2</v>
      </c>
      <c r="AA36" s="611"/>
      <c r="AB36" s="607"/>
      <c r="AC36" s="607"/>
      <c r="AD36" s="607"/>
      <c r="AE36" s="603"/>
    </row>
    <row r="37" spans="1:31" s="612" customFormat="1" x14ac:dyDescent="0.25">
      <c r="A37" s="603"/>
      <c r="B37" s="603"/>
      <c r="C37" s="599"/>
      <c r="D37" s="598"/>
      <c r="E37" s="604">
        <v>411.54795904052145</v>
      </c>
      <c r="F37" s="604">
        <f>+CEILING(E37,5)</f>
        <v>415</v>
      </c>
      <c r="G37" s="605"/>
      <c r="H37" s="603">
        <f>F37*36</f>
        <v>14940</v>
      </c>
      <c r="I37" s="605">
        <f>F37</f>
        <v>415</v>
      </c>
      <c r="J37" s="610"/>
      <c r="K37" s="606"/>
      <c r="L37" s="606"/>
      <c r="M37" s="606"/>
      <c r="N37" s="607"/>
      <c r="O37" s="607"/>
      <c r="P37" s="607"/>
      <c r="Q37" s="607"/>
      <c r="R37" s="606">
        <v>42</v>
      </c>
      <c r="S37" s="607"/>
      <c r="T37" s="607"/>
      <c r="U37" s="603"/>
      <c r="V37" s="603"/>
      <c r="W37" s="603"/>
      <c r="X37" s="603"/>
      <c r="Y37" s="603"/>
      <c r="Z37" s="603"/>
      <c r="AA37" s="611"/>
      <c r="AB37" s="607"/>
      <c r="AC37" s="606"/>
      <c r="AD37" s="606"/>
      <c r="AE37" s="603"/>
    </row>
    <row r="38" spans="1:31" s="612" customFormat="1" x14ac:dyDescent="0.25">
      <c r="A38" s="603">
        <f>A36+1</f>
        <v>16</v>
      </c>
      <c r="B38" s="603" t="s">
        <v>456</v>
      </c>
      <c r="C38" s="603" t="s">
        <v>20</v>
      </c>
      <c r="D38" s="598"/>
      <c r="E38" s="604"/>
      <c r="F38" s="604"/>
      <c r="G38" s="605"/>
      <c r="H38" s="603"/>
      <c r="I38" s="605"/>
      <c r="J38" s="610"/>
      <c r="K38" s="606">
        <f>(M38*4+N38*2)/2</f>
        <v>12</v>
      </c>
      <c r="L38" s="606"/>
      <c r="M38" s="606">
        <v>6</v>
      </c>
      <c r="N38" s="607"/>
      <c r="O38" s="607"/>
      <c r="P38" s="607"/>
      <c r="Q38" s="607"/>
      <c r="R38" s="607"/>
      <c r="S38" s="607"/>
      <c r="T38" s="607"/>
      <c r="U38" s="603"/>
      <c r="V38" s="603">
        <v>1</v>
      </c>
      <c r="W38" s="603">
        <v>1</v>
      </c>
      <c r="X38" s="603"/>
      <c r="Y38" s="603"/>
      <c r="Z38" s="603">
        <v>2</v>
      </c>
      <c r="AA38" s="611"/>
      <c r="AB38" s="607"/>
      <c r="AC38" s="607"/>
      <c r="AD38" s="607"/>
      <c r="AE38" s="603"/>
    </row>
    <row r="39" spans="1:31" s="612" customFormat="1" x14ac:dyDescent="0.25">
      <c r="A39" s="603"/>
      <c r="B39" s="603"/>
      <c r="C39" s="599"/>
      <c r="D39" s="598"/>
      <c r="E39" s="604">
        <v>425.74089744988117</v>
      </c>
      <c r="F39" s="604">
        <f>+CEILING(E39,5)</f>
        <v>430</v>
      </c>
      <c r="G39" s="605"/>
      <c r="H39" s="603">
        <f>F39*36</f>
        <v>15480</v>
      </c>
      <c r="I39" s="605">
        <f>F39</f>
        <v>430</v>
      </c>
      <c r="J39" s="610"/>
      <c r="K39" s="606"/>
      <c r="L39" s="606"/>
      <c r="M39" s="606"/>
      <c r="N39" s="607"/>
      <c r="O39" s="607"/>
      <c r="P39" s="607"/>
      <c r="Q39" s="607"/>
      <c r="R39" s="606">
        <v>42</v>
      </c>
      <c r="S39" s="607"/>
      <c r="T39" s="607"/>
      <c r="U39" s="603"/>
      <c r="V39" s="603"/>
      <c r="W39" s="603"/>
      <c r="X39" s="603"/>
      <c r="Y39" s="603"/>
      <c r="Z39" s="603"/>
      <c r="AA39" s="611"/>
      <c r="AB39" s="607"/>
      <c r="AC39" s="606"/>
      <c r="AD39" s="606"/>
      <c r="AE39" s="603"/>
    </row>
    <row r="40" spans="1:31" s="612" customFormat="1" x14ac:dyDescent="0.25">
      <c r="A40" s="603">
        <f>A38+1</f>
        <v>17</v>
      </c>
      <c r="B40" s="603" t="s">
        <v>457</v>
      </c>
      <c r="C40" s="603" t="s">
        <v>20</v>
      </c>
      <c r="D40" s="598"/>
      <c r="E40" s="604"/>
      <c r="F40" s="604"/>
      <c r="G40" s="605"/>
      <c r="H40" s="603"/>
      <c r="I40" s="605"/>
      <c r="J40" s="610"/>
      <c r="K40" s="606">
        <f>(M40*4+N40*2)/2</f>
        <v>12</v>
      </c>
      <c r="L40" s="606"/>
      <c r="M40" s="606">
        <v>6</v>
      </c>
      <c r="N40" s="607"/>
      <c r="O40" s="607"/>
      <c r="P40" s="607"/>
      <c r="Q40" s="607"/>
      <c r="R40" s="607"/>
      <c r="S40" s="607"/>
      <c r="T40" s="607"/>
      <c r="U40" s="603"/>
      <c r="V40" s="603">
        <v>1</v>
      </c>
      <c r="W40" s="603">
        <v>1</v>
      </c>
      <c r="X40" s="603"/>
      <c r="Y40" s="603"/>
      <c r="Z40" s="603">
        <v>2</v>
      </c>
      <c r="AA40" s="611"/>
      <c r="AB40" s="607"/>
      <c r="AC40" s="607"/>
      <c r="AD40" s="607"/>
      <c r="AE40" s="603"/>
    </row>
    <row r="41" spans="1:31" s="612" customFormat="1" x14ac:dyDescent="0.25">
      <c r="A41" s="603"/>
      <c r="B41" s="603"/>
      <c r="C41" s="599"/>
      <c r="D41" s="598"/>
      <c r="E41" s="604">
        <v>408.17549090207228</v>
      </c>
      <c r="F41" s="604">
        <f>+CEILING(E41,5)</f>
        <v>410</v>
      </c>
      <c r="G41" s="605"/>
      <c r="H41" s="603">
        <f>F41*36</f>
        <v>14760</v>
      </c>
      <c r="I41" s="605">
        <f>F41</f>
        <v>410</v>
      </c>
      <c r="J41" s="610"/>
      <c r="K41" s="606"/>
      <c r="L41" s="606"/>
      <c r="M41" s="606"/>
      <c r="N41" s="607"/>
      <c r="O41" s="607"/>
      <c r="P41" s="607"/>
      <c r="Q41" s="607"/>
      <c r="R41" s="606">
        <v>42</v>
      </c>
      <c r="S41" s="607"/>
      <c r="T41" s="607"/>
      <c r="U41" s="603"/>
      <c r="V41" s="603"/>
      <c r="W41" s="603"/>
      <c r="X41" s="603"/>
      <c r="Y41" s="603"/>
      <c r="Z41" s="603"/>
      <c r="AA41" s="611"/>
      <c r="AB41" s="607"/>
      <c r="AC41" s="606"/>
      <c r="AD41" s="606"/>
      <c r="AE41" s="603"/>
    </row>
    <row r="42" spans="1:31" s="612" customFormat="1" x14ac:dyDescent="0.25">
      <c r="A42" s="603">
        <f>A40+1</f>
        <v>18</v>
      </c>
      <c r="B42" s="603" t="s">
        <v>458</v>
      </c>
      <c r="C42" s="603" t="s">
        <v>20</v>
      </c>
      <c r="D42" s="598"/>
      <c r="E42" s="604"/>
      <c r="F42" s="604"/>
      <c r="G42" s="605"/>
      <c r="H42" s="603"/>
      <c r="I42" s="605"/>
      <c r="J42" s="610"/>
      <c r="K42" s="606">
        <f>(M42*4+N42*2)/2</f>
        <v>12</v>
      </c>
      <c r="L42" s="606"/>
      <c r="M42" s="606">
        <v>6</v>
      </c>
      <c r="N42" s="607"/>
      <c r="O42" s="607"/>
      <c r="P42" s="607"/>
      <c r="Q42" s="607"/>
      <c r="R42" s="607"/>
      <c r="S42" s="607"/>
      <c r="T42" s="607"/>
      <c r="U42" s="603"/>
      <c r="V42" s="603">
        <v>1</v>
      </c>
      <c r="W42" s="603">
        <v>1</v>
      </c>
      <c r="X42" s="603"/>
      <c r="Y42" s="603"/>
      <c r="Z42" s="603">
        <v>2</v>
      </c>
      <c r="AA42" s="611"/>
      <c r="AB42" s="607"/>
      <c r="AC42" s="607"/>
      <c r="AD42" s="607"/>
      <c r="AE42" s="603"/>
    </row>
    <row r="43" spans="1:31" s="612" customFormat="1" x14ac:dyDescent="0.25">
      <c r="A43" s="603"/>
      <c r="B43" s="603"/>
      <c r="C43" s="599"/>
      <c r="D43" s="598"/>
      <c r="E43" s="604">
        <v>354.58112192159467</v>
      </c>
      <c r="F43" s="604">
        <f>+CEILING(E43,5)</f>
        <v>355</v>
      </c>
      <c r="G43" s="605"/>
      <c r="H43" s="603">
        <f>F43*36</f>
        <v>12780</v>
      </c>
      <c r="I43" s="605">
        <f>F43</f>
        <v>355</v>
      </c>
      <c r="J43" s="610"/>
      <c r="K43" s="606"/>
      <c r="L43" s="606"/>
      <c r="M43" s="606"/>
      <c r="N43" s="607"/>
      <c r="O43" s="607"/>
      <c r="P43" s="607"/>
      <c r="Q43" s="607"/>
      <c r="R43" s="606">
        <v>36</v>
      </c>
      <c r="S43" s="607"/>
      <c r="T43" s="607"/>
      <c r="U43" s="603"/>
      <c r="V43" s="603"/>
      <c r="W43" s="603"/>
      <c r="X43" s="603"/>
      <c r="Y43" s="603"/>
      <c r="Z43" s="603"/>
      <c r="AA43" s="611"/>
      <c r="AB43" s="607"/>
      <c r="AC43" s="606"/>
      <c r="AD43" s="606"/>
      <c r="AE43" s="603"/>
    </row>
    <row r="44" spans="1:31" s="612" customFormat="1" x14ac:dyDescent="0.25">
      <c r="A44" s="603">
        <f>A42+1</f>
        <v>19</v>
      </c>
      <c r="B44" s="603" t="s">
        <v>459</v>
      </c>
      <c r="C44" s="603" t="s">
        <v>234</v>
      </c>
      <c r="D44" s="598"/>
      <c r="E44" s="604"/>
      <c r="F44" s="604"/>
      <c r="G44" s="605"/>
      <c r="H44" s="603"/>
      <c r="I44" s="605"/>
      <c r="J44" s="610"/>
      <c r="K44" s="606">
        <f>(M44*4+N44*2)/2</f>
        <v>12</v>
      </c>
      <c r="L44" s="606"/>
      <c r="M44" s="606">
        <v>6</v>
      </c>
      <c r="N44" s="607"/>
      <c r="O44" s="607"/>
      <c r="P44" s="607"/>
      <c r="Q44" s="607"/>
      <c r="R44" s="607"/>
      <c r="S44" s="607"/>
      <c r="T44" s="607"/>
      <c r="U44" s="603"/>
      <c r="V44" s="603">
        <v>1</v>
      </c>
      <c r="W44" s="603">
        <v>1</v>
      </c>
      <c r="X44" s="603"/>
      <c r="Y44" s="603"/>
      <c r="Z44" s="603">
        <v>2</v>
      </c>
      <c r="AA44" s="611"/>
      <c r="AB44" s="607"/>
      <c r="AC44" s="607"/>
      <c r="AD44" s="607"/>
      <c r="AE44" s="603"/>
    </row>
    <row r="45" spans="1:31" s="612" customFormat="1" x14ac:dyDescent="0.25">
      <c r="A45" s="603"/>
      <c r="B45" s="603"/>
      <c r="C45" s="599"/>
      <c r="D45" s="598"/>
      <c r="E45" s="604">
        <v>308.65637860785472</v>
      </c>
      <c r="F45" s="604">
        <f>+CEILING(E45,5)</f>
        <v>310</v>
      </c>
      <c r="G45" s="605"/>
      <c r="H45" s="603">
        <f>F45*36</f>
        <v>11160</v>
      </c>
      <c r="I45" s="605">
        <f>F45</f>
        <v>310</v>
      </c>
      <c r="J45" s="610"/>
      <c r="K45" s="606"/>
      <c r="L45" s="610"/>
      <c r="M45" s="606"/>
      <c r="N45" s="607"/>
      <c r="O45" s="607"/>
      <c r="P45" s="607"/>
      <c r="Q45" s="607"/>
      <c r="R45" s="606">
        <v>30</v>
      </c>
      <c r="S45" s="607"/>
      <c r="T45" s="607"/>
      <c r="U45" s="603"/>
      <c r="V45" s="603"/>
      <c r="W45" s="603"/>
      <c r="X45" s="603"/>
      <c r="Y45" s="603"/>
      <c r="Z45" s="603"/>
      <c r="AA45" s="611"/>
      <c r="AB45" s="607"/>
      <c r="AC45" s="606"/>
      <c r="AD45" s="606"/>
      <c r="AE45" s="603"/>
    </row>
    <row r="46" spans="1:31" s="612" customFormat="1" x14ac:dyDescent="0.25">
      <c r="A46" s="603">
        <f>A44+1</f>
        <v>20</v>
      </c>
      <c r="B46" s="603" t="s">
        <v>460</v>
      </c>
      <c r="C46" s="603" t="s">
        <v>234</v>
      </c>
      <c r="D46" s="598"/>
      <c r="E46" s="604"/>
      <c r="F46" s="604"/>
      <c r="G46" s="605"/>
      <c r="H46" s="603"/>
      <c r="I46" s="605"/>
      <c r="J46" s="610"/>
      <c r="K46" s="606">
        <f>(M46*4+N46*2)/2</f>
        <v>12</v>
      </c>
      <c r="L46" s="606"/>
      <c r="M46" s="606">
        <v>6</v>
      </c>
      <c r="N46" s="607"/>
      <c r="O46" s="607"/>
      <c r="P46" s="607"/>
      <c r="Q46" s="607"/>
      <c r="R46" s="607"/>
      <c r="S46" s="607"/>
      <c r="T46" s="607"/>
      <c r="U46" s="603"/>
      <c r="V46" s="603">
        <v>1</v>
      </c>
      <c r="W46" s="603">
        <v>1</v>
      </c>
      <c r="X46" s="603"/>
      <c r="Y46" s="603"/>
      <c r="Z46" s="603">
        <v>2</v>
      </c>
      <c r="AA46" s="611"/>
      <c r="AB46" s="607"/>
      <c r="AC46" s="607"/>
      <c r="AD46" s="607"/>
      <c r="AE46" s="603"/>
    </row>
    <row r="47" spans="1:31" s="612" customFormat="1" x14ac:dyDescent="0.25">
      <c r="A47" s="603"/>
      <c r="B47" s="603"/>
      <c r="C47" s="599"/>
      <c r="D47" s="598"/>
      <c r="E47" s="604">
        <v>335.97818154141783</v>
      </c>
      <c r="F47" s="604">
        <f>+CEILING(E47,5)</f>
        <v>340</v>
      </c>
      <c r="G47" s="605"/>
      <c r="H47" s="603">
        <f>F47*36</f>
        <v>12240</v>
      </c>
      <c r="I47" s="605">
        <f>F47</f>
        <v>340</v>
      </c>
      <c r="J47" s="610"/>
      <c r="K47" s="606"/>
      <c r="L47" s="610"/>
      <c r="M47" s="606"/>
      <c r="N47" s="607"/>
      <c r="O47" s="607"/>
      <c r="P47" s="607"/>
      <c r="Q47" s="607"/>
      <c r="R47" s="606">
        <v>36</v>
      </c>
      <c r="S47" s="607"/>
      <c r="T47" s="607"/>
      <c r="U47" s="603"/>
      <c r="V47" s="603"/>
      <c r="W47" s="603"/>
      <c r="X47" s="603"/>
      <c r="Y47" s="603"/>
      <c r="Z47" s="603"/>
      <c r="AA47" s="613"/>
      <c r="AB47" s="607"/>
      <c r="AC47" s="606"/>
      <c r="AD47" s="606"/>
      <c r="AE47" s="603"/>
    </row>
    <row r="48" spans="1:31" s="612" customFormat="1" x14ac:dyDescent="0.25">
      <c r="A48" s="603">
        <f>A46+1</f>
        <v>21</v>
      </c>
      <c r="B48" s="599" t="s">
        <v>38</v>
      </c>
      <c r="C48" s="599" t="s">
        <v>657</v>
      </c>
      <c r="D48" s="598" t="s">
        <v>1077</v>
      </c>
      <c r="E48" s="604"/>
      <c r="F48" s="604"/>
      <c r="G48" s="605"/>
      <c r="H48" s="603"/>
      <c r="I48" s="605"/>
      <c r="J48" s="606">
        <v>48</v>
      </c>
      <c r="K48" s="606">
        <v>6</v>
      </c>
      <c r="L48" s="606">
        <v>12</v>
      </c>
      <c r="M48" s="610"/>
      <c r="N48" s="603">
        <v>6</v>
      </c>
      <c r="O48" s="603"/>
      <c r="P48" s="603"/>
      <c r="Q48" s="603"/>
      <c r="R48" s="607"/>
      <c r="S48" s="603">
        <v>30</v>
      </c>
      <c r="T48" s="603"/>
      <c r="U48" s="603">
        <v>2</v>
      </c>
      <c r="V48" s="603"/>
      <c r="W48" s="603">
        <v>2</v>
      </c>
      <c r="X48" s="603"/>
      <c r="Y48" s="603"/>
      <c r="Z48" s="603">
        <v>4</v>
      </c>
      <c r="AA48" s="611"/>
      <c r="AB48" s="603"/>
      <c r="AC48" s="607"/>
      <c r="AD48" s="607"/>
      <c r="AE48" s="603"/>
    </row>
    <row r="49" spans="1:31" s="612" customFormat="1" x14ac:dyDescent="0.25">
      <c r="A49" s="603"/>
      <c r="B49" s="603"/>
      <c r="C49" s="599"/>
      <c r="D49" s="598"/>
      <c r="E49" s="604">
        <v>226.5199276569698</v>
      </c>
      <c r="F49" s="604">
        <f>+CEILING(E49,5)</f>
        <v>230</v>
      </c>
      <c r="G49" s="605"/>
      <c r="H49" s="603">
        <f>F49*36</f>
        <v>8280</v>
      </c>
      <c r="I49" s="605">
        <f>F49</f>
        <v>230</v>
      </c>
      <c r="J49" s="610"/>
      <c r="K49" s="606"/>
      <c r="L49" s="606"/>
      <c r="M49" s="606"/>
      <c r="N49" s="607"/>
      <c r="O49" s="607"/>
      <c r="P49" s="607"/>
      <c r="Q49" s="607"/>
      <c r="R49" s="606">
        <v>24</v>
      </c>
      <c r="S49" s="607"/>
      <c r="T49" s="607"/>
      <c r="U49" s="603"/>
      <c r="V49" s="603"/>
      <c r="W49" s="603"/>
      <c r="X49" s="603"/>
      <c r="Y49" s="603"/>
      <c r="Z49" s="603"/>
      <c r="AA49" s="613"/>
      <c r="AB49" s="607"/>
      <c r="AC49" s="606"/>
      <c r="AD49" s="606"/>
      <c r="AE49" s="603"/>
    </row>
    <row r="50" spans="1:31" s="612" customFormat="1" x14ac:dyDescent="0.25">
      <c r="A50" s="603">
        <f>A48+1</f>
        <v>22</v>
      </c>
      <c r="B50" s="599" t="s">
        <v>39</v>
      </c>
      <c r="C50" s="599" t="s">
        <v>657</v>
      </c>
      <c r="D50" s="598" t="s">
        <v>1078</v>
      </c>
      <c r="E50" s="604"/>
      <c r="F50" s="604"/>
      <c r="G50" s="605"/>
      <c r="H50" s="603"/>
      <c r="I50" s="605"/>
      <c r="J50" s="606">
        <v>48</v>
      </c>
      <c r="K50" s="606">
        <v>6</v>
      </c>
      <c r="L50" s="606">
        <v>12</v>
      </c>
      <c r="M50" s="610"/>
      <c r="N50" s="603">
        <v>6</v>
      </c>
      <c r="O50" s="603"/>
      <c r="P50" s="603"/>
      <c r="Q50" s="603"/>
      <c r="R50" s="607"/>
      <c r="S50" s="603">
        <v>30</v>
      </c>
      <c r="T50" s="603"/>
      <c r="U50" s="603">
        <v>2</v>
      </c>
      <c r="V50" s="603"/>
      <c r="W50" s="603">
        <v>2</v>
      </c>
      <c r="X50" s="603"/>
      <c r="Y50" s="603"/>
      <c r="Z50" s="603">
        <v>4</v>
      </c>
      <c r="AA50" s="611"/>
      <c r="AB50" s="603"/>
      <c r="AC50" s="607"/>
      <c r="AD50" s="607"/>
      <c r="AE50" s="603"/>
    </row>
    <row r="51" spans="1:31" s="612" customFormat="1" x14ac:dyDescent="0.25">
      <c r="A51" s="603"/>
      <c r="B51" s="603"/>
      <c r="C51" s="599"/>
      <c r="D51" s="598"/>
      <c r="E51" s="604">
        <v>343.37418727671019</v>
      </c>
      <c r="F51" s="604">
        <f>+CEILING(E51,5)</f>
        <v>345</v>
      </c>
      <c r="G51" s="605"/>
      <c r="H51" s="603">
        <f>F51*36</f>
        <v>12420</v>
      </c>
      <c r="I51" s="605">
        <f>F51</f>
        <v>345</v>
      </c>
      <c r="J51" s="610"/>
      <c r="K51" s="606"/>
      <c r="L51" s="606"/>
      <c r="M51" s="606"/>
      <c r="N51" s="607"/>
      <c r="O51" s="607"/>
      <c r="P51" s="607"/>
      <c r="Q51" s="607"/>
      <c r="R51" s="606">
        <v>36</v>
      </c>
      <c r="S51" s="607"/>
      <c r="T51" s="607"/>
      <c r="U51" s="603"/>
      <c r="V51" s="603"/>
      <c r="W51" s="603"/>
      <c r="X51" s="603"/>
      <c r="Y51" s="603"/>
      <c r="Z51" s="603"/>
      <c r="AA51" s="611"/>
      <c r="AB51" s="607"/>
      <c r="AC51" s="606"/>
      <c r="AD51" s="606"/>
      <c r="AE51" s="603"/>
    </row>
    <row r="52" spans="1:31" s="612" customFormat="1" x14ac:dyDescent="0.25">
      <c r="A52" s="603">
        <f>A50+1</f>
        <v>23</v>
      </c>
      <c r="B52" s="603" t="s">
        <v>461</v>
      </c>
      <c r="C52" s="603" t="s">
        <v>234</v>
      </c>
      <c r="D52" s="598"/>
      <c r="E52" s="604"/>
      <c r="F52" s="604"/>
      <c r="G52" s="605"/>
      <c r="H52" s="603"/>
      <c r="I52" s="605"/>
      <c r="J52" s="610"/>
      <c r="K52" s="606">
        <f>(M52*4+N52*2)/2</f>
        <v>12</v>
      </c>
      <c r="L52" s="606"/>
      <c r="M52" s="606">
        <v>6</v>
      </c>
      <c r="N52" s="607"/>
      <c r="O52" s="607"/>
      <c r="P52" s="607"/>
      <c r="Q52" s="607"/>
      <c r="R52" s="607"/>
      <c r="S52" s="607"/>
      <c r="T52" s="607"/>
      <c r="U52" s="603"/>
      <c r="V52" s="603">
        <v>1</v>
      </c>
      <c r="W52" s="603">
        <v>1</v>
      </c>
      <c r="X52" s="603"/>
      <c r="Y52" s="603"/>
      <c r="Z52" s="603">
        <v>2</v>
      </c>
      <c r="AA52" s="611"/>
      <c r="AB52" s="607"/>
      <c r="AC52" s="607"/>
      <c r="AD52" s="607"/>
      <c r="AE52" s="603"/>
    </row>
    <row r="53" spans="1:31" s="612" customFormat="1" x14ac:dyDescent="0.25">
      <c r="A53" s="603"/>
      <c r="B53" s="603"/>
      <c r="C53" s="599"/>
      <c r="D53" s="598"/>
      <c r="E53" s="604">
        <v>358.44385112980251</v>
      </c>
      <c r="F53" s="604">
        <f>+CEILING(E53,5)</f>
        <v>360</v>
      </c>
      <c r="G53" s="605"/>
      <c r="H53" s="603">
        <f>F53*36</f>
        <v>12960</v>
      </c>
      <c r="I53" s="605">
        <f>F53</f>
        <v>360</v>
      </c>
      <c r="J53" s="610"/>
      <c r="K53" s="606"/>
      <c r="L53" s="606"/>
      <c r="M53" s="606"/>
      <c r="N53" s="607"/>
      <c r="O53" s="607"/>
      <c r="P53" s="607"/>
      <c r="Q53" s="607"/>
      <c r="R53" s="606">
        <v>36</v>
      </c>
      <c r="S53" s="607"/>
      <c r="T53" s="607"/>
      <c r="U53" s="603"/>
      <c r="V53" s="603"/>
      <c r="W53" s="603"/>
      <c r="X53" s="603"/>
      <c r="Y53" s="603"/>
      <c r="Z53" s="603"/>
      <c r="AA53" s="611"/>
      <c r="AB53" s="607"/>
      <c r="AC53" s="606"/>
      <c r="AD53" s="606"/>
      <c r="AE53" s="603"/>
    </row>
    <row r="54" spans="1:31" s="612" customFormat="1" x14ac:dyDescent="0.25">
      <c r="A54" s="603">
        <f>A52+1</f>
        <v>24</v>
      </c>
      <c r="B54" s="603" t="s">
        <v>462</v>
      </c>
      <c r="C54" s="603" t="s">
        <v>234</v>
      </c>
      <c r="D54" s="598"/>
      <c r="E54" s="604"/>
      <c r="F54" s="604"/>
      <c r="G54" s="605"/>
      <c r="H54" s="603"/>
      <c r="I54" s="605"/>
      <c r="J54" s="610"/>
      <c r="K54" s="606">
        <f>(M54*4+N54*2)/2</f>
        <v>12</v>
      </c>
      <c r="L54" s="606"/>
      <c r="M54" s="606">
        <v>6</v>
      </c>
      <c r="N54" s="607"/>
      <c r="O54" s="607"/>
      <c r="P54" s="607"/>
      <c r="Q54" s="607"/>
      <c r="R54" s="607"/>
      <c r="S54" s="607"/>
      <c r="T54" s="607"/>
      <c r="U54" s="603"/>
      <c r="V54" s="603">
        <v>1</v>
      </c>
      <c r="W54" s="603">
        <v>1</v>
      </c>
      <c r="X54" s="603"/>
      <c r="Y54" s="603"/>
      <c r="Z54" s="603">
        <v>2</v>
      </c>
      <c r="AA54" s="611"/>
      <c r="AB54" s="607"/>
      <c r="AC54" s="607"/>
      <c r="AD54" s="607"/>
      <c r="AE54" s="603"/>
    </row>
    <row r="55" spans="1:31" s="612" customFormat="1" x14ac:dyDescent="0.25">
      <c r="A55" s="603"/>
      <c r="B55" s="603"/>
      <c r="C55" s="599"/>
      <c r="D55" s="598"/>
      <c r="E55" s="604">
        <v>381.01155974228647</v>
      </c>
      <c r="F55" s="604">
        <f>+CEILING(E55,5)</f>
        <v>385</v>
      </c>
      <c r="G55" s="605"/>
      <c r="H55" s="603">
        <f>F55*36</f>
        <v>13860</v>
      </c>
      <c r="I55" s="605">
        <f>F55</f>
        <v>385</v>
      </c>
      <c r="J55" s="610"/>
      <c r="K55" s="606"/>
      <c r="L55" s="610"/>
      <c r="M55" s="606"/>
      <c r="N55" s="603"/>
      <c r="O55" s="603"/>
      <c r="P55" s="603"/>
      <c r="Q55" s="603"/>
      <c r="R55" s="606">
        <v>36</v>
      </c>
      <c r="S55" s="603"/>
      <c r="T55" s="603"/>
      <c r="U55" s="603"/>
      <c r="V55" s="603"/>
      <c r="W55" s="603"/>
      <c r="X55" s="603"/>
      <c r="Y55" s="603"/>
      <c r="Z55" s="603"/>
      <c r="AA55" s="611"/>
      <c r="AB55" s="603"/>
      <c r="AC55" s="606"/>
      <c r="AD55" s="606"/>
      <c r="AE55" s="603"/>
    </row>
    <row r="56" spans="1:31" s="612" customFormat="1" x14ac:dyDescent="0.25">
      <c r="A56" s="603">
        <f>A54+1</f>
        <v>25</v>
      </c>
      <c r="B56" s="603" t="s">
        <v>463</v>
      </c>
      <c r="C56" s="603" t="s">
        <v>234</v>
      </c>
      <c r="D56" s="598"/>
      <c r="E56" s="604"/>
      <c r="F56" s="604"/>
      <c r="G56" s="605"/>
      <c r="H56" s="603"/>
      <c r="I56" s="605"/>
      <c r="J56" s="610"/>
      <c r="K56" s="606">
        <f>(M56*4+N56*2)/2</f>
        <v>12</v>
      </c>
      <c r="L56" s="606"/>
      <c r="M56" s="606">
        <v>6</v>
      </c>
      <c r="N56" s="607"/>
      <c r="O56" s="607"/>
      <c r="P56" s="607"/>
      <c r="Q56" s="607"/>
      <c r="R56" s="607"/>
      <c r="S56" s="607"/>
      <c r="T56" s="607"/>
      <c r="U56" s="603"/>
      <c r="V56" s="603">
        <v>1</v>
      </c>
      <c r="W56" s="603">
        <v>1</v>
      </c>
      <c r="X56" s="603"/>
      <c r="Y56" s="603"/>
      <c r="Z56" s="603">
        <v>2</v>
      </c>
      <c r="AA56" s="611"/>
      <c r="AB56" s="607"/>
      <c r="AC56" s="607"/>
      <c r="AD56" s="607"/>
      <c r="AE56" s="603"/>
    </row>
    <row r="57" spans="1:31" s="612" customFormat="1" x14ac:dyDescent="0.25">
      <c r="A57" s="603"/>
      <c r="B57" s="603"/>
      <c r="C57" s="599"/>
      <c r="D57" s="598"/>
      <c r="E57" s="604">
        <v>367.62407282960601</v>
      </c>
      <c r="F57" s="604">
        <f>+CEILING(E57,5)</f>
        <v>370</v>
      </c>
      <c r="G57" s="605"/>
      <c r="H57" s="603">
        <f>F57*36</f>
        <v>13320</v>
      </c>
      <c r="I57" s="605">
        <f>F57</f>
        <v>370</v>
      </c>
      <c r="J57" s="610"/>
      <c r="K57" s="606"/>
      <c r="L57" s="610"/>
      <c r="M57" s="606"/>
      <c r="N57" s="607"/>
      <c r="O57" s="607"/>
      <c r="P57" s="607"/>
      <c r="Q57" s="607"/>
      <c r="R57" s="606">
        <v>36</v>
      </c>
      <c r="S57" s="607"/>
      <c r="T57" s="607"/>
      <c r="U57" s="603"/>
      <c r="V57" s="603"/>
      <c r="W57" s="603"/>
      <c r="X57" s="603"/>
      <c r="Y57" s="603"/>
      <c r="Z57" s="603"/>
      <c r="AA57" s="611"/>
      <c r="AB57" s="607"/>
      <c r="AC57" s="606"/>
      <c r="AD57" s="606"/>
      <c r="AE57" s="603"/>
    </row>
    <row r="58" spans="1:31" s="612" customFormat="1" x14ac:dyDescent="0.25">
      <c r="A58" s="603">
        <f>A56+1</f>
        <v>26</v>
      </c>
      <c r="B58" s="603" t="s">
        <v>464</v>
      </c>
      <c r="C58" s="603" t="s">
        <v>234</v>
      </c>
      <c r="D58" s="598"/>
      <c r="E58" s="604"/>
      <c r="F58" s="604"/>
      <c r="G58" s="605"/>
      <c r="H58" s="603"/>
      <c r="I58" s="605"/>
      <c r="J58" s="610"/>
      <c r="K58" s="606">
        <f>(M58*4+N58*2)/2</f>
        <v>12</v>
      </c>
      <c r="L58" s="606"/>
      <c r="M58" s="606">
        <v>6</v>
      </c>
      <c r="N58" s="607"/>
      <c r="O58" s="607"/>
      <c r="P58" s="607"/>
      <c r="Q58" s="607"/>
      <c r="R58" s="607"/>
      <c r="S58" s="607"/>
      <c r="T58" s="607"/>
      <c r="U58" s="603"/>
      <c r="V58" s="603">
        <v>1</v>
      </c>
      <c r="W58" s="603">
        <v>1</v>
      </c>
      <c r="X58" s="603"/>
      <c r="Y58" s="603"/>
      <c r="Z58" s="603">
        <v>2</v>
      </c>
      <c r="AA58" s="611"/>
      <c r="AB58" s="607"/>
      <c r="AC58" s="607"/>
      <c r="AD58" s="607"/>
      <c r="AE58" s="603"/>
    </row>
    <row r="59" spans="1:31" s="612" customFormat="1" x14ac:dyDescent="0.25">
      <c r="A59" s="603"/>
      <c r="B59" s="603"/>
      <c r="C59" s="599"/>
      <c r="D59" s="598"/>
      <c r="E59" s="604">
        <v>423.09024107016876</v>
      </c>
      <c r="F59" s="604">
        <f>+CEILING(E59,5)</f>
        <v>425</v>
      </c>
      <c r="G59" s="605"/>
      <c r="H59" s="603">
        <f>F59*36</f>
        <v>15300</v>
      </c>
      <c r="I59" s="605">
        <f>F59</f>
        <v>425</v>
      </c>
      <c r="J59" s="610"/>
      <c r="K59" s="610"/>
      <c r="L59" s="610"/>
      <c r="M59" s="610"/>
      <c r="N59" s="603"/>
      <c r="O59" s="603"/>
      <c r="P59" s="603"/>
      <c r="Q59" s="603"/>
      <c r="R59" s="606">
        <v>42</v>
      </c>
      <c r="S59" s="607"/>
      <c r="T59" s="603"/>
      <c r="U59" s="603"/>
      <c r="V59" s="603"/>
      <c r="W59" s="603"/>
      <c r="X59" s="603"/>
      <c r="Y59" s="603"/>
      <c r="Z59" s="603"/>
      <c r="AA59" s="611"/>
      <c r="AB59" s="603"/>
      <c r="AC59" s="606"/>
      <c r="AD59" s="606"/>
      <c r="AE59" s="603"/>
    </row>
    <row r="60" spans="1:31" s="612" customFormat="1" ht="21" x14ac:dyDescent="0.25">
      <c r="A60" s="603">
        <f>A58+1</f>
        <v>27</v>
      </c>
      <c r="B60" s="599" t="s">
        <v>40</v>
      </c>
      <c r="C60" s="599" t="s">
        <v>1079</v>
      </c>
      <c r="D60" s="598" t="s">
        <v>1080</v>
      </c>
      <c r="E60" s="604"/>
      <c r="F60" s="604"/>
      <c r="G60" s="605"/>
      <c r="H60" s="603"/>
      <c r="I60" s="605"/>
      <c r="J60" s="606">
        <v>48</v>
      </c>
      <c r="K60" s="610"/>
      <c r="L60" s="606">
        <v>12</v>
      </c>
      <c r="M60" s="610"/>
      <c r="N60" s="603"/>
      <c r="O60" s="603"/>
      <c r="P60" s="603"/>
      <c r="Q60" s="603"/>
      <c r="R60" s="607"/>
      <c r="S60" s="603">
        <v>30</v>
      </c>
      <c r="T60" s="603"/>
      <c r="U60" s="603">
        <v>2</v>
      </c>
      <c r="V60" s="603"/>
      <c r="W60" s="603">
        <v>2</v>
      </c>
      <c r="X60" s="603"/>
      <c r="Y60" s="603"/>
      <c r="Z60" s="603">
        <v>4</v>
      </c>
      <c r="AA60" s="611"/>
      <c r="AB60" s="603"/>
      <c r="AC60" s="607"/>
      <c r="AD60" s="607"/>
      <c r="AE60" s="603"/>
    </row>
    <row r="61" spans="1:31" s="612" customFormat="1" x14ac:dyDescent="0.25">
      <c r="A61" s="603"/>
      <c r="B61" s="603"/>
      <c r="C61" s="599"/>
      <c r="D61" s="598"/>
      <c r="E61" s="604">
        <v>246.01913874043512</v>
      </c>
      <c r="F61" s="604">
        <f>+CEILING(E61,5)</f>
        <v>250</v>
      </c>
      <c r="G61" s="605"/>
      <c r="H61" s="603">
        <f>F61*36</f>
        <v>9000</v>
      </c>
      <c r="I61" s="605">
        <f>F61</f>
        <v>250</v>
      </c>
      <c r="J61" s="610"/>
      <c r="K61" s="606"/>
      <c r="L61" s="606"/>
      <c r="M61" s="606"/>
      <c r="N61" s="607"/>
      <c r="O61" s="607"/>
      <c r="P61" s="607"/>
      <c r="Q61" s="607"/>
      <c r="R61" s="606">
        <v>24</v>
      </c>
      <c r="S61" s="607"/>
      <c r="T61" s="607"/>
      <c r="U61" s="603"/>
      <c r="V61" s="603"/>
      <c r="W61" s="603"/>
      <c r="X61" s="603"/>
      <c r="Y61" s="603"/>
      <c r="Z61" s="603"/>
      <c r="AA61" s="611"/>
      <c r="AB61" s="607"/>
      <c r="AC61" s="606"/>
      <c r="AD61" s="606"/>
      <c r="AE61" s="603"/>
    </row>
    <row r="62" spans="1:31" s="612" customFormat="1" ht="21" x14ac:dyDescent="0.25">
      <c r="A62" s="603">
        <f>A60+1</f>
        <v>28</v>
      </c>
      <c r="B62" s="599" t="s">
        <v>41</v>
      </c>
      <c r="C62" s="599" t="s">
        <v>1081</v>
      </c>
      <c r="D62" s="598" t="s">
        <v>1082</v>
      </c>
      <c r="E62" s="604"/>
      <c r="F62" s="604"/>
      <c r="G62" s="605"/>
      <c r="H62" s="603"/>
      <c r="I62" s="605"/>
      <c r="J62" s="606">
        <v>48</v>
      </c>
      <c r="K62" s="610"/>
      <c r="L62" s="606">
        <v>12</v>
      </c>
      <c r="M62" s="610"/>
      <c r="N62" s="603"/>
      <c r="O62" s="603"/>
      <c r="P62" s="603"/>
      <c r="Q62" s="603"/>
      <c r="R62" s="607"/>
      <c r="S62" s="603">
        <v>30</v>
      </c>
      <c r="T62" s="603"/>
      <c r="U62" s="603">
        <v>2</v>
      </c>
      <c r="V62" s="603"/>
      <c r="W62" s="603">
        <v>2</v>
      </c>
      <c r="X62" s="603"/>
      <c r="Y62" s="603"/>
      <c r="Z62" s="603">
        <v>4</v>
      </c>
      <c r="AA62" s="611"/>
      <c r="AB62" s="603"/>
      <c r="AC62" s="607"/>
      <c r="AD62" s="607"/>
      <c r="AE62" s="603"/>
    </row>
    <row r="63" spans="1:31" s="612" customFormat="1" x14ac:dyDescent="0.25">
      <c r="A63" s="603"/>
      <c r="B63" s="603"/>
      <c r="C63" s="599"/>
      <c r="D63" s="598"/>
      <c r="E63" s="604">
        <v>429.91811483560713</v>
      </c>
      <c r="F63" s="604">
        <f>+CEILING(E63,5)</f>
        <v>430</v>
      </c>
      <c r="G63" s="605"/>
      <c r="H63" s="603">
        <f>F63*36</f>
        <v>15480</v>
      </c>
      <c r="I63" s="605">
        <f>F63</f>
        <v>430</v>
      </c>
      <c r="J63" s="610"/>
      <c r="K63" s="606"/>
      <c r="L63" s="606"/>
      <c r="M63" s="606"/>
      <c r="N63" s="607"/>
      <c r="O63" s="607"/>
      <c r="P63" s="607"/>
      <c r="Q63" s="607"/>
      <c r="R63" s="606">
        <v>42</v>
      </c>
      <c r="S63" s="607"/>
      <c r="T63" s="607"/>
      <c r="U63" s="603"/>
      <c r="V63" s="603"/>
      <c r="W63" s="603"/>
      <c r="X63" s="603"/>
      <c r="Y63" s="603"/>
      <c r="Z63" s="603"/>
      <c r="AA63" s="611"/>
      <c r="AB63" s="607"/>
      <c r="AC63" s="606"/>
      <c r="AD63" s="606"/>
      <c r="AE63" s="603"/>
    </row>
    <row r="64" spans="1:31" s="612" customFormat="1" x14ac:dyDescent="0.25">
      <c r="A64" s="603">
        <f>A62+1</f>
        <v>29</v>
      </c>
      <c r="B64" s="603" t="s">
        <v>465</v>
      </c>
      <c r="C64" s="603" t="s">
        <v>234</v>
      </c>
      <c r="D64" s="598"/>
      <c r="E64" s="604"/>
      <c r="F64" s="604"/>
      <c r="G64" s="605"/>
      <c r="H64" s="603"/>
      <c r="I64" s="605"/>
      <c r="J64" s="610"/>
      <c r="K64" s="606">
        <f>(M64*4+N64*2)/2</f>
        <v>12</v>
      </c>
      <c r="L64" s="606"/>
      <c r="M64" s="606">
        <v>6</v>
      </c>
      <c r="N64" s="607"/>
      <c r="O64" s="607"/>
      <c r="P64" s="607"/>
      <c r="Q64" s="607"/>
      <c r="R64" s="607"/>
      <c r="S64" s="607"/>
      <c r="T64" s="607"/>
      <c r="U64" s="603"/>
      <c r="V64" s="603">
        <v>1</v>
      </c>
      <c r="W64" s="603">
        <v>1</v>
      </c>
      <c r="X64" s="603"/>
      <c r="Y64" s="603"/>
      <c r="Z64" s="603">
        <v>2</v>
      </c>
      <c r="AA64" s="611"/>
      <c r="AB64" s="607"/>
      <c r="AC64" s="607"/>
      <c r="AD64" s="607"/>
      <c r="AE64" s="603"/>
    </row>
    <row r="65" spans="1:31" s="612" customFormat="1" x14ac:dyDescent="0.25">
      <c r="A65" s="603"/>
      <c r="B65" s="603"/>
      <c r="C65" s="599"/>
      <c r="D65" s="598"/>
      <c r="E65" s="604">
        <v>362.36495535371728</v>
      </c>
      <c r="F65" s="604">
        <f>+CEILING(E65,5)</f>
        <v>365</v>
      </c>
      <c r="G65" s="605"/>
      <c r="H65" s="603">
        <f>F65*36</f>
        <v>13140</v>
      </c>
      <c r="I65" s="605">
        <f>F65</f>
        <v>365</v>
      </c>
      <c r="J65" s="610"/>
      <c r="K65" s="606"/>
      <c r="L65" s="610"/>
      <c r="M65" s="606"/>
      <c r="N65" s="607"/>
      <c r="O65" s="607"/>
      <c r="P65" s="607"/>
      <c r="Q65" s="607"/>
      <c r="R65" s="606">
        <v>36</v>
      </c>
      <c r="S65" s="607"/>
      <c r="T65" s="607"/>
      <c r="U65" s="603"/>
      <c r="V65" s="603"/>
      <c r="W65" s="603"/>
      <c r="X65" s="603"/>
      <c r="Y65" s="603"/>
      <c r="Z65" s="603"/>
      <c r="AA65" s="613"/>
      <c r="AB65" s="607"/>
      <c r="AC65" s="606"/>
      <c r="AD65" s="606"/>
      <c r="AE65" s="603"/>
    </row>
    <row r="66" spans="1:31" s="612" customFormat="1" x14ac:dyDescent="0.25">
      <c r="A66" s="603">
        <f>A64+1</f>
        <v>30</v>
      </c>
      <c r="B66" s="603" t="s">
        <v>42</v>
      </c>
      <c r="C66" s="603" t="s">
        <v>234</v>
      </c>
      <c r="D66" s="598"/>
      <c r="E66" s="604"/>
      <c r="F66" s="604"/>
      <c r="G66" s="605"/>
      <c r="H66" s="603"/>
      <c r="I66" s="605"/>
      <c r="J66" s="610"/>
      <c r="K66" s="606">
        <f>(M66*4+N66*2)/2</f>
        <v>12</v>
      </c>
      <c r="L66" s="606"/>
      <c r="M66" s="606">
        <v>6</v>
      </c>
      <c r="N66" s="607"/>
      <c r="O66" s="607"/>
      <c r="P66" s="607"/>
      <c r="Q66" s="607"/>
      <c r="R66" s="607"/>
      <c r="S66" s="607"/>
      <c r="T66" s="607"/>
      <c r="U66" s="603"/>
      <c r="V66" s="603">
        <v>1</v>
      </c>
      <c r="W66" s="603">
        <v>1</v>
      </c>
      <c r="X66" s="603"/>
      <c r="Y66" s="603"/>
      <c r="Z66" s="603">
        <v>2</v>
      </c>
      <c r="AA66" s="611"/>
      <c r="AB66" s="607"/>
      <c r="AC66" s="607"/>
      <c r="AD66" s="607"/>
      <c r="AE66" s="603"/>
    </row>
    <row r="67" spans="1:31" s="612" customFormat="1" x14ac:dyDescent="0.25">
      <c r="A67" s="603"/>
      <c r="B67" s="603"/>
      <c r="C67" s="599"/>
      <c r="D67" s="598"/>
      <c r="E67" s="604">
        <v>347.8637461480397</v>
      </c>
      <c r="F67" s="604">
        <f>+CEILING(E67,5)</f>
        <v>350</v>
      </c>
      <c r="G67" s="605"/>
      <c r="H67" s="603">
        <f>F67*36</f>
        <v>12600</v>
      </c>
      <c r="I67" s="605">
        <f>F67</f>
        <v>350</v>
      </c>
      <c r="J67" s="610"/>
      <c r="K67" s="606"/>
      <c r="L67" s="610"/>
      <c r="M67" s="606"/>
      <c r="N67" s="607"/>
      <c r="O67" s="607"/>
      <c r="P67" s="607"/>
      <c r="Q67" s="607"/>
      <c r="R67" s="606">
        <v>36</v>
      </c>
      <c r="S67" s="607"/>
      <c r="T67" s="607"/>
      <c r="U67" s="603"/>
      <c r="V67" s="603"/>
      <c r="W67" s="603"/>
      <c r="X67" s="603"/>
      <c r="Y67" s="603"/>
      <c r="Z67" s="603"/>
      <c r="AA67" s="613"/>
      <c r="AB67" s="607"/>
      <c r="AC67" s="606"/>
      <c r="AD67" s="606"/>
      <c r="AE67" s="603"/>
    </row>
    <row r="68" spans="1:31" s="612" customFormat="1" x14ac:dyDescent="0.25">
      <c r="A68" s="603">
        <f>A66+1</f>
        <v>31</v>
      </c>
      <c r="B68" s="599" t="s">
        <v>43</v>
      </c>
      <c r="C68" s="599" t="s">
        <v>245</v>
      </c>
      <c r="D68" s="598" t="s">
        <v>1083</v>
      </c>
      <c r="E68" s="604"/>
      <c r="F68" s="604"/>
      <c r="G68" s="605"/>
      <c r="H68" s="603"/>
      <c r="I68" s="605"/>
      <c r="J68" s="606">
        <v>48</v>
      </c>
      <c r="K68" s="610"/>
      <c r="L68" s="606">
        <v>12</v>
      </c>
      <c r="M68" s="610"/>
      <c r="N68" s="603"/>
      <c r="O68" s="603"/>
      <c r="P68" s="603"/>
      <c r="Q68" s="603"/>
      <c r="R68" s="607"/>
      <c r="S68" s="603">
        <v>30</v>
      </c>
      <c r="T68" s="603"/>
      <c r="U68" s="603">
        <v>2</v>
      </c>
      <c r="V68" s="603"/>
      <c r="W68" s="603">
        <v>2</v>
      </c>
      <c r="X68" s="603"/>
      <c r="Y68" s="603"/>
      <c r="Z68" s="603">
        <v>4</v>
      </c>
      <c r="AA68" s="611"/>
      <c r="AB68" s="603"/>
      <c r="AC68" s="607"/>
      <c r="AD68" s="607"/>
      <c r="AE68" s="603"/>
    </row>
    <row r="69" spans="1:31" s="612" customFormat="1" x14ac:dyDescent="0.25">
      <c r="A69" s="603"/>
      <c r="B69" s="603"/>
      <c r="C69" s="599"/>
      <c r="D69" s="598"/>
      <c r="E69" s="604">
        <v>210.75402186644172</v>
      </c>
      <c r="F69" s="604">
        <f>+CEILING(E69,5)</f>
        <v>215</v>
      </c>
      <c r="G69" s="605"/>
      <c r="H69" s="603">
        <f>F69*36</f>
        <v>7740</v>
      </c>
      <c r="I69" s="605">
        <f>F69</f>
        <v>215</v>
      </c>
      <c r="J69" s="610"/>
      <c r="K69" s="606"/>
      <c r="L69" s="606"/>
      <c r="M69" s="606"/>
      <c r="N69" s="607"/>
      <c r="O69" s="607"/>
      <c r="P69" s="607"/>
      <c r="Q69" s="607"/>
      <c r="R69" s="606">
        <v>24</v>
      </c>
      <c r="S69" s="607"/>
      <c r="T69" s="607"/>
      <c r="U69" s="603"/>
      <c r="V69" s="603"/>
      <c r="W69" s="603"/>
      <c r="X69" s="603"/>
      <c r="Y69" s="603"/>
      <c r="Z69" s="603"/>
      <c r="AA69" s="611"/>
      <c r="AB69" s="607"/>
      <c r="AC69" s="606"/>
      <c r="AD69" s="606"/>
      <c r="AE69" s="603"/>
    </row>
    <row r="70" spans="1:31" s="612" customFormat="1" x14ac:dyDescent="0.25">
      <c r="A70" s="603">
        <f>A68+1</f>
        <v>32</v>
      </c>
      <c r="B70" s="599" t="s">
        <v>44</v>
      </c>
      <c r="C70" s="599" t="s">
        <v>245</v>
      </c>
      <c r="D70" s="598" t="s">
        <v>1084</v>
      </c>
      <c r="E70" s="604"/>
      <c r="F70" s="604"/>
      <c r="G70" s="605"/>
      <c r="H70" s="603"/>
      <c r="I70" s="605"/>
      <c r="J70" s="606">
        <v>48</v>
      </c>
      <c r="K70" s="610"/>
      <c r="L70" s="606">
        <v>12</v>
      </c>
      <c r="M70" s="610"/>
      <c r="N70" s="603"/>
      <c r="O70" s="603"/>
      <c r="P70" s="603"/>
      <c r="Q70" s="603"/>
      <c r="R70" s="607"/>
      <c r="S70" s="603">
        <v>30</v>
      </c>
      <c r="T70" s="603"/>
      <c r="U70" s="603">
        <v>2</v>
      </c>
      <c r="V70" s="603"/>
      <c r="W70" s="603">
        <v>2</v>
      </c>
      <c r="X70" s="603"/>
      <c r="Y70" s="603"/>
      <c r="Z70" s="603">
        <v>4</v>
      </c>
      <c r="AA70" s="611"/>
      <c r="AB70" s="603"/>
      <c r="AC70" s="607"/>
      <c r="AD70" s="607"/>
      <c r="AE70" s="603"/>
    </row>
    <row r="71" spans="1:31" s="612" customFormat="1" x14ac:dyDescent="0.25">
      <c r="A71" s="603"/>
      <c r="B71" s="603"/>
      <c r="C71" s="599"/>
      <c r="D71" s="598"/>
      <c r="E71" s="604">
        <v>409.20221472887209</v>
      </c>
      <c r="F71" s="604">
        <f>+CEILING(E71,5)</f>
        <v>410</v>
      </c>
      <c r="G71" s="605"/>
      <c r="H71" s="603">
        <f>F71*36</f>
        <v>14760</v>
      </c>
      <c r="I71" s="605">
        <f>F71</f>
        <v>410</v>
      </c>
      <c r="J71" s="610"/>
      <c r="K71" s="606"/>
      <c r="L71" s="610"/>
      <c r="M71" s="606"/>
      <c r="N71" s="603"/>
      <c r="O71" s="603"/>
      <c r="P71" s="603"/>
      <c r="Q71" s="603"/>
      <c r="R71" s="606">
        <v>42</v>
      </c>
      <c r="S71" s="603"/>
      <c r="T71" s="603"/>
      <c r="U71" s="603"/>
      <c r="V71" s="603"/>
      <c r="W71" s="603"/>
      <c r="X71" s="603"/>
      <c r="Y71" s="603"/>
      <c r="Z71" s="603"/>
      <c r="AA71" s="611"/>
      <c r="AB71" s="603"/>
      <c r="AC71" s="606"/>
      <c r="AD71" s="606"/>
      <c r="AE71" s="603"/>
    </row>
    <row r="72" spans="1:31" s="612" customFormat="1" x14ac:dyDescent="0.25">
      <c r="A72" s="603">
        <f>A70+1</f>
        <v>33</v>
      </c>
      <c r="B72" s="603" t="s">
        <v>153</v>
      </c>
      <c r="C72" s="603" t="s">
        <v>20</v>
      </c>
      <c r="D72" s="598"/>
      <c r="E72" s="604"/>
      <c r="F72" s="604"/>
      <c r="G72" s="605"/>
      <c r="H72" s="603"/>
      <c r="I72" s="605"/>
      <c r="J72" s="610"/>
      <c r="K72" s="606">
        <f>(M72*4+N72*2)/2</f>
        <v>12</v>
      </c>
      <c r="L72" s="606"/>
      <c r="M72" s="606">
        <v>6</v>
      </c>
      <c r="N72" s="607"/>
      <c r="O72" s="607"/>
      <c r="P72" s="607"/>
      <c r="Q72" s="607"/>
      <c r="R72" s="607"/>
      <c r="S72" s="607"/>
      <c r="T72" s="607"/>
      <c r="U72" s="603"/>
      <c r="V72" s="603">
        <v>1</v>
      </c>
      <c r="W72" s="603">
        <v>1</v>
      </c>
      <c r="X72" s="603"/>
      <c r="Y72" s="603"/>
      <c r="Z72" s="603">
        <v>2</v>
      </c>
      <c r="AA72" s="611"/>
      <c r="AB72" s="607"/>
      <c r="AC72" s="607"/>
      <c r="AD72" s="607"/>
      <c r="AE72" s="603"/>
    </row>
    <row r="73" spans="1:31" s="612" customFormat="1" x14ac:dyDescent="0.25">
      <c r="A73" s="603"/>
      <c r="B73" s="603"/>
      <c r="C73" s="599"/>
      <c r="D73" s="598"/>
      <c r="E73" s="604">
        <v>413.63304653344784</v>
      </c>
      <c r="F73" s="604">
        <f>+CEILING(E73,5)</f>
        <v>415</v>
      </c>
      <c r="G73" s="605"/>
      <c r="H73" s="603">
        <f>F73*36</f>
        <v>14940</v>
      </c>
      <c r="I73" s="605">
        <f>F73</f>
        <v>415</v>
      </c>
      <c r="J73" s="610"/>
      <c r="K73" s="606"/>
      <c r="L73" s="606"/>
      <c r="M73" s="606"/>
      <c r="N73" s="607"/>
      <c r="O73" s="607"/>
      <c r="P73" s="607"/>
      <c r="Q73" s="607"/>
      <c r="R73" s="606">
        <v>42</v>
      </c>
      <c r="S73" s="607"/>
      <c r="T73" s="607"/>
      <c r="U73" s="603"/>
      <c r="V73" s="603"/>
      <c r="W73" s="603"/>
      <c r="X73" s="603"/>
      <c r="Y73" s="603"/>
      <c r="Z73" s="603"/>
      <c r="AA73" s="611"/>
      <c r="AB73" s="607"/>
      <c r="AC73" s="606"/>
      <c r="AD73" s="606"/>
      <c r="AE73" s="603"/>
    </row>
    <row r="74" spans="1:31" s="612" customFormat="1" x14ac:dyDescent="0.25">
      <c r="A74" s="603">
        <f>A72+1</f>
        <v>34</v>
      </c>
      <c r="B74" s="603" t="s">
        <v>466</v>
      </c>
      <c r="C74" s="603" t="s">
        <v>20</v>
      </c>
      <c r="D74" s="598"/>
      <c r="E74" s="604"/>
      <c r="F74" s="604"/>
      <c r="G74" s="605"/>
      <c r="H74" s="603"/>
      <c r="I74" s="605"/>
      <c r="J74" s="610"/>
      <c r="K74" s="606">
        <f>(M74*4+N74*2)/2</f>
        <v>12</v>
      </c>
      <c r="L74" s="606"/>
      <c r="M74" s="606">
        <v>6</v>
      </c>
      <c r="N74" s="607"/>
      <c r="O74" s="607"/>
      <c r="P74" s="607"/>
      <c r="Q74" s="607"/>
      <c r="R74" s="607"/>
      <c r="S74" s="607"/>
      <c r="T74" s="607"/>
      <c r="U74" s="603"/>
      <c r="V74" s="603">
        <v>1</v>
      </c>
      <c r="W74" s="603">
        <v>1</v>
      </c>
      <c r="X74" s="603"/>
      <c r="Y74" s="603"/>
      <c r="Z74" s="603">
        <v>2</v>
      </c>
      <c r="AA74" s="611"/>
      <c r="AB74" s="607"/>
      <c r="AC74" s="607"/>
      <c r="AD74" s="607"/>
      <c r="AE74" s="603"/>
    </row>
    <row r="75" spans="1:31" s="612" customFormat="1" x14ac:dyDescent="0.25">
      <c r="A75" s="603"/>
      <c r="B75" s="603"/>
      <c r="C75" s="599"/>
      <c r="D75" s="598"/>
      <c r="E75" s="604">
        <v>393.24055756980056</v>
      </c>
      <c r="F75" s="604">
        <f>+CEILING(E75,5)</f>
        <v>395</v>
      </c>
      <c r="G75" s="605"/>
      <c r="H75" s="603">
        <f>F75*36</f>
        <v>14220</v>
      </c>
      <c r="I75" s="605">
        <f>F75</f>
        <v>395</v>
      </c>
      <c r="J75" s="610"/>
      <c r="K75" s="606"/>
      <c r="L75" s="606"/>
      <c r="M75" s="606"/>
      <c r="N75" s="607"/>
      <c r="O75" s="607"/>
      <c r="P75" s="607"/>
      <c r="Q75" s="607"/>
      <c r="R75" s="606">
        <v>42</v>
      </c>
      <c r="S75" s="607"/>
      <c r="T75" s="607"/>
      <c r="U75" s="603"/>
      <c r="V75" s="603"/>
      <c r="W75" s="603"/>
      <c r="X75" s="603"/>
      <c r="Y75" s="603"/>
      <c r="Z75" s="603"/>
      <c r="AA75" s="611"/>
      <c r="AB75" s="607"/>
      <c r="AC75" s="606"/>
      <c r="AD75" s="606"/>
      <c r="AE75" s="603"/>
    </row>
    <row r="76" spans="1:31" s="612" customFormat="1" x14ac:dyDescent="0.25">
      <c r="A76" s="603">
        <f>A74+1</f>
        <v>35</v>
      </c>
      <c r="B76" s="603" t="s">
        <v>467</v>
      </c>
      <c r="C76" s="603" t="s">
        <v>234</v>
      </c>
      <c r="D76" s="598"/>
      <c r="E76" s="604"/>
      <c r="F76" s="604"/>
      <c r="G76" s="605"/>
      <c r="H76" s="603"/>
      <c r="I76" s="605"/>
      <c r="J76" s="610"/>
      <c r="K76" s="606">
        <f>(M76*4+N76*2)/2</f>
        <v>12</v>
      </c>
      <c r="L76" s="606"/>
      <c r="M76" s="606">
        <v>6</v>
      </c>
      <c r="N76" s="607"/>
      <c r="O76" s="607"/>
      <c r="P76" s="607"/>
      <c r="Q76" s="607"/>
      <c r="R76" s="607"/>
      <c r="S76" s="607"/>
      <c r="T76" s="607"/>
      <c r="U76" s="603"/>
      <c r="V76" s="603">
        <v>1</v>
      </c>
      <c r="W76" s="603">
        <v>1</v>
      </c>
      <c r="X76" s="603"/>
      <c r="Y76" s="603"/>
      <c r="Z76" s="603">
        <v>2</v>
      </c>
      <c r="AA76" s="611"/>
      <c r="AB76" s="607"/>
      <c r="AC76" s="607"/>
      <c r="AD76" s="607"/>
      <c r="AE76" s="603"/>
    </row>
    <row r="77" spans="1:31" s="612" customFormat="1" x14ac:dyDescent="0.25">
      <c r="A77" s="603"/>
      <c r="B77" s="603"/>
      <c r="C77" s="599"/>
      <c r="D77" s="598"/>
      <c r="E77" s="604">
        <v>416.47335452726276</v>
      </c>
      <c r="F77" s="604">
        <f>+CEILING(E77,5)</f>
        <v>420</v>
      </c>
      <c r="G77" s="605"/>
      <c r="H77" s="603">
        <f>F77*36</f>
        <v>15120</v>
      </c>
      <c r="I77" s="605">
        <f>F77</f>
        <v>420</v>
      </c>
      <c r="J77" s="610"/>
      <c r="K77" s="606"/>
      <c r="L77" s="606"/>
      <c r="M77" s="606"/>
      <c r="N77" s="607"/>
      <c r="O77" s="607"/>
      <c r="P77" s="607"/>
      <c r="Q77" s="607"/>
      <c r="R77" s="606">
        <v>42</v>
      </c>
      <c r="S77" s="607"/>
      <c r="T77" s="607"/>
      <c r="U77" s="603"/>
      <c r="V77" s="603"/>
      <c r="W77" s="603"/>
      <c r="X77" s="603"/>
      <c r="Y77" s="603"/>
      <c r="Z77" s="603"/>
      <c r="AA77" s="611"/>
      <c r="AB77" s="607"/>
      <c r="AC77" s="606"/>
      <c r="AD77" s="606"/>
      <c r="AE77" s="603"/>
    </row>
    <row r="78" spans="1:31" s="612" customFormat="1" x14ac:dyDescent="0.25">
      <c r="A78" s="603">
        <f>A76+1</f>
        <v>36</v>
      </c>
      <c r="B78" s="603" t="s">
        <v>468</v>
      </c>
      <c r="C78" s="603" t="s">
        <v>20</v>
      </c>
      <c r="D78" s="598"/>
      <c r="E78" s="604"/>
      <c r="F78" s="604"/>
      <c r="G78" s="605"/>
      <c r="H78" s="603"/>
      <c r="I78" s="605"/>
      <c r="J78" s="610"/>
      <c r="K78" s="606">
        <f>(M78*4+N78*2)/2</f>
        <v>12</v>
      </c>
      <c r="L78" s="606"/>
      <c r="M78" s="606">
        <v>6</v>
      </c>
      <c r="N78" s="607"/>
      <c r="O78" s="607"/>
      <c r="P78" s="607"/>
      <c r="Q78" s="607"/>
      <c r="R78" s="607"/>
      <c r="S78" s="607"/>
      <c r="T78" s="607"/>
      <c r="U78" s="603"/>
      <c r="V78" s="603">
        <v>1</v>
      </c>
      <c r="W78" s="603">
        <v>1</v>
      </c>
      <c r="X78" s="603"/>
      <c r="Y78" s="603"/>
      <c r="Z78" s="603">
        <v>2</v>
      </c>
      <c r="AA78" s="611"/>
      <c r="AB78" s="607"/>
      <c r="AC78" s="607"/>
      <c r="AD78" s="607"/>
      <c r="AE78" s="603"/>
    </row>
    <row r="79" spans="1:31" s="612" customFormat="1" x14ac:dyDescent="0.25">
      <c r="A79" s="603"/>
      <c r="B79" s="603"/>
      <c r="C79" s="599"/>
      <c r="D79" s="598"/>
      <c r="E79" s="604">
        <v>394.56175016413869</v>
      </c>
      <c r="F79" s="604">
        <f>+CEILING(E79,5)</f>
        <v>395</v>
      </c>
      <c r="G79" s="605"/>
      <c r="H79" s="603">
        <f>F79*36</f>
        <v>14220</v>
      </c>
      <c r="I79" s="605">
        <f>F79</f>
        <v>395</v>
      </c>
      <c r="J79" s="610"/>
      <c r="K79" s="606"/>
      <c r="L79" s="606"/>
      <c r="M79" s="606"/>
      <c r="N79" s="607"/>
      <c r="O79" s="607"/>
      <c r="P79" s="607"/>
      <c r="Q79" s="607"/>
      <c r="R79" s="606">
        <v>42</v>
      </c>
      <c r="S79" s="607"/>
      <c r="T79" s="607"/>
      <c r="U79" s="603"/>
      <c r="V79" s="603"/>
      <c r="W79" s="603"/>
      <c r="X79" s="603"/>
      <c r="Y79" s="603"/>
      <c r="Z79" s="603"/>
      <c r="AA79" s="611"/>
      <c r="AB79" s="607"/>
      <c r="AC79" s="606"/>
      <c r="AD79" s="606"/>
      <c r="AE79" s="603"/>
    </row>
    <row r="80" spans="1:31" s="612" customFormat="1" x14ac:dyDescent="0.25">
      <c r="A80" s="603">
        <f>A78+1</f>
        <v>37</v>
      </c>
      <c r="B80" s="603" t="s">
        <v>469</v>
      </c>
      <c r="C80" s="603" t="s">
        <v>20</v>
      </c>
      <c r="D80" s="598"/>
      <c r="E80" s="604"/>
      <c r="F80" s="604"/>
      <c r="G80" s="605"/>
      <c r="H80" s="603"/>
      <c r="I80" s="605"/>
      <c r="J80" s="610"/>
      <c r="K80" s="606">
        <f>(M80*4+N80*2)/2</f>
        <v>12</v>
      </c>
      <c r="L80" s="606"/>
      <c r="M80" s="606">
        <v>6</v>
      </c>
      <c r="N80" s="607"/>
      <c r="O80" s="607"/>
      <c r="P80" s="607"/>
      <c r="Q80" s="607"/>
      <c r="R80" s="607"/>
      <c r="S80" s="607"/>
      <c r="T80" s="607"/>
      <c r="U80" s="603"/>
      <c r="V80" s="603">
        <v>1</v>
      </c>
      <c r="W80" s="603">
        <v>1</v>
      </c>
      <c r="X80" s="603"/>
      <c r="Y80" s="603"/>
      <c r="Z80" s="603">
        <v>2</v>
      </c>
      <c r="AA80" s="611"/>
      <c r="AB80" s="607"/>
      <c r="AC80" s="607"/>
      <c r="AD80" s="607"/>
      <c r="AE80" s="603"/>
    </row>
    <row r="81" spans="1:31" s="612" customFormat="1" x14ac:dyDescent="0.25">
      <c r="A81" s="603"/>
      <c r="B81" s="603"/>
      <c r="C81" s="599"/>
      <c r="D81" s="598"/>
      <c r="E81" s="604">
        <v>393.20392887862607</v>
      </c>
      <c r="F81" s="604">
        <f>+CEILING(E81,5)</f>
        <v>395</v>
      </c>
      <c r="G81" s="605"/>
      <c r="H81" s="603">
        <f>F81*36</f>
        <v>14220</v>
      </c>
      <c r="I81" s="605">
        <f>F81</f>
        <v>395</v>
      </c>
      <c r="J81" s="610"/>
      <c r="K81" s="606"/>
      <c r="L81" s="610"/>
      <c r="M81" s="606"/>
      <c r="N81" s="607"/>
      <c r="O81" s="607"/>
      <c r="P81" s="607"/>
      <c r="Q81" s="607"/>
      <c r="R81" s="606">
        <v>42</v>
      </c>
      <c r="S81" s="607"/>
      <c r="T81" s="607"/>
      <c r="U81" s="603"/>
      <c r="V81" s="603"/>
      <c r="W81" s="603"/>
      <c r="X81" s="603"/>
      <c r="Y81" s="603"/>
      <c r="Z81" s="603"/>
      <c r="AA81" s="611"/>
      <c r="AB81" s="607"/>
      <c r="AC81" s="606"/>
      <c r="AD81" s="606"/>
      <c r="AE81" s="603"/>
    </row>
    <row r="82" spans="1:31" s="612" customFormat="1" x14ac:dyDescent="0.25">
      <c r="A82" s="603">
        <f>A80+1</f>
        <v>38</v>
      </c>
      <c r="B82" s="603" t="s">
        <v>154</v>
      </c>
      <c r="C82" s="603" t="s">
        <v>20</v>
      </c>
      <c r="D82" s="598"/>
      <c r="E82" s="604"/>
      <c r="F82" s="604"/>
      <c r="G82" s="605"/>
      <c r="H82" s="603"/>
      <c r="I82" s="605"/>
      <c r="J82" s="610"/>
      <c r="K82" s="606">
        <f>(M82*4+N82*2)/2</f>
        <v>12</v>
      </c>
      <c r="L82" s="606"/>
      <c r="M82" s="606">
        <v>6</v>
      </c>
      <c r="N82" s="607"/>
      <c r="O82" s="607"/>
      <c r="P82" s="607"/>
      <c r="Q82" s="607"/>
      <c r="R82" s="607"/>
      <c r="S82" s="607"/>
      <c r="T82" s="607"/>
      <c r="U82" s="603"/>
      <c r="V82" s="603">
        <v>1</v>
      </c>
      <c r="W82" s="603">
        <v>1</v>
      </c>
      <c r="X82" s="603"/>
      <c r="Y82" s="603"/>
      <c r="Z82" s="603">
        <v>2</v>
      </c>
      <c r="AA82" s="611"/>
      <c r="AB82" s="607"/>
      <c r="AC82" s="607"/>
      <c r="AD82" s="607"/>
      <c r="AE82" s="603"/>
    </row>
    <row r="83" spans="1:31" s="612" customFormat="1" x14ac:dyDescent="0.25">
      <c r="A83" s="603"/>
      <c r="B83" s="603"/>
      <c r="C83" s="599"/>
      <c r="D83" s="598"/>
      <c r="E83" s="604">
        <v>441.05813669184613</v>
      </c>
      <c r="F83" s="604">
        <f>+CEILING(E83,5)</f>
        <v>445</v>
      </c>
      <c r="G83" s="605"/>
      <c r="H83" s="603">
        <f>F83*36</f>
        <v>16020</v>
      </c>
      <c r="I83" s="605">
        <f>F83</f>
        <v>445</v>
      </c>
      <c r="J83" s="610"/>
      <c r="K83" s="606"/>
      <c r="L83" s="606"/>
      <c r="M83" s="606"/>
      <c r="N83" s="607"/>
      <c r="O83" s="607"/>
      <c r="P83" s="607"/>
      <c r="Q83" s="607"/>
      <c r="R83" s="606">
        <v>42</v>
      </c>
      <c r="S83" s="607"/>
      <c r="T83" s="607"/>
      <c r="U83" s="603"/>
      <c r="V83" s="603"/>
      <c r="W83" s="603"/>
      <c r="X83" s="603"/>
      <c r="Y83" s="603"/>
      <c r="Z83" s="603"/>
      <c r="AA83" s="611"/>
      <c r="AB83" s="607"/>
      <c r="AC83" s="606"/>
      <c r="AD83" s="606"/>
      <c r="AE83" s="603"/>
    </row>
    <row r="84" spans="1:31" s="612" customFormat="1" x14ac:dyDescent="0.25">
      <c r="A84" s="603">
        <f>A82+1</f>
        <v>39</v>
      </c>
      <c r="B84" s="599" t="s">
        <v>155</v>
      </c>
      <c r="C84" s="599" t="s">
        <v>245</v>
      </c>
      <c r="D84" s="598" t="s">
        <v>1085</v>
      </c>
      <c r="E84" s="604"/>
      <c r="F84" s="604"/>
      <c r="G84" s="605"/>
      <c r="H84" s="603"/>
      <c r="I84" s="605"/>
      <c r="J84" s="606">
        <v>48</v>
      </c>
      <c r="K84" s="610"/>
      <c r="L84" s="606">
        <v>12</v>
      </c>
      <c r="M84" s="610"/>
      <c r="N84" s="603"/>
      <c r="O84" s="603"/>
      <c r="P84" s="603"/>
      <c r="Q84" s="603"/>
      <c r="R84" s="607"/>
      <c r="S84" s="603">
        <v>30</v>
      </c>
      <c r="T84" s="603"/>
      <c r="U84" s="603">
        <v>2</v>
      </c>
      <c r="V84" s="603"/>
      <c r="W84" s="603">
        <v>2</v>
      </c>
      <c r="X84" s="603"/>
      <c r="Y84" s="603"/>
      <c r="Z84" s="603">
        <v>4</v>
      </c>
      <c r="AA84" s="611"/>
      <c r="AB84" s="603"/>
      <c r="AC84" s="607"/>
      <c r="AD84" s="607"/>
      <c r="AE84" s="603"/>
    </row>
    <row r="85" spans="1:31" s="612" customFormat="1" x14ac:dyDescent="0.25">
      <c r="A85" s="603"/>
      <c r="B85" s="603"/>
      <c r="C85" s="599"/>
      <c r="D85" s="598"/>
      <c r="E85" s="604">
        <v>414.39214626841454</v>
      </c>
      <c r="F85" s="604">
        <f>+CEILING(E85,5)</f>
        <v>415</v>
      </c>
      <c r="G85" s="605"/>
      <c r="H85" s="603">
        <f>F85*36</f>
        <v>14940</v>
      </c>
      <c r="I85" s="605">
        <f>F85</f>
        <v>415</v>
      </c>
      <c r="J85" s="610"/>
      <c r="K85" s="606"/>
      <c r="L85" s="606"/>
      <c r="M85" s="606"/>
      <c r="N85" s="607"/>
      <c r="O85" s="607"/>
      <c r="P85" s="607"/>
      <c r="Q85" s="607"/>
      <c r="R85" s="606">
        <v>42</v>
      </c>
      <c r="S85" s="607"/>
      <c r="T85" s="607"/>
      <c r="U85" s="603"/>
      <c r="V85" s="603"/>
      <c r="W85" s="603"/>
      <c r="X85" s="603"/>
      <c r="Y85" s="603"/>
      <c r="Z85" s="603"/>
      <c r="AA85" s="611"/>
      <c r="AB85" s="607"/>
      <c r="AC85" s="606"/>
      <c r="AD85" s="606"/>
      <c r="AE85" s="603"/>
    </row>
    <row r="86" spans="1:31" s="612" customFormat="1" x14ac:dyDescent="0.25">
      <c r="A86" s="603">
        <f>A84+1</f>
        <v>40</v>
      </c>
      <c r="B86" s="603" t="s">
        <v>156</v>
      </c>
      <c r="C86" s="603" t="s">
        <v>235</v>
      </c>
      <c r="D86" s="598"/>
      <c r="E86" s="604"/>
      <c r="F86" s="604"/>
      <c r="G86" s="605"/>
      <c r="H86" s="603"/>
      <c r="I86" s="605"/>
      <c r="J86" s="610"/>
      <c r="K86" s="606">
        <f>(M86*4+N86*2)/2</f>
        <v>12</v>
      </c>
      <c r="L86" s="606"/>
      <c r="M86" s="606">
        <v>6</v>
      </c>
      <c r="N86" s="607"/>
      <c r="O86" s="607"/>
      <c r="P86" s="607"/>
      <c r="Q86" s="607"/>
      <c r="R86" s="607"/>
      <c r="S86" s="607"/>
      <c r="T86" s="607"/>
      <c r="U86" s="603"/>
      <c r="V86" s="603">
        <v>1</v>
      </c>
      <c r="W86" s="603">
        <v>1</v>
      </c>
      <c r="X86" s="603"/>
      <c r="Y86" s="603"/>
      <c r="Z86" s="603">
        <v>2</v>
      </c>
      <c r="AA86" s="611"/>
      <c r="AB86" s="607"/>
      <c r="AC86" s="607"/>
      <c r="AD86" s="607"/>
      <c r="AE86" s="603"/>
    </row>
    <row r="87" spans="1:31" s="612" customFormat="1" x14ac:dyDescent="0.25">
      <c r="A87" s="603"/>
      <c r="B87" s="603"/>
      <c r="C87" s="599"/>
      <c r="D87" s="598"/>
      <c r="E87" s="604">
        <v>395.86379827175455</v>
      </c>
      <c r="F87" s="604">
        <f>+CEILING(E87,5)</f>
        <v>400</v>
      </c>
      <c r="G87" s="605"/>
      <c r="H87" s="603">
        <f>F87*36</f>
        <v>14400</v>
      </c>
      <c r="I87" s="605">
        <f>F87</f>
        <v>400</v>
      </c>
      <c r="J87" s="610"/>
      <c r="K87" s="606"/>
      <c r="L87" s="610"/>
      <c r="M87" s="606"/>
      <c r="N87" s="603"/>
      <c r="O87" s="603"/>
      <c r="P87" s="603"/>
      <c r="Q87" s="603"/>
      <c r="R87" s="606">
        <v>42</v>
      </c>
      <c r="S87" s="603"/>
      <c r="T87" s="603"/>
      <c r="U87" s="603"/>
      <c r="V87" s="603"/>
      <c r="W87" s="603"/>
      <c r="X87" s="603"/>
      <c r="Y87" s="603"/>
      <c r="Z87" s="603"/>
      <c r="AA87" s="611"/>
      <c r="AB87" s="603"/>
      <c r="AC87" s="606"/>
      <c r="AD87" s="606"/>
      <c r="AE87" s="603"/>
    </row>
    <row r="88" spans="1:31" s="612" customFormat="1" x14ac:dyDescent="0.25">
      <c r="A88" s="603">
        <f>A86+1</f>
        <v>41</v>
      </c>
      <c r="B88" s="603" t="s">
        <v>470</v>
      </c>
      <c r="C88" s="603" t="s">
        <v>20</v>
      </c>
      <c r="D88" s="598"/>
      <c r="E88" s="604"/>
      <c r="F88" s="604"/>
      <c r="G88" s="605"/>
      <c r="H88" s="603"/>
      <c r="I88" s="605"/>
      <c r="J88" s="610"/>
      <c r="K88" s="606">
        <f>(M88*4+N88*2)/2</f>
        <v>12</v>
      </c>
      <c r="L88" s="606"/>
      <c r="M88" s="606">
        <v>6</v>
      </c>
      <c r="N88" s="607"/>
      <c r="O88" s="607"/>
      <c r="P88" s="607"/>
      <c r="Q88" s="607"/>
      <c r="R88" s="607"/>
      <c r="S88" s="607"/>
      <c r="T88" s="607"/>
      <c r="U88" s="603"/>
      <c r="V88" s="603">
        <v>1</v>
      </c>
      <c r="W88" s="603">
        <v>1</v>
      </c>
      <c r="X88" s="603"/>
      <c r="Y88" s="603"/>
      <c r="Z88" s="603">
        <v>2</v>
      </c>
      <c r="AA88" s="611"/>
      <c r="AB88" s="607"/>
      <c r="AC88" s="607"/>
      <c r="AD88" s="607"/>
      <c r="AE88" s="603"/>
    </row>
    <row r="89" spans="1:31" s="612" customFormat="1" x14ac:dyDescent="0.25">
      <c r="A89" s="603"/>
      <c r="B89" s="603"/>
      <c r="C89" s="599"/>
      <c r="D89" s="598"/>
      <c r="E89" s="604">
        <v>413.40427552716994</v>
      </c>
      <c r="F89" s="604">
        <f>+CEILING(E89,5)</f>
        <v>415</v>
      </c>
      <c r="G89" s="605"/>
      <c r="H89" s="603">
        <f>F89*36</f>
        <v>14940</v>
      </c>
      <c r="I89" s="605">
        <f>F89</f>
        <v>415</v>
      </c>
      <c r="J89" s="610"/>
      <c r="K89" s="606"/>
      <c r="L89" s="610"/>
      <c r="M89" s="606"/>
      <c r="N89" s="603"/>
      <c r="O89" s="603"/>
      <c r="P89" s="603"/>
      <c r="Q89" s="603"/>
      <c r="R89" s="606">
        <v>42</v>
      </c>
      <c r="S89" s="603"/>
      <c r="T89" s="603"/>
      <c r="U89" s="603"/>
      <c r="V89" s="603"/>
      <c r="W89" s="603"/>
      <c r="X89" s="603"/>
      <c r="Y89" s="603"/>
      <c r="Z89" s="603"/>
      <c r="AA89" s="611"/>
      <c r="AB89" s="603"/>
      <c r="AC89" s="606"/>
      <c r="AD89" s="606"/>
      <c r="AE89" s="603"/>
    </row>
    <row r="90" spans="1:31" s="612" customFormat="1" x14ac:dyDescent="0.25">
      <c r="A90" s="603">
        <f>A88+1</f>
        <v>42</v>
      </c>
      <c r="B90" s="603" t="s">
        <v>157</v>
      </c>
      <c r="C90" s="603" t="s">
        <v>20</v>
      </c>
      <c r="D90" s="598"/>
      <c r="E90" s="604"/>
      <c r="F90" s="604"/>
      <c r="G90" s="605"/>
      <c r="H90" s="603"/>
      <c r="I90" s="605"/>
      <c r="J90" s="610"/>
      <c r="K90" s="606">
        <f>(M90*4+N90*2)/2</f>
        <v>12</v>
      </c>
      <c r="L90" s="606"/>
      <c r="M90" s="606">
        <v>6</v>
      </c>
      <c r="N90" s="607"/>
      <c r="O90" s="607"/>
      <c r="P90" s="607"/>
      <c r="Q90" s="607"/>
      <c r="R90" s="607"/>
      <c r="S90" s="607"/>
      <c r="T90" s="607"/>
      <c r="U90" s="603"/>
      <c r="V90" s="603">
        <v>1</v>
      </c>
      <c r="W90" s="603">
        <v>1</v>
      </c>
      <c r="X90" s="603"/>
      <c r="Y90" s="603"/>
      <c r="Z90" s="603">
        <v>2</v>
      </c>
      <c r="AA90" s="611"/>
      <c r="AB90" s="607"/>
      <c r="AC90" s="607"/>
      <c r="AD90" s="607"/>
      <c r="AE90" s="603"/>
    </row>
    <row r="91" spans="1:31" s="612" customFormat="1" x14ac:dyDescent="0.25">
      <c r="A91" s="603"/>
      <c r="B91" s="603"/>
      <c r="C91" s="599"/>
      <c r="D91" s="598"/>
      <c r="E91" s="604">
        <v>402.63620346662094</v>
      </c>
      <c r="F91" s="604">
        <f>+CEILING(E91,5)</f>
        <v>405</v>
      </c>
      <c r="G91" s="605"/>
      <c r="H91" s="603">
        <f>F91*36</f>
        <v>14580</v>
      </c>
      <c r="I91" s="605">
        <f>F91</f>
        <v>405</v>
      </c>
      <c r="J91" s="610"/>
      <c r="K91" s="606"/>
      <c r="L91" s="606"/>
      <c r="M91" s="606"/>
      <c r="N91" s="607"/>
      <c r="O91" s="607"/>
      <c r="P91" s="607"/>
      <c r="Q91" s="607"/>
      <c r="R91" s="606">
        <v>42</v>
      </c>
      <c r="S91" s="607"/>
      <c r="T91" s="607"/>
      <c r="U91" s="603"/>
      <c r="V91" s="603"/>
      <c r="W91" s="603"/>
      <c r="X91" s="603"/>
      <c r="Y91" s="603"/>
      <c r="Z91" s="603"/>
      <c r="AA91" s="611"/>
      <c r="AB91" s="607"/>
      <c r="AC91" s="606"/>
      <c r="AD91" s="606"/>
      <c r="AE91" s="603"/>
    </row>
    <row r="92" spans="1:31" s="612" customFormat="1" x14ac:dyDescent="0.25">
      <c r="A92" s="603">
        <f>A90+1</f>
        <v>43</v>
      </c>
      <c r="B92" s="603" t="s">
        <v>158</v>
      </c>
      <c r="C92" s="603" t="s">
        <v>234</v>
      </c>
      <c r="D92" s="598"/>
      <c r="E92" s="604"/>
      <c r="F92" s="604"/>
      <c r="G92" s="605"/>
      <c r="H92" s="603"/>
      <c r="I92" s="605"/>
      <c r="J92" s="610"/>
      <c r="K92" s="606">
        <f>(M92*4+N92*2)/2</f>
        <v>12</v>
      </c>
      <c r="L92" s="606"/>
      <c r="M92" s="606">
        <v>6</v>
      </c>
      <c r="N92" s="607"/>
      <c r="O92" s="607"/>
      <c r="P92" s="607"/>
      <c r="Q92" s="607"/>
      <c r="R92" s="607"/>
      <c r="S92" s="607"/>
      <c r="T92" s="607"/>
      <c r="U92" s="603"/>
      <c r="V92" s="603">
        <v>1</v>
      </c>
      <c r="W92" s="603">
        <v>1</v>
      </c>
      <c r="X92" s="603"/>
      <c r="Y92" s="603"/>
      <c r="Z92" s="603">
        <v>2</v>
      </c>
      <c r="AA92" s="611"/>
      <c r="AB92" s="607"/>
      <c r="AC92" s="607"/>
      <c r="AD92" s="607"/>
      <c r="AE92" s="603"/>
    </row>
    <row r="93" spans="1:31" s="612" customFormat="1" x14ac:dyDescent="0.25">
      <c r="A93" s="603"/>
      <c r="B93" s="603"/>
      <c r="C93" s="599"/>
      <c r="D93" s="598"/>
      <c r="E93" s="604">
        <v>372.0452840010114</v>
      </c>
      <c r="F93" s="604">
        <f>+CEILING(E93,5)</f>
        <v>375</v>
      </c>
      <c r="G93" s="605"/>
      <c r="H93" s="603">
        <f>F93*36</f>
        <v>13500</v>
      </c>
      <c r="I93" s="605">
        <f>F93</f>
        <v>375</v>
      </c>
      <c r="J93" s="610"/>
      <c r="K93" s="606"/>
      <c r="L93" s="610"/>
      <c r="M93" s="606"/>
      <c r="N93" s="607"/>
      <c r="O93" s="607"/>
      <c r="P93" s="607"/>
      <c r="Q93" s="607"/>
      <c r="R93" s="606">
        <v>36</v>
      </c>
      <c r="S93" s="607"/>
      <c r="T93" s="607"/>
      <c r="U93" s="603"/>
      <c r="V93" s="603"/>
      <c r="W93" s="603"/>
      <c r="X93" s="603"/>
      <c r="Y93" s="603"/>
      <c r="Z93" s="603"/>
      <c r="AA93" s="611"/>
      <c r="AB93" s="607"/>
      <c r="AC93" s="606"/>
      <c r="AD93" s="606"/>
      <c r="AE93" s="603"/>
    </row>
    <row r="94" spans="1:31" s="612" customFormat="1" x14ac:dyDescent="0.25">
      <c r="A94" s="603">
        <f>A92+1</f>
        <v>44</v>
      </c>
      <c r="B94" s="603" t="s">
        <v>471</v>
      </c>
      <c r="C94" s="603" t="s">
        <v>234</v>
      </c>
      <c r="D94" s="598"/>
      <c r="E94" s="604"/>
      <c r="F94" s="604"/>
      <c r="G94" s="605"/>
      <c r="H94" s="603"/>
      <c r="I94" s="605"/>
      <c r="J94" s="610"/>
      <c r="K94" s="606">
        <f>(M94*4+N94*2)/2</f>
        <v>12</v>
      </c>
      <c r="L94" s="606"/>
      <c r="M94" s="606">
        <v>6</v>
      </c>
      <c r="N94" s="607"/>
      <c r="O94" s="607"/>
      <c r="P94" s="607"/>
      <c r="Q94" s="607"/>
      <c r="R94" s="607"/>
      <c r="S94" s="607"/>
      <c r="T94" s="607"/>
      <c r="U94" s="603"/>
      <c r="V94" s="603">
        <v>1</v>
      </c>
      <c r="W94" s="603">
        <v>1</v>
      </c>
      <c r="X94" s="603"/>
      <c r="Y94" s="603"/>
      <c r="Z94" s="603">
        <v>2</v>
      </c>
      <c r="AA94" s="611"/>
      <c r="AB94" s="607"/>
      <c r="AC94" s="607"/>
      <c r="AD94" s="607"/>
      <c r="AE94" s="603"/>
    </row>
    <row r="95" spans="1:31" s="612" customFormat="1" x14ac:dyDescent="0.25">
      <c r="A95" s="603"/>
      <c r="B95" s="603"/>
      <c r="C95" s="599"/>
      <c r="D95" s="598"/>
      <c r="E95" s="604">
        <v>457.70281688147355</v>
      </c>
      <c r="F95" s="604">
        <f>+CEILING(E95,5)</f>
        <v>460</v>
      </c>
      <c r="G95" s="605"/>
      <c r="H95" s="603">
        <f>F95*36</f>
        <v>16560</v>
      </c>
      <c r="I95" s="605">
        <f>F95</f>
        <v>460</v>
      </c>
      <c r="J95" s="610"/>
      <c r="K95" s="606"/>
      <c r="L95" s="610"/>
      <c r="M95" s="606"/>
      <c r="N95" s="607"/>
      <c r="O95" s="607"/>
      <c r="P95" s="607"/>
      <c r="Q95" s="607"/>
      <c r="R95" s="606">
        <v>48</v>
      </c>
      <c r="S95" s="607"/>
      <c r="T95" s="607"/>
      <c r="U95" s="603"/>
      <c r="V95" s="603"/>
      <c r="W95" s="603"/>
      <c r="X95" s="603"/>
      <c r="Y95" s="603"/>
      <c r="Z95" s="603"/>
      <c r="AA95" s="611"/>
      <c r="AB95" s="607"/>
      <c r="AC95" s="606"/>
      <c r="AD95" s="606"/>
      <c r="AE95" s="603"/>
    </row>
    <row r="96" spans="1:31" s="612" customFormat="1" ht="21" x14ac:dyDescent="0.25">
      <c r="A96" s="603">
        <f>A94+1</f>
        <v>45</v>
      </c>
      <c r="B96" s="599" t="s">
        <v>45</v>
      </c>
      <c r="C96" s="599" t="s">
        <v>658</v>
      </c>
      <c r="D96" s="598" t="s">
        <v>1086</v>
      </c>
      <c r="E96" s="604"/>
      <c r="F96" s="604"/>
      <c r="G96" s="605"/>
      <c r="H96" s="603"/>
      <c r="I96" s="605"/>
      <c r="J96" s="606">
        <v>48</v>
      </c>
      <c r="K96" s="606">
        <v>6</v>
      </c>
      <c r="L96" s="606">
        <v>12</v>
      </c>
      <c r="M96" s="610"/>
      <c r="N96" s="603">
        <v>6</v>
      </c>
      <c r="O96" s="603"/>
      <c r="P96" s="603"/>
      <c r="Q96" s="603"/>
      <c r="R96" s="607"/>
      <c r="S96" s="603">
        <v>30</v>
      </c>
      <c r="T96" s="603"/>
      <c r="U96" s="603">
        <v>2</v>
      </c>
      <c r="V96" s="603"/>
      <c r="W96" s="603">
        <v>2</v>
      </c>
      <c r="X96" s="603"/>
      <c r="Y96" s="603"/>
      <c r="Z96" s="603">
        <v>4</v>
      </c>
      <c r="AA96" s="611"/>
      <c r="AB96" s="603"/>
      <c r="AC96" s="607"/>
      <c r="AD96" s="607"/>
      <c r="AE96" s="603"/>
    </row>
    <row r="97" spans="1:31" s="612" customFormat="1" x14ac:dyDescent="0.25">
      <c r="A97" s="603"/>
      <c r="B97" s="603"/>
      <c r="C97" s="599"/>
      <c r="D97" s="598"/>
      <c r="E97" s="604">
        <v>233.07626892343004</v>
      </c>
      <c r="F97" s="604">
        <f>+CEILING(E97,5)</f>
        <v>235</v>
      </c>
      <c r="G97" s="605"/>
      <c r="H97" s="603">
        <f>F97*36</f>
        <v>8460</v>
      </c>
      <c r="I97" s="605">
        <f>F97</f>
        <v>235</v>
      </c>
      <c r="J97" s="610"/>
      <c r="K97" s="606"/>
      <c r="L97" s="606"/>
      <c r="M97" s="606"/>
      <c r="N97" s="607"/>
      <c r="O97" s="607"/>
      <c r="P97" s="607"/>
      <c r="Q97" s="607"/>
      <c r="R97" s="606">
        <v>24</v>
      </c>
      <c r="S97" s="607"/>
      <c r="T97" s="607"/>
      <c r="U97" s="603"/>
      <c r="V97" s="603"/>
      <c r="W97" s="603"/>
      <c r="X97" s="603"/>
      <c r="Y97" s="603"/>
      <c r="Z97" s="603"/>
      <c r="AA97" s="611"/>
      <c r="AB97" s="607"/>
      <c r="AC97" s="606"/>
      <c r="AD97" s="606"/>
      <c r="AE97" s="603"/>
    </row>
    <row r="98" spans="1:31" s="612" customFormat="1" ht="21" x14ac:dyDescent="0.25">
      <c r="A98" s="603">
        <f>A96+1</f>
        <v>46</v>
      </c>
      <c r="B98" s="599" t="s">
        <v>46</v>
      </c>
      <c r="C98" s="599" t="s">
        <v>659</v>
      </c>
      <c r="D98" s="598" t="s">
        <v>1087</v>
      </c>
      <c r="E98" s="604"/>
      <c r="F98" s="604"/>
      <c r="G98" s="605"/>
      <c r="H98" s="603"/>
      <c r="I98" s="605"/>
      <c r="J98" s="606">
        <v>48</v>
      </c>
      <c r="K98" s="606">
        <v>6</v>
      </c>
      <c r="L98" s="606">
        <v>12</v>
      </c>
      <c r="M98" s="610"/>
      <c r="N98" s="603">
        <v>6</v>
      </c>
      <c r="O98" s="603"/>
      <c r="P98" s="603"/>
      <c r="Q98" s="603"/>
      <c r="R98" s="607"/>
      <c r="S98" s="603">
        <v>30</v>
      </c>
      <c r="T98" s="603"/>
      <c r="U98" s="603">
        <v>2</v>
      </c>
      <c r="V98" s="603"/>
      <c r="W98" s="603">
        <v>2</v>
      </c>
      <c r="X98" s="603"/>
      <c r="Y98" s="603"/>
      <c r="Z98" s="603">
        <v>4</v>
      </c>
      <c r="AA98" s="611"/>
      <c r="AB98" s="603"/>
      <c r="AC98" s="607"/>
      <c r="AD98" s="607"/>
      <c r="AE98" s="603"/>
    </row>
    <row r="99" spans="1:31" s="612" customFormat="1" x14ac:dyDescent="0.25">
      <c r="A99" s="603"/>
      <c r="B99" s="603"/>
      <c r="C99" s="599"/>
      <c r="D99" s="598"/>
      <c r="E99" s="604">
        <v>443.7104676022596</v>
      </c>
      <c r="F99" s="604">
        <f>+CEILING(E99,5)</f>
        <v>445</v>
      </c>
      <c r="G99" s="605"/>
      <c r="H99" s="603">
        <f>F99*36</f>
        <v>16020</v>
      </c>
      <c r="I99" s="605">
        <f>F99</f>
        <v>445</v>
      </c>
      <c r="J99" s="610"/>
      <c r="K99" s="606"/>
      <c r="L99" s="606"/>
      <c r="M99" s="606"/>
      <c r="N99" s="607"/>
      <c r="O99" s="607"/>
      <c r="P99" s="607"/>
      <c r="Q99" s="607"/>
      <c r="R99" s="606">
        <v>42</v>
      </c>
      <c r="S99" s="607"/>
      <c r="T99" s="607"/>
      <c r="U99" s="603"/>
      <c r="V99" s="603"/>
      <c r="W99" s="603"/>
      <c r="X99" s="603"/>
      <c r="Y99" s="603"/>
      <c r="Z99" s="603"/>
      <c r="AA99" s="611"/>
      <c r="AB99" s="607"/>
      <c r="AC99" s="606"/>
      <c r="AD99" s="606"/>
      <c r="AE99" s="603"/>
    </row>
    <row r="100" spans="1:31" s="612" customFormat="1" x14ac:dyDescent="0.25">
      <c r="A100" s="603">
        <f>A98+1</f>
        <v>47</v>
      </c>
      <c r="B100" s="603" t="s">
        <v>472</v>
      </c>
      <c r="C100" s="603" t="s">
        <v>234</v>
      </c>
      <c r="D100" s="598"/>
      <c r="E100" s="604"/>
      <c r="F100" s="604"/>
      <c r="G100" s="605"/>
      <c r="H100" s="603"/>
      <c r="I100" s="605"/>
      <c r="J100" s="610"/>
      <c r="K100" s="606">
        <f>(M100*4+N100*2)/2</f>
        <v>12</v>
      </c>
      <c r="L100" s="606"/>
      <c r="M100" s="606">
        <v>6</v>
      </c>
      <c r="N100" s="607"/>
      <c r="O100" s="607"/>
      <c r="P100" s="607"/>
      <c r="Q100" s="607"/>
      <c r="R100" s="607"/>
      <c r="S100" s="607"/>
      <c r="T100" s="607"/>
      <c r="U100" s="603"/>
      <c r="V100" s="603">
        <v>1</v>
      </c>
      <c r="W100" s="603">
        <v>1</v>
      </c>
      <c r="X100" s="603"/>
      <c r="Y100" s="603"/>
      <c r="Z100" s="603">
        <v>2</v>
      </c>
      <c r="AA100" s="611"/>
      <c r="AB100" s="607"/>
      <c r="AC100" s="607"/>
      <c r="AD100" s="607"/>
      <c r="AE100" s="603"/>
    </row>
    <row r="101" spans="1:31" s="612" customFormat="1" x14ac:dyDescent="0.25">
      <c r="A101" s="603"/>
      <c r="B101" s="603"/>
      <c r="C101" s="599"/>
      <c r="D101" s="598"/>
      <c r="E101" s="604">
        <v>383.23522638873726</v>
      </c>
      <c r="F101" s="604">
        <f>+CEILING(E101,5)</f>
        <v>385</v>
      </c>
      <c r="G101" s="605"/>
      <c r="H101" s="603">
        <f>F101*36</f>
        <v>13860</v>
      </c>
      <c r="I101" s="605">
        <f>F101</f>
        <v>385</v>
      </c>
      <c r="J101" s="610"/>
      <c r="K101" s="606"/>
      <c r="L101" s="606"/>
      <c r="M101" s="606"/>
      <c r="N101" s="607"/>
      <c r="O101" s="607"/>
      <c r="P101" s="607"/>
      <c r="Q101" s="607"/>
      <c r="R101" s="606">
        <v>36</v>
      </c>
      <c r="S101" s="607"/>
      <c r="T101" s="607"/>
      <c r="U101" s="603"/>
      <c r="V101" s="603"/>
      <c r="W101" s="603"/>
      <c r="X101" s="603"/>
      <c r="Y101" s="603"/>
      <c r="Z101" s="603"/>
      <c r="AA101" s="611"/>
      <c r="AB101" s="607"/>
      <c r="AC101" s="606"/>
      <c r="AD101" s="606"/>
      <c r="AE101" s="603"/>
    </row>
    <row r="102" spans="1:31" s="612" customFormat="1" x14ac:dyDescent="0.25">
      <c r="A102" s="603">
        <f>A100+1</f>
        <v>48</v>
      </c>
      <c r="B102" s="603" t="s">
        <v>473</v>
      </c>
      <c r="C102" s="603" t="s">
        <v>234</v>
      </c>
      <c r="D102" s="598"/>
      <c r="E102" s="604"/>
      <c r="F102" s="604"/>
      <c r="G102" s="605"/>
      <c r="H102" s="603"/>
      <c r="I102" s="605"/>
      <c r="J102" s="610"/>
      <c r="K102" s="606">
        <f>(M102*4+N102*2)/2</f>
        <v>12</v>
      </c>
      <c r="L102" s="606"/>
      <c r="M102" s="606">
        <v>6</v>
      </c>
      <c r="N102" s="607"/>
      <c r="O102" s="607"/>
      <c r="P102" s="607"/>
      <c r="Q102" s="607"/>
      <c r="R102" s="607"/>
      <c r="S102" s="607"/>
      <c r="T102" s="607"/>
      <c r="U102" s="603"/>
      <c r="V102" s="603">
        <v>1</v>
      </c>
      <c r="W102" s="603">
        <v>1</v>
      </c>
      <c r="X102" s="603"/>
      <c r="Y102" s="603"/>
      <c r="Z102" s="603">
        <v>2</v>
      </c>
      <c r="AA102" s="611"/>
      <c r="AB102" s="607"/>
      <c r="AC102" s="607"/>
      <c r="AD102" s="607"/>
      <c r="AE102" s="603"/>
    </row>
    <row r="103" spans="1:31" s="612" customFormat="1" x14ac:dyDescent="0.25">
      <c r="A103" s="603"/>
      <c r="B103" s="603"/>
      <c r="C103" s="599"/>
      <c r="D103" s="598"/>
      <c r="E103" s="604">
        <v>398.5529623356162</v>
      </c>
      <c r="F103" s="604">
        <f>+CEILING(E103,5)</f>
        <v>400</v>
      </c>
      <c r="G103" s="605"/>
      <c r="H103" s="603">
        <f>F103*36</f>
        <v>14400</v>
      </c>
      <c r="I103" s="605">
        <f>F103</f>
        <v>400</v>
      </c>
      <c r="J103" s="610"/>
      <c r="K103" s="606"/>
      <c r="L103" s="606"/>
      <c r="M103" s="606"/>
      <c r="N103" s="607"/>
      <c r="O103" s="607"/>
      <c r="P103" s="607"/>
      <c r="Q103" s="607"/>
      <c r="R103" s="606">
        <v>42</v>
      </c>
      <c r="S103" s="607"/>
      <c r="T103" s="607"/>
      <c r="U103" s="603"/>
      <c r="V103" s="603"/>
      <c r="W103" s="603"/>
      <c r="X103" s="603"/>
      <c r="Y103" s="603"/>
      <c r="Z103" s="603"/>
      <c r="AA103" s="611"/>
      <c r="AB103" s="607"/>
      <c r="AC103" s="606"/>
      <c r="AD103" s="606"/>
      <c r="AE103" s="603"/>
    </row>
    <row r="104" spans="1:31" s="612" customFormat="1" x14ac:dyDescent="0.25">
      <c r="A104" s="603">
        <f>A102+1</f>
        <v>49</v>
      </c>
      <c r="B104" s="603" t="s">
        <v>159</v>
      </c>
      <c r="C104" s="603" t="s">
        <v>234</v>
      </c>
      <c r="D104" s="598"/>
      <c r="E104" s="604"/>
      <c r="F104" s="604"/>
      <c r="G104" s="605"/>
      <c r="H104" s="603"/>
      <c r="I104" s="605"/>
      <c r="J104" s="610"/>
      <c r="K104" s="606">
        <f>(M104*4+N104*2)/2</f>
        <v>12</v>
      </c>
      <c r="L104" s="606"/>
      <c r="M104" s="606">
        <v>6</v>
      </c>
      <c r="N104" s="607"/>
      <c r="O104" s="607"/>
      <c r="P104" s="607"/>
      <c r="Q104" s="607"/>
      <c r="R104" s="607"/>
      <c r="S104" s="607"/>
      <c r="T104" s="607"/>
      <c r="U104" s="603"/>
      <c r="V104" s="603">
        <v>1</v>
      </c>
      <c r="W104" s="603">
        <v>1</v>
      </c>
      <c r="X104" s="603"/>
      <c r="Y104" s="603"/>
      <c r="Z104" s="603">
        <v>2</v>
      </c>
      <c r="AA104" s="611"/>
      <c r="AB104" s="607"/>
      <c r="AC104" s="607"/>
      <c r="AD104" s="607"/>
      <c r="AE104" s="603"/>
    </row>
    <row r="105" spans="1:31" s="612" customFormat="1" x14ac:dyDescent="0.25">
      <c r="A105" s="603"/>
      <c r="B105" s="603"/>
      <c r="C105" s="599"/>
      <c r="D105" s="598"/>
      <c r="E105" s="604">
        <v>410.71914549426651</v>
      </c>
      <c r="F105" s="604">
        <f>+CEILING(E105,5)</f>
        <v>415</v>
      </c>
      <c r="G105" s="605"/>
      <c r="H105" s="603">
        <f>F105*36</f>
        <v>14940</v>
      </c>
      <c r="I105" s="605">
        <f>F105</f>
        <v>415</v>
      </c>
      <c r="J105" s="610"/>
      <c r="K105" s="606"/>
      <c r="L105" s="606"/>
      <c r="M105" s="606"/>
      <c r="N105" s="607"/>
      <c r="O105" s="607"/>
      <c r="P105" s="607"/>
      <c r="Q105" s="607"/>
      <c r="R105" s="606">
        <v>42</v>
      </c>
      <c r="S105" s="607"/>
      <c r="T105" s="607"/>
      <c r="U105" s="603"/>
      <c r="V105" s="603"/>
      <c r="W105" s="603"/>
      <c r="X105" s="603"/>
      <c r="Y105" s="603"/>
      <c r="Z105" s="603"/>
      <c r="AA105" s="611"/>
      <c r="AB105" s="607"/>
      <c r="AC105" s="606"/>
      <c r="AD105" s="606"/>
      <c r="AE105" s="603"/>
    </row>
    <row r="106" spans="1:31" s="612" customFormat="1" x14ac:dyDescent="0.25">
      <c r="A106" s="603">
        <f>A104+1</f>
        <v>50</v>
      </c>
      <c r="B106" s="603" t="s">
        <v>474</v>
      </c>
      <c r="C106" s="603" t="s">
        <v>20</v>
      </c>
      <c r="D106" s="598"/>
      <c r="E106" s="604"/>
      <c r="F106" s="604"/>
      <c r="G106" s="605"/>
      <c r="H106" s="603"/>
      <c r="I106" s="605"/>
      <c r="J106" s="610"/>
      <c r="K106" s="606">
        <f>(M106*4+N106*2)/2</f>
        <v>12</v>
      </c>
      <c r="L106" s="606"/>
      <c r="M106" s="606">
        <v>6</v>
      </c>
      <c r="N106" s="607"/>
      <c r="O106" s="607"/>
      <c r="P106" s="607"/>
      <c r="Q106" s="607"/>
      <c r="R106" s="607"/>
      <c r="S106" s="607"/>
      <c r="T106" s="607"/>
      <c r="U106" s="603"/>
      <c r="V106" s="603">
        <v>1</v>
      </c>
      <c r="W106" s="603">
        <v>1</v>
      </c>
      <c r="X106" s="603"/>
      <c r="Y106" s="603"/>
      <c r="Z106" s="603">
        <v>2</v>
      </c>
      <c r="AA106" s="611"/>
      <c r="AB106" s="607"/>
      <c r="AC106" s="607"/>
      <c r="AD106" s="607"/>
      <c r="AE106" s="603"/>
    </row>
    <row r="107" spans="1:31" s="612" customFormat="1" x14ac:dyDescent="0.25">
      <c r="A107" s="603"/>
      <c r="B107" s="603"/>
      <c r="C107" s="599"/>
      <c r="D107" s="598"/>
      <c r="E107" s="604">
        <v>416.14995813394228</v>
      </c>
      <c r="F107" s="604">
        <f>+CEILING(E107,5)</f>
        <v>420</v>
      </c>
      <c r="G107" s="605"/>
      <c r="H107" s="603">
        <f>F107*36</f>
        <v>15120</v>
      </c>
      <c r="I107" s="605">
        <f>F107</f>
        <v>420</v>
      </c>
      <c r="J107" s="610"/>
      <c r="K107" s="606"/>
      <c r="L107" s="606"/>
      <c r="M107" s="606"/>
      <c r="N107" s="607"/>
      <c r="O107" s="607"/>
      <c r="P107" s="607"/>
      <c r="Q107" s="607"/>
      <c r="R107" s="606">
        <v>42</v>
      </c>
      <c r="S107" s="607"/>
      <c r="T107" s="607"/>
      <c r="U107" s="603"/>
      <c r="V107" s="603"/>
      <c r="W107" s="603"/>
      <c r="X107" s="603"/>
      <c r="Y107" s="603"/>
      <c r="Z107" s="603"/>
      <c r="AA107" s="611"/>
      <c r="AB107" s="607"/>
      <c r="AC107" s="606"/>
      <c r="AD107" s="606"/>
      <c r="AE107" s="603"/>
    </row>
    <row r="108" spans="1:31" s="612" customFormat="1" x14ac:dyDescent="0.25">
      <c r="A108" s="603">
        <f>A106+1</f>
        <v>51</v>
      </c>
      <c r="B108" s="603" t="s">
        <v>160</v>
      </c>
      <c r="C108" s="603" t="s">
        <v>20</v>
      </c>
      <c r="D108" s="598"/>
      <c r="E108" s="604"/>
      <c r="F108" s="604"/>
      <c r="G108" s="605"/>
      <c r="H108" s="603"/>
      <c r="I108" s="605"/>
      <c r="J108" s="610"/>
      <c r="K108" s="606">
        <f>(M108*4+N108*2)/2</f>
        <v>12</v>
      </c>
      <c r="L108" s="606"/>
      <c r="M108" s="606">
        <v>6</v>
      </c>
      <c r="N108" s="607"/>
      <c r="O108" s="607"/>
      <c r="P108" s="607"/>
      <c r="Q108" s="607"/>
      <c r="R108" s="607"/>
      <c r="S108" s="607"/>
      <c r="T108" s="607"/>
      <c r="U108" s="603"/>
      <c r="V108" s="603">
        <v>1</v>
      </c>
      <c r="W108" s="603">
        <v>1</v>
      </c>
      <c r="X108" s="603"/>
      <c r="Y108" s="603"/>
      <c r="Z108" s="603">
        <v>2</v>
      </c>
      <c r="AA108" s="611"/>
      <c r="AB108" s="607"/>
      <c r="AC108" s="607"/>
      <c r="AD108" s="607"/>
      <c r="AE108" s="603"/>
    </row>
    <row r="109" spans="1:31" s="612" customFormat="1" x14ac:dyDescent="0.25">
      <c r="A109" s="603"/>
      <c r="B109" s="603"/>
      <c r="C109" s="599"/>
      <c r="D109" s="598"/>
      <c r="E109" s="604">
        <v>403.39841295622347</v>
      </c>
      <c r="F109" s="604">
        <f>+CEILING(E109,5)</f>
        <v>405</v>
      </c>
      <c r="G109" s="605"/>
      <c r="H109" s="603">
        <f>F109*36</f>
        <v>14580</v>
      </c>
      <c r="I109" s="605">
        <f>F109</f>
        <v>405</v>
      </c>
      <c r="J109" s="610"/>
      <c r="K109" s="606"/>
      <c r="L109" s="610"/>
      <c r="M109" s="606"/>
      <c r="N109" s="603"/>
      <c r="O109" s="603"/>
      <c r="P109" s="603"/>
      <c r="Q109" s="603"/>
      <c r="R109" s="606">
        <v>42</v>
      </c>
      <c r="S109" s="603"/>
      <c r="T109" s="603"/>
      <c r="U109" s="603"/>
      <c r="V109" s="603"/>
      <c r="W109" s="603"/>
      <c r="X109" s="603"/>
      <c r="Y109" s="603"/>
      <c r="Z109" s="603"/>
      <c r="AA109" s="611"/>
      <c r="AB109" s="603"/>
      <c r="AC109" s="606"/>
      <c r="AD109" s="606"/>
      <c r="AE109" s="603"/>
    </row>
    <row r="110" spans="1:31" s="612" customFormat="1" x14ac:dyDescent="0.25">
      <c r="A110" s="603">
        <f>A108+1</f>
        <v>52</v>
      </c>
      <c r="B110" s="603" t="s">
        <v>161</v>
      </c>
      <c r="C110" s="603" t="s">
        <v>234</v>
      </c>
      <c r="D110" s="598"/>
      <c r="E110" s="604"/>
      <c r="F110" s="604"/>
      <c r="G110" s="605"/>
      <c r="H110" s="603"/>
      <c r="I110" s="605"/>
      <c r="J110" s="610"/>
      <c r="K110" s="606">
        <f>(M110*4+N110*2)/2</f>
        <v>12</v>
      </c>
      <c r="L110" s="606"/>
      <c r="M110" s="606">
        <v>6</v>
      </c>
      <c r="N110" s="607"/>
      <c r="O110" s="607"/>
      <c r="P110" s="607"/>
      <c r="Q110" s="607"/>
      <c r="R110" s="607"/>
      <c r="S110" s="607"/>
      <c r="T110" s="607"/>
      <c r="U110" s="603"/>
      <c r="V110" s="603">
        <v>1</v>
      </c>
      <c r="W110" s="603">
        <v>1</v>
      </c>
      <c r="X110" s="603"/>
      <c r="Y110" s="603"/>
      <c r="Z110" s="603">
        <v>2</v>
      </c>
      <c r="AA110" s="611"/>
      <c r="AB110" s="607"/>
      <c r="AC110" s="607"/>
      <c r="AD110" s="607"/>
      <c r="AE110" s="603"/>
    </row>
    <row r="111" spans="1:31" s="612" customFormat="1" x14ac:dyDescent="0.25">
      <c r="A111" s="603"/>
      <c r="B111" s="603"/>
      <c r="C111" s="599"/>
      <c r="D111" s="598"/>
      <c r="E111" s="604">
        <v>373.84591604393756</v>
      </c>
      <c r="F111" s="604">
        <f>+CEILING(E111,5)</f>
        <v>375</v>
      </c>
      <c r="G111" s="605"/>
      <c r="H111" s="603">
        <f>F111*36</f>
        <v>13500</v>
      </c>
      <c r="I111" s="605">
        <f>F111</f>
        <v>375</v>
      </c>
      <c r="J111" s="610"/>
      <c r="K111" s="606"/>
      <c r="L111" s="606"/>
      <c r="M111" s="606"/>
      <c r="N111" s="607"/>
      <c r="O111" s="607"/>
      <c r="P111" s="607"/>
      <c r="Q111" s="607"/>
      <c r="R111" s="606">
        <v>36</v>
      </c>
      <c r="S111" s="607"/>
      <c r="T111" s="607"/>
      <c r="U111" s="603"/>
      <c r="V111" s="603"/>
      <c r="W111" s="603"/>
      <c r="X111" s="603"/>
      <c r="Y111" s="603"/>
      <c r="Z111" s="603"/>
      <c r="AA111" s="613"/>
      <c r="AB111" s="607"/>
      <c r="AC111" s="606"/>
      <c r="AD111" s="606"/>
      <c r="AE111" s="603"/>
    </row>
    <row r="112" spans="1:31" s="612" customFormat="1" x14ac:dyDescent="0.25">
      <c r="A112" s="603">
        <f>A110+1</f>
        <v>53</v>
      </c>
      <c r="B112" s="603" t="s">
        <v>162</v>
      </c>
      <c r="C112" s="603" t="s">
        <v>20</v>
      </c>
      <c r="D112" s="598"/>
      <c r="E112" s="604"/>
      <c r="F112" s="604"/>
      <c r="G112" s="605"/>
      <c r="H112" s="603"/>
      <c r="I112" s="605"/>
      <c r="J112" s="610"/>
      <c r="K112" s="606">
        <f>(M112*4+N112*2)/2</f>
        <v>12</v>
      </c>
      <c r="L112" s="606"/>
      <c r="M112" s="606">
        <v>6</v>
      </c>
      <c r="N112" s="607"/>
      <c r="O112" s="607"/>
      <c r="P112" s="607"/>
      <c r="Q112" s="607"/>
      <c r="R112" s="607"/>
      <c r="S112" s="607"/>
      <c r="T112" s="607"/>
      <c r="U112" s="603"/>
      <c r="V112" s="603">
        <v>1</v>
      </c>
      <c r="W112" s="603">
        <v>1</v>
      </c>
      <c r="X112" s="603"/>
      <c r="Y112" s="603"/>
      <c r="Z112" s="603">
        <v>2</v>
      </c>
      <c r="AA112" s="611"/>
      <c r="AB112" s="607"/>
      <c r="AC112" s="607"/>
      <c r="AD112" s="607"/>
      <c r="AE112" s="603"/>
    </row>
    <row r="113" spans="1:31" s="612" customFormat="1" x14ac:dyDescent="0.25">
      <c r="A113" s="603"/>
      <c r="B113" s="603"/>
      <c r="C113" s="599"/>
      <c r="D113" s="598"/>
      <c r="E113" s="604">
        <v>411.82397686302181</v>
      </c>
      <c r="F113" s="604">
        <f>+CEILING(E113,5)</f>
        <v>415</v>
      </c>
      <c r="G113" s="605"/>
      <c r="H113" s="603">
        <f>F113*36</f>
        <v>14940</v>
      </c>
      <c r="I113" s="605">
        <f>F113</f>
        <v>415</v>
      </c>
      <c r="J113" s="610"/>
      <c r="K113" s="606"/>
      <c r="L113" s="606"/>
      <c r="M113" s="606"/>
      <c r="N113" s="607"/>
      <c r="O113" s="607"/>
      <c r="P113" s="607"/>
      <c r="Q113" s="607"/>
      <c r="R113" s="606">
        <v>42</v>
      </c>
      <c r="S113" s="607"/>
      <c r="T113" s="607"/>
      <c r="U113" s="603"/>
      <c r="V113" s="603"/>
      <c r="W113" s="603"/>
      <c r="X113" s="603"/>
      <c r="Y113" s="603"/>
      <c r="Z113" s="603"/>
      <c r="AA113" s="611"/>
      <c r="AB113" s="607"/>
      <c r="AC113" s="606"/>
      <c r="AD113" s="606"/>
      <c r="AE113" s="603"/>
    </row>
    <row r="114" spans="1:31" s="612" customFormat="1" x14ac:dyDescent="0.25">
      <c r="A114" s="603">
        <f>A112+1</f>
        <v>54</v>
      </c>
      <c r="B114" s="603" t="s">
        <v>163</v>
      </c>
      <c r="C114" s="603" t="s">
        <v>20</v>
      </c>
      <c r="D114" s="598"/>
      <c r="E114" s="604"/>
      <c r="F114" s="604"/>
      <c r="G114" s="605"/>
      <c r="H114" s="603"/>
      <c r="I114" s="605"/>
      <c r="J114" s="610"/>
      <c r="K114" s="606">
        <f>(M114*4+N114*2)/2</f>
        <v>12</v>
      </c>
      <c r="L114" s="606"/>
      <c r="M114" s="606">
        <v>6</v>
      </c>
      <c r="N114" s="607"/>
      <c r="O114" s="607"/>
      <c r="P114" s="607"/>
      <c r="Q114" s="607"/>
      <c r="R114" s="607"/>
      <c r="S114" s="607"/>
      <c r="T114" s="607"/>
      <c r="U114" s="603"/>
      <c r="V114" s="603">
        <v>1</v>
      </c>
      <c r="W114" s="603">
        <v>1</v>
      </c>
      <c r="X114" s="603"/>
      <c r="Y114" s="603"/>
      <c r="Z114" s="603">
        <v>2</v>
      </c>
      <c r="AA114" s="611"/>
      <c r="AB114" s="607"/>
      <c r="AC114" s="607"/>
      <c r="AD114" s="607"/>
      <c r="AE114" s="603"/>
    </row>
    <row r="115" spans="1:31" s="612" customFormat="1" x14ac:dyDescent="0.25">
      <c r="A115" s="603"/>
      <c r="B115" s="603"/>
      <c r="C115" s="599"/>
      <c r="D115" s="598"/>
      <c r="E115" s="604">
        <v>414.20025722704571</v>
      </c>
      <c r="F115" s="604">
        <f>+CEILING(E115,5)</f>
        <v>415</v>
      </c>
      <c r="G115" s="605"/>
      <c r="H115" s="603">
        <f>F115*36</f>
        <v>14940</v>
      </c>
      <c r="I115" s="605">
        <f>F115</f>
        <v>415</v>
      </c>
      <c r="J115" s="610"/>
      <c r="K115" s="606"/>
      <c r="L115" s="606"/>
      <c r="M115" s="606"/>
      <c r="N115" s="607"/>
      <c r="O115" s="607"/>
      <c r="P115" s="607"/>
      <c r="Q115" s="607"/>
      <c r="R115" s="606">
        <v>42</v>
      </c>
      <c r="S115" s="607"/>
      <c r="T115" s="607"/>
      <c r="U115" s="603"/>
      <c r="V115" s="603"/>
      <c r="W115" s="603"/>
      <c r="X115" s="603"/>
      <c r="Y115" s="603"/>
      <c r="Z115" s="603"/>
      <c r="AA115" s="611"/>
      <c r="AB115" s="607"/>
      <c r="AC115" s="606"/>
      <c r="AD115" s="606"/>
      <c r="AE115" s="603"/>
    </row>
    <row r="116" spans="1:31" s="612" customFormat="1" x14ac:dyDescent="0.25">
      <c r="A116" s="603">
        <f>A114+1</f>
        <v>55</v>
      </c>
      <c r="B116" s="603" t="s">
        <v>164</v>
      </c>
      <c r="C116" s="603" t="s">
        <v>234</v>
      </c>
      <c r="D116" s="598"/>
      <c r="E116" s="604"/>
      <c r="F116" s="604"/>
      <c r="G116" s="605"/>
      <c r="H116" s="603"/>
      <c r="I116" s="605"/>
      <c r="J116" s="610"/>
      <c r="K116" s="606">
        <f>(M116*4+N116*2)/2</f>
        <v>12</v>
      </c>
      <c r="L116" s="606"/>
      <c r="M116" s="606">
        <v>6</v>
      </c>
      <c r="N116" s="607"/>
      <c r="O116" s="607"/>
      <c r="P116" s="607"/>
      <c r="Q116" s="607"/>
      <c r="R116" s="607"/>
      <c r="S116" s="607"/>
      <c r="T116" s="607"/>
      <c r="U116" s="603"/>
      <c r="V116" s="603">
        <v>1</v>
      </c>
      <c r="W116" s="603">
        <v>1</v>
      </c>
      <c r="X116" s="603"/>
      <c r="Y116" s="603"/>
      <c r="Z116" s="603">
        <v>2</v>
      </c>
      <c r="AA116" s="611"/>
      <c r="AB116" s="607"/>
      <c r="AC116" s="607"/>
      <c r="AD116" s="607"/>
      <c r="AE116" s="603"/>
    </row>
    <row r="117" spans="1:31" s="612" customFormat="1" x14ac:dyDescent="0.25">
      <c r="A117" s="603"/>
      <c r="B117" s="603"/>
      <c r="C117" s="599"/>
      <c r="D117" s="598"/>
      <c r="E117" s="604">
        <v>402.29369671224646</v>
      </c>
      <c r="F117" s="604">
        <f>+CEILING(E117,5)</f>
        <v>405</v>
      </c>
      <c r="G117" s="605"/>
      <c r="H117" s="603">
        <f>F117*36</f>
        <v>14580</v>
      </c>
      <c r="I117" s="605">
        <f>F117</f>
        <v>405</v>
      </c>
      <c r="J117" s="610"/>
      <c r="K117" s="606"/>
      <c r="L117" s="606"/>
      <c r="M117" s="606"/>
      <c r="N117" s="607"/>
      <c r="O117" s="607"/>
      <c r="P117" s="607"/>
      <c r="Q117" s="607"/>
      <c r="R117" s="606">
        <v>42</v>
      </c>
      <c r="S117" s="607"/>
      <c r="T117" s="607"/>
      <c r="U117" s="603"/>
      <c r="V117" s="603"/>
      <c r="W117" s="603"/>
      <c r="X117" s="603"/>
      <c r="Y117" s="603"/>
      <c r="Z117" s="603"/>
      <c r="AA117" s="611"/>
      <c r="AB117" s="607"/>
      <c r="AC117" s="606"/>
      <c r="AD117" s="606"/>
      <c r="AE117" s="603"/>
    </row>
    <row r="118" spans="1:31" s="612" customFormat="1" x14ac:dyDescent="0.25">
      <c r="A118" s="603">
        <f>A116+1</f>
        <v>56</v>
      </c>
      <c r="B118" s="603" t="s">
        <v>165</v>
      </c>
      <c r="C118" s="603" t="s">
        <v>20</v>
      </c>
      <c r="D118" s="598"/>
      <c r="E118" s="604"/>
      <c r="F118" s="604"/>
      <c r="G118" s="605"/>
      <c r="H118" s="603"/>
      <c r="I118" s="605"/>
      <c r="J118" s="610"/>
      <c r="K118" s="606">
        <f>(M118*4+N118*2)/2</f>
        <v>12</v>
      </c>
      <c r="L118" s="606"/>
      <c r="M118" s="606">
        <v>6</v>
      </c>
      <c r="N118" s="607"/>
      <c r="O118" s="607"/>
      <c r="P118" s="607"/>
      <c r="Q118" s="607"/>
      <c r="R118" s="607"/>
      <c r="S118" s="607"/>
      <c r="T118" s="607"/>
      <c r="U118" s="603"/>
      <c r="V118" s="603">
        <v>1</v>
      </c>
      <c r="W118" s="603">
        <v>1</v>
      </c>
      <c r="X118" s="603"/>
      <c r="Y118" s="603"/>
      <c r="Z118" s="603">
        <v>2</v>
      </c>
      <c r="AA118" s="611"/>
      <c r="AB118" s="607"/>
      <c r="AC118" s="607"/>
      <c r="AD118" s="607"/>
      <c r="AE118" s="603"/>
    </row>
    <row r="119" spans="1:31" s="612" customFormat="1" x14ac:dyDescent="0.25">
      <c r="A119" s="603"/>
      <c r="B119" s="603"/>
      <c r="C119" s="599"/>
      <c r="D119" s="598"/>
      <c r="E119" s="604">
        <v>430.28300115144856</v>
      </c>
      <c r="F119" s="604">
        <f>+CEILING(E119,5)</f>
        <v>435</v>
      </c>
      <c r="G119" s="605"/>
      <c r="H119" s="603">
        <f>F119*36</f>
        <v>15660</v>
      </c>
      <c r="I119" s="605">
        <f>F119</f>
        <v>435</v>
      </c>
      <c r="J119" s="610"/>
      <c r="K119" s="606"/>
      <c r="L119" s="610"/>
      <c r="M119" s="606"/>
      <c r="N119" s="607"/>
      <c r="O119" s="607"/>
      <c r="P119" s="607"/>
      <c r="Q119" s="607"/>
      <c r="R119" s="606">
        <v>42</v>
      </c>
      <c r="S119" s="607"/>
      <c r="T119" s="607"/>
      <c r="U119" s="603"/>
      <c r="V119" s="603"/>
      <c r="W119" s="603"/>
      <c r="X119" s="603"/>
      <c r="Y119" s="603"/>
      <c r="Z119" s="603"/>
      <c r="AA119" s="611"/>
      <c r="AB119" s="607"/>
      <c r="AC119" s="606"/>
      <c r="AD119" s="606"/>
      <c r="AE119" s="603"/>
    </row>
    <row r="120" spans="1:31" s="612" customFormat="1" x14ac:dyDescent="0.25">
      <c r="A120" s="603">
        <f>A118+1</f>
        <v>57</v>
      </c>
      <c r="B120" s="603" t="s">
        <v>166</v>
      </c>
      <c r="C120" s="603" t="s">
        <v>20</v>
      </c>
      <c r="D120" s="598"/>
      <c r="E120" s="604"/>
      <c r="F120" s="604"/>
      <c r="G120" s="605"/>
      <c r="H120" s="603"/>
      <c r="I120" s="605"/>
      <c r="J120" s="610"/>
      <c r="K120" s="606">
        <f>(M120*4+N120*2)/2</f>
        <v>12</v>
      </c>
      <c r="L120" s="606"/>
      <c r="M120" s="606">
        <v>6</v>
      </c>
      <c r="N120" s="607"/>
      <c r="O120" s="607"/>
      <c r="P120" s="607"/>
      <c r="Q120" s="607"/>
      <c r="R120" s="607"/>
      <c r="S120" s="607"/>
      <c r="T120" s="607"/>
      <c r="U120" s="603"/>
      <c r="V120" s="603">
        <v>1</v>
      </c>
      <c r="W120" s="603">
        <v>1</v>
      </c>
      <c r="X120" s="603"/>
      <c r="Y120" s="603"/>
      <c r="Z120" s="603">
        <v>2</v>
      </c>
      <c r="AA120" s="611"/>
      <c r="AB120" s="607"/>
      <c r="AC120" s="607"/>
      <c r="AD120" s="607"/>
      <c r="AE120" s="603"/>
    </row>
    <row r="121" spans="1:31" s="612" customFormat="1" x14ac:dyDescent="0.25">
      <c r="A121" s="603"/>
      <c r="B121" s="603"/>
      <c r="C121" s="599"/>
      <c r="D121" s="598"/>
      <c r="E121" s="604">
        <v>406.22350884722135</v>
      </c>
      <c r="F121" s="604">
        <f>+CEILING(E121,5)</f>
        <v>410</v>
      </c>
      <c r="G121" s="605"/>
      <c r="H121" s="603">
        <f>F121*36</f>
        <v>14760</v>
      </c>
      <c r="I121" s="605">
        <f>F121</f>
        <v>410</v>
      </c>
      <c r="J121" s="610"/>
      <c r="K121" s="606"/>
      <c r="L121" s="606"/>
      <c r="M121" s="606"/>
      <c r="N121" s="607"/>
      <c r="O121" s="607"/>
      <c r="P121" s="607"/>
      <c r="Q121" s="607"/>
      <c r="R121" s="606">
        <v>42</v>
      </c>
      <c r="S121" s="607"/>
      <c r="T121" s="607"/>
      <c r="U121" s="603"/>
      <c r="V121" s="603"/>
      <c r="W121" s="603"/>
      <c r="X121" s="603"/>
      <c r="Y121" s="603"/>
      <c r="Z121" s="603"/>
      <c r="AA121" s="611"/>
      <c r="AB121" s="607"/>
      <c r="AC121" s="606"/>
      <c r="AD121" s="606"/>
      <c r="AE121" s="603"/>
    </row>
    <row r="122" spans="1:31" s="612" customFormat="1" x14ac:dyDescent="0.25">
      <c r="A122" s="603">
        <f>A120+1</f>
        <v>58</v>
      </c>
      <c r="B122" s="599" t="s">
        <v>167</v>
      </c>
      <c r="C122" s="599" t="s">
        <v>245</v>
      </c>
      <c r="D122" s="598" t="s">
        <v>1085</v>
      </c>
      <c r="E122" s="604"/>
      <c r="F122" s="604"/>
      <c r="G122" s="605"/>
      <c r="H122" s="603"/>
      <c r="I122" s="605"/>
      <c r="J122" s="606">
        <v>48</v>
      </c>
      <c r="K122" s="610"/>
      <c r="L122" s="606">
        <v>12</v>
      </c>
      <c r="M122" s="610"/>
      <c r="N122" s="603"/>
      <c r="O122" s="603"/>
      <c r="P122" s="603"/>
      <c r="Q122" s="603"/>
      <c r="R122" s="607"/>
      <c r="S122" s="603">
        <v>30</v>
      </c>
      <c r="T122" s="603"/>
      <c r="U122" s="603">
        <v>2</v>
      </c>
      <c r="V122" s="603"/>
      <c r="W122" s="603">
        <v>2</v>
      </c>
      <c r="X122" s="603"/>
      <c r="Y122" s="603"/>
      <c r="Z122" s="603">
        <v>4</v>
      </c>
      <c r="AA122" s="611"/>
      <c r="AB122" s="603"/>
      <c r="AC122" s="607"/>
      <c r="AD122" s="607"/>
      <c r="AE122" s="603"/>
    </row>
    <row r="123" spans="1:31" s="612" customFormat="1" x14ac:dyDescent="0.25">
      <c r="A123" s="603"/>
      <c r="B123" s="603"/>
      <c r="C123" s="599"/>
      <c r="D123" s="598"/>
      <c r="E123" s="604">
        <v>405.25084512305096</v>
      </c>
      <c r="F123" s="604">
        <f>+CEILING(E123,5)</f>
        <v>410</v>
      </c>
      <c r="G123" s="605"/>
      <c r="H123" s="603">
        <f>F123*36</f>
        <v>14760</v>
      </c>
      <c r="I123" s="605">
        <f>F123</f>
        <v>410</v>
      </c>
      <c r="J123" s="610"/>
      <c r="K123" s="606"/>
      <c r="L123" s="606"/>
      <c r="M123" s="606"/>
      <c r="N123" s="607"/>
      <c r="O123" s="607"/>
      <c r="P123" s="607"/>
      <c r="Q123" s="607"/>
      <c r="R123" s="606">
        <v>42</v>
      </c>
      <c r="S123" s="607"/>
      <c r="T123" s="607"/>
      <c r="U123" s="603"/>
      <c r="V123" s="603"/>
      <c r="W123" s="603"/>
      <c r="X123" s="603"/>
      <c r="Y123" s="603"/>
      <c r="Z123" s="603"/>
      <c r="AA123" s="611"/>
      <c r="AB123" s="607"/>
      <c r="AC123" s="606"/>
      <c r="AD123" s="606"/>
      <c r="AE123" s="603"/>
    </row>
    <row r="124" spans="1:31" s="612" customFormat="1" x14ac:dyDescent="0.25">
      <c r="A124" s="603">
        <f>A122+1</f>
        <v>59</v>
      </c>
      <c r="B124" s="603" t="s">
        <v>168</v>
      </c>
      <c r="C124" s="603" t="s">
        <v>20</v>
      </c>
      <c r="D124" s="598"/>
      <c r="E124" s="604"/>
      <c r="F124" s="604"/>
      <c r="G124" s="605"/>
      <c r="H124" s="603"/>
      <c r="I124" s="605"/>
      <c r="J124" s="610"/>
      <c r="K124" s="606">
        <f>(M124*4+N124*2)/2</f>
        <v>12</v>
      </c>
      <c r="L124" s="606"/>
      <c r="M124" s="606">
        <v>6</v>
      </c>
      <c r="N124" s="607"/>
      <c r="O124" s="607"/>
      <c r="P124" s="607"/>
      <c r="Q124" s="607"/>
      <c r="R124" s="607"/>
      <c r="S124" s="607"/>
      <c r="T124" s="607"/>
      <c r="U124" s="603"/>
      <c r="V124" s="603">
        <v>1</v>
      </c>
      <c r="W124" s="603">
        <v>1</v>
      </c>
      <c r="X124" s="603"/>
      <c r="Y124" s="603"/>
      <c r="Z124" s="603">
        <v>2</v>
      </c>
      <c r="AA124" s="611"/>
      <c r="AB124" s="607"/>
      <c r="AC124" s="607"/>
      <c r="AD124" s="607"/>
      <c r="AE124" s="603"/>
    </row>
    <row r="125" spans="1:31" s="612" customFormat="1" x14ac:dyDescent="0.25">
      <c r="A125" s="603"/>
      <c r="B125" s="603"/>
      <c r="C125" s="603"/>
      <c r="D125" s="598"/>
      <c r="E125" s="604">
        <v>427.08407862158901</v>
      </c>
      <c r="F125" s="604">
        <f>+CEILING(E125,5)</f>
        <v>430</v>
      </c>
      <c r="G125" s="605"/>
      <c r="H125" s="603">
        <f>F125*36</f>
        <v>15480</v>
      </c>
      <c r="I125" s="605">
        <f>F125</f>
        <v>430</v>
      </c>
      <c r="J125" s="610"/>
      <c r="K125" s="606"/>
      <c r="L125" s="606"/>
      <c r="M125" s="606"/>
      <c r="N125" s="607"/>
      <c r="O125" s="607"/>
      <c r="P125" s="607"/>
      <c r="Q125" s="607"/>
      <c r="R125" s="606">
        <v>42</v>
      </c>
      <c r="S125" s="607"/>
      <c r="T125" s="607"/>
      <c r="U125" s="603"/>
      <c r="V125" s="603"/>
      <c r="W125" s="603"/>
      <c r="X125" s="603"/>
      <c r="Y125" s="603"/>
      <c r="Z125" s="603"/>
      <c r="AA125" s="611"/>
      <c r="AB125" s="607"/>
      <c r="AC125" s="606"/>
      <c r="AD125" s="606"/>
      <c r="AE125" s="603"/>
    </row>
    <row r="126" spans="1:31" s="612" customFormat="1" x14ac:dyDescent="0.25">
      <c r="A126" s="603">
        <f>A124+1</f>
        <v>60</v>
      </c>
      <c r="B126" s="603" t="s">
        <v>169</v>
      </c>
      <c r="C126" s="603" t="s">
        <v>20</v>
      </c>
      <c r="D126" s="598"/>
      <c r="E126" s="604"/>
      <c r="F126" s="604"/>
      <c r="G126" s="605"/>
      <c r="H126" s="603"/>
      <c r="I126" s="605"/>
      <c r="J126" s="610"/>
      <c r="K126" s="606">
        <f>(M126*4+N126*2)/2</f>
        <v>12</v>
      </c>
      <c r="L126" s="606"/>
      <c r="M126" s="606">
        <v>6</v>
      </c>
      <c r="N126" s="607"/>
      <c r="O126" s="607"/>
      <c r="P126" s="607"/>
      <c r="Q126" s="607"/>
      <c r="R126" s="607"/>
      <c r="S126" s="607"/>
      <c r="T126" s="607"/>
      <c r="U126" s="603"/>
      <c r="V126" s="603">
        <v>1</v>
      </c>
      <c r="W126" s="603">
        <v>1</v>
      </c>
      <c r="X126" s="603"/>
      <c r="Y126" s="603"/>
      <c r="Z126" s="603">
        <v>2</v>
      </c>
      <c r="AA126" s="611"/>
      <c r="AB126" s="607"/>
      <c r="AC126" s="607"/>
      <c r="AD126" s="607"/>
      <c r="AE126" s="603"/>
    </row>
    <row r="127" spans="1:31" s="612" customFormat="1" x14ac:dyDescent="0.25">
      <c r="A127" s="603"/>
      <c r="B127" s="603"/>
      <c r="C127" s="603"/>
      <c r="D127" s="598"/>
      <c r="E127" s="604">
        <v>400.03548973812411</v>
      </c>
      <c r="F127" s="604">
        <f>+CEILING(E127,5)</f>
        <v>405</v>
      </c>
      <c r="G127" s="605"/>
      <c r="H127" s="603">
        <f>F127*36</f>
        <v>14580</v>
      </c>
      <c r="I127" s="605">
        <f>F127</f>
        <v>405</v>
      </c>
      <c r="J127" s="610"/>
      <c r="K127" s="606"/>
      <c r="L127" s="606"/>
      <c r="M127" s="606"/>
      <c r="N127" s="607"/>
      <c r="O127" s="607"/>
      <c r="P127" s="607"/>
      <c r="Q127" s="607"/>
      <c r="R127" s="606">
        <v>42</v>
      </c>
      <c r="S127" s="607"/>
      <c r="T127" s="607"/>
      <c r="U127" s="603"/>
      <c r="V127" s="603"/>
      <c r="W127" s="603"/>
      <c r="X127" s="603"/>
      <c r="Y127" s="603"/>
      <c r="Z127" s="603"/>
      <c r="AA127" s="611"/>
      <c r="AB127" s="607"/>
      <c r="AC127" s="606"/>
      <c r="AD127" s="606"/>
      <c r="AE127" s="603"/>
    </row>
    <row r="128" spans="1:31" s="612" customFormat="1" x14ac:dyDescent="0.25">
      <c r="A128" s="603">
        <f>A126+1</f>
        <v>61</v>
      </c>
      <c r="B128" s="603" t="s">
        <v>475</v>
      </c>
      <c r="C128" s="603" t="s">
        <v>20</v>
      </c>
      <c r="D128" s="598"/>
      <c r="E128" s="604"/>
      <c r="F128" s="604"/>
      <c r="G128" s="605"/>
      <c r="H128" s="603"/>
      <c r="I128" s="605"/>
      <c r="J128" s="610"/>
      <c r="K128" s="606">
        <f>(M128*4+N128*2)/2</f>
        <v>12</v>
      </c>
      <c r="L128" s="606"/>
      <c r="M128" s="606">
        <v>6</v>
      </c>
      <c r="N128" s="607"/>
      <c r="O128" s="607"/>
      <c r="P128" s="607"/>
      <c r="Q128" s="607"/>
      <c r="R128" s="607"/>
      <c r="S128" s="607"/>
      <c r="T128" s="607"/>
      <c r="U128" s="603"/>
      <c r="V128" s="603">
        <v>1</v>
      </c>
      <c r="W128" s="603">
        <v>1</v>
      </c>
      <c r="X128" s="603"/>
      <c r="Y128" s="603"/>
      <c r="Z128" s="603">
        <v>2</v>
      </c>
      <c r="AA128" s="611"/>
      <c r="AB128" s="607"/>
      <c r="AC128" s="607"/>
      <c r="AD128" s="607"/>
      <c r="AE128" s="603"/>
    </row>
    <row r="129" spans="1:31" s="612" customFormat="1" x14ac:dyDescent="0.25">
      <c r="A129" s="603"/>
      <c r="B129" s="603"/>
      <c r="C129" s="603"/>
      <c r="D129" s="598"/>
      <c r="E129" s="604">
        <v>412.7902801786226</v>
      </c>
      <c r="F129" s="604">
        <f>+CEILING(E129,5)</f>
        <v>415</v>
      </c>
      <c r="G129" s="605"/>
      <c r="H129" s="603">
        <f>F129*36</f>
        <v>14940</v>
      </c>
      <c r="I129" s="605">
        <f>F129</f>
        <v>415</v>
      </c>
      <c r="J129" s="610"/>
      <c r="K129" s="606"/>
      <c r="L129" s="606"/>
      <c r="M129" s="606"/>
      <c r="N129" s="607"/>
      <c r="O129" s="607"/>
      <c r="P129" s="607"/>
      <c r="Q129" s="607"/>
      <c r="R129" s="606">
        <v>42</v>
      </c>
      <c r="S129" s="607"/>
      <c r="T129" s="607"/>
      <c r="U129" s="603"/>
      <c r="V129" s="603"/>
      <c r="W129" s="603"/>
      <c r="X129" s="603"/>
      <c r="Y129" s="603"/>
      <c r="Z129" s="603"/>
      <c r="AA129" s="611"/>
      <c r="AB129" s="607"/>
      <c r="AC129" s="606"/>
      <c r="AD129" s="606"/>
      <c r="AE129" s="603"/>
    </row>
    <row r="130" spans="1:31" s="612" customFormat="1" x14ac:dyDescent="0.25">
      <c r="A130" s="603">
        <f>A128+1</f>
        <v>62</v>
      </c>
      <c r="B130" s="603" t="s">
        <v>476</v>
      </c>
      <c r="C130" s="603" t="s">
        <v>20</v>
      </c>
      <c r="D130" s="598"/>
      <c r="E130" s="604"/>
      <c r="F130" s="604"/>
      <c r="G130" s="605"/>
      <c r="H130" s="603"/>
      <c r="I130" s="605"/>
      <c r="J130" s="610"/>
      <c r="K130" s="606">
        <f>(M130*4+N130*2)/2</f>
        <v>12</v>
      </c>
      <c r="L130" s="606"/>
      <c r="M130" s="606">
        <v>6</v>
      </c>
      <c r="N130" s="607"/>
      <c r="O130" s="607"/>
      <c r="P130" s="607"/>
      <c r="Q130" s="607"/>
      <c r="R130" s="607"/>
      <c r="S130" s="607"/>
      <c r="T130" s="607"/>
      <c r="U130" s="603"/>
      <c r="V130" s="603">
        <v>1</v>
      </c>
      <c r="W130" s="603">
        <v>1</v>
      </c>
      <c r="X130" s="603"/>
      <c r="Y130" s="603"/>
      <c r="Z130" s="603">
        <v>2</v>
      </c>
      <c r="AA130" s="611"/>
      <c r="AB130" s="607"/>
      <c r="AC130" s="607"/>
      <c r="AD130" s="607"/>
      <c r="AE130" s="603"/>
    </row>
    <row r="131" spans="1:31" s="612" customFormat="1" x14ac:dyDescent="0.25">
      <c r="A131" s="603"/>
      <c r="B131" s="603"/>
      <c r="C131" s="603"/>
      <c r="D131" s="598"/>
      <c r="E131" s="604">
        <v>387.75776852304978</v>
      </c>
      <c r="F131" s="604">
        <f>+CEILING(E131,5)</f>
        <v>390</v>
      </c>
      <c r="G131" s="605"/>
      <c r="H131" s="603">
        <f>F131*36</f>
        <v>14040</v>
      </c>
      <c r="I131" s="605">
        <f>F131</f>
        <v>390</v>
      </c>
      <c r="J131" s="610"/>
      <c r="K131" s="606"/>
      <c r="L131" s="606"/>
      <c r="M131" s="606"/>
      <c r="N131" s="607"/>
      <c r="O131" s="607"/>
      <c r="P131" s="607"/>
      <c r="Q131" s="607"/>
      <c r="R131" s="606">
        <v>36</v>
      </c>
      <c r="S131" s="607"/>
      <c r="T131" s="607"/>
      <c r="U131" s="603"/>
      <c r="V131" s="603"/>
      <c r="W131" s="603"/>
      <c r="X131" s="603"/>
      <c r="Y131" s="603"/>
      <c r="Z131" s="603"/>
      <c r="AA131" s="611"/>
      <c r="AB131" s="607"/>
      <c r="AC131" s="606"/>
      <c r="AD131" s="606"/>
      <c r="AE131" s="603"/>
    </row>
    <row r="132" spans="1:31" s="612" customFormat="1" x14ac:dyDescent="0.25">
      <c r="A132" s="603">
        <f>A130+1</f>
        <v>63</v>
      </c>
      <c r="B132" s="603" t="s">
        <v>170</v>
      </c>
      <c r="C132" s="603" t="s">
        <v>20</v>
      </c>
      <c r="D132" s="598"/>
      <c r="E132" s="604"/>
      <c r="F132" s="604"/>
      <c r="G132" s="605"/>
      <c r="H132" s="603"/>
      <c r="I132" s="605"/>
      <c r="J132" s="610"/>
      <c r="K132" s="606">
        <f>(M132*4+N132*2)/2</f>
        <v>12</v>
      </c>
      <c r="L132" s="606"/>
      <c r="M132" s="606">
        <v>6</v>
      </c>
      <c r="N132" s="607"/>
      <c r="O132" s="607"/>
      <c r="P132" s="607"/>
      <c r="Q132" s="607"/>
      <c r="R132" s="607"/>
      <c r="S132" s="607"/>
      <c r="T132" s="607"/>
      <c r="U132" s="603"/>
      <c r="V132" s="603">
        <v>1</v>
      </c>
      <c r="W132" s="603">
        <v>1</v>
      </c>
      <c r="X132" s="603"/>
      <c r="Y132" s="603"/>
      <c r="Z132" s="603">
        <v>2</v>
      </c>
      <c r="AA132" s="611"/>
      <c r="AB132" s="607"/>
      <c r="AC132" s="607"/>
      <c r="AD132" s="607"/>
      <c r="AE132" s="603"/>
    </row>
    <row r="133" spans="1:31" s="612" customFormat="1" x14ac:dyDescent="0.25">
      <c r="A133" s="603"/>
      <c r="B133" s="603"/>
      <c r="C133" s="603"/>
      <c r="D133" s="598"/>
      <c r="E133" s="604">
        <v>436.73192776010694</v>
      </c>
      <c r="F133" s="604">
        <f>+CEILING(E133,5)</f>
        <v>440</v>
      </c>
      <c r="G133" s="605"/>
      <c r="H133" s="603">
        <f>F133*36</f>
        <v>15840</v>
      </c>
      <c r="I133" s="605">
        <f>F133</f>
        <v>440</v>
      </c>
      <c r="J133" s="606"/>
      <c r="K133" s="606"/>
      <c r="L133" s="606"/>
      <c r="M133" s="606"/>
      <c r="N133" s="607"/>
      <c r="O133" s="607"/>
      <c r="P133" s="607"/>
      <c r="Q133" s="607"/>
      <c r="R133" s="606">
        <v>42</v>
      </c>
      <c r="S133" s="607"/>
      <c r="T133" s="607"/>
      <c r="U133" s="603"/>
      <c r="V133" s="603"/>
      <c r="W133" s="603"/>
      <c r="X133" s="603"/>
      <c r="Y133" s="603"/>
      <c r="Z133" s="603"/>
      <c r="AA133" s="611"/>
      <c r="AB133" s="607"/>
      <c r="AC133" s="606"/>
      <c r="AD133" s="606"/>
      <c r="AE133" s="603"/>
    </row>
    <row r="134" spans="1:31" s="612" customFormat="1" x14ac:dyDescent="0.25">
      <c r="A134" s="603">
        <f>A132+1</f>
        <v>64</v>
      </c>
      <c r="B134" s="603" t="s">
        <v>171</v>
      </c>
      <c r="C134" s="603" t="s">
        <v>20</v>
      </c>
      <c r="D134" s="598"/>
      <c r="E134" s="604"/>
      <c r="F134" s="604"/>
      <c r="G134" s="605"/>
      <c r="H134" s="603"/>
      <c r="I134" s="605"/>
      <c r="J134" s="610"/>
      <c r="K134" s="606">
        <f>(M134*4+N134*2)/2</f>
        <v>12</v>
      </c>
      <c r="L134" s="606"/>
      <c r="M134" s="606">
        <v>6</v>
      </c>
      <c r="N134" s="607"/>
      <c r="O134" s="607"/>
      <c r="P134" s="607"/>
      <c r="Q134" s="607"/>
      <c r="R134" s="607"/>
      <c r="S134" s="607"/>
      <c r="T134" s="607"/>
      <c r="U134" s="603"/>
      <c r="V134" s="603">
        <v>1</v>
      </c>
      <c r="W134" s="603">
        <v>1</v>
      </c>
      <c r="X134" s="603"/>
      <c r="Y134" s="603"/>
      <c r="Z134" s="603">
        <v>2</v>
      </c>
      <c r="AA134" s="611"/>
      <c r="AB134" s="607"/>
      <c r="AC134" s="607"/>
      <c r="AD134" s="607"/>
      <c r="AE134" s="603"/>
    </row>
    <row r="135" spans="1:31" s="612" customFormat="1" x14ac:dyDescent="0.25">
      <c r="A135" s="603"/>
      <c r="B135" s="603"/>
      <c r="C135" s="603"/>
      <c r="D135" s="598"/>
      <c r="E135" s="604">
        <v>403.68989379091636</v>
      </c>
      <c r="F135" s="604">
        <f>+CEILING(E135,5)</f>
        <v>405</v>
      </c>
      <c r="G135" s="605"/>
      <c r="H135" s="603">
        <f>F135*36</f>
        <v>14580</v>
      </c>
      <c r="I135" s="605">
        <f>F135</f>
        <v>405</v>
      </c>
      <c r="J135" s="610"/>
      <c r="K135" s="606"/>
      <c r="L135" s="610"/>
      <c r="M135" s="606"/>
      <c r="N135" s="607"/>
      <c r="O135" s="607"/>
      <c r="P135" s="607"/>
      <c r="Q135" s="607"/>
      <c r="R135" s="606">
        <v>42</v>
      </c>
      <c r="S135" s="607"/>
      <c r="T135" s="607"/>
      <c r="U135" s="603"/>
      <c r="V135" s="603"/>
      <c r="W135" s="603"/>
      <c r="X135" s="603"/>
      <c r="Y135" s="603"/>
      <c r="Z135" s="603"/>
      <c r="AA135" s="611"/>
      <c r="AB135" s="607"/>
      <c r="AC135" s="606"/>
      <c r="AD135" s="606"/>
      <c r="AE135" s="603"/>
    </row>
    <row r="136" spans="1:31" s="612" customFormat="1" x14ac:dyDescent="0.25">
      <c r="A136" s="603">
        <f>A134+1</f>
        <v>65</v>
      </c>
      <c r="B136" s="603" t="s">
        <v>172</v>
      </c>
      <c r="C136" s="603" t="s">
        <v>234</v>
      </c>
      <c r="D136" s="598"/>
      <c r="E136" s="604"/>
      <c r="F136" s="604"/>
      <c r="G136" s="605"/>
      <c r="H136" s="603"/>
      <c r="I136" s="605"/>
      <c r="J136" s="610"/>
      <c r="K136" s="606">
        <f>(M136*4+N136*2)/2</f>
        <v>12</v>
      </c>
      <c r="L136" s="606"/>
      <c r="M136" s="606">
        <v>6</v>
      </c>
      <c r="N136" s="607"/>
      <c r="O136" s="607"/>
      <c r="P136" s="607"/>
      <c r="Q136" s="607"/>
      <c r="R136" s="607"/>
      <c r="S136" s="607"/>
      <c r="T136" s="607"/>
      <c r="U136" s="603"/>
      <c r="V136" s="603">
        <v>1</v>
      </c>
      <c r="W136" s="603">
        <v>1</v>
      </c>
      <c r="X136" s="603"/>
      <c r="Y136" s="603"/>
      <c r="Z136" s="603">
        <v>2</v>
      </c>
      <c r="AA136" s="611"/>
      <c r="AB136" s="607"/>
      <c r="AC136" s="607"/>
      <c r="AD136" s="607"/>
      <c r="AE136" s="603"/>
    </row>
    <row r="137" spans="1:31" s="612" customFormat="1" x14ac:dyDescent="0.25">
      <c r="A137" s="603"/>
      <c r="B137" s="603"/>
      <c r="C137" s="603"/>
      <c r="D137" s="598"/>
      <c r="E137" s="604">
        <v>409.52787738321121</v>
      </c>
      <c r="F137" s="604">
        <f>+CEILING(E137,5)</f>
        <v>410</v>
      </c>
      <c r="G137" s="605"/>
      <c r="H137" s="603">
        <f>F137*36</f>
        <v>14760</v>
      </c>
      <c r="I137" s="605">
        <f>F137</f>
        <v>410</v>
      </c>
      <c r="J137" s="610"/>
      <c r="K137" s="606"/>
      <c r="L137" s="606"/>
      <c r="M137" s="606"/>
      <c r="N137" s="607"/>
      <c r="O137" s="607"/>
      <c r="P137" s="607"/>
      <c r="Q137" s="607"/>
      <c r="R137" s="606">
        <v>42</v>
      </c>
      <c r="S137" s="607"/>
      <c r="T137" s="607"/>
      <c r="U137" s="603"/>
      <c r="V137" s="603"/>
      <c r="W137" s="603"/>
      <c r="X137" s="603"/>
      <c r="Y137" s="603"/>
      <c r="Z137" s="603"/>
      <c r="AA137" s="611"/>
      <c r="AB137" s="607"/>
      <c r="AC137" s="606"/>
      <c r="AD137" s="606"/>
      <c r="AE137" s="603"/>
    </row>
    <row r="138" spans="1:31" s="612" customFormat="1" x14ac:dyDescent="0.25">
      <c r="A138" s="603">
        <f>A136+1</f>
        <v>66</v>
      </c>
      <c r="B138" s="603" t="s">
        <v>477</v>
      </c>
      <c r="C138" s="603" t="s">
        <v>20</v>
      </c>
      <c r="D138" s="598"/>
      <c r="E138" s="604"/>
      <c r="F138" s="604"/>
      <c r="G138" s="605"/>
      <c r="H138" s="603"/>
      <c r="I138" s="605"/>
      <c r="J138" s="610"/>
      <c r="K138" s="606">
        <f>(M138*4+N138*2)/2</f>
        <v>12</v>
      </c>
      <c r="L138" s="606"/>
      <c r="M138" s="606">
        <v>6</v>
      </c>
      <c r="N138" s="607"/>
      <c r="O138" s="607"/>
      <c r="P138" s="607"/>
      <c r="Q138" s="607"/>
      <c r="R138" s="607"/>
      <c r="S138" s="607"/>
      <c r="T138" s="607"/>
      <c r="U138" s="603"/>
      <c r="V138" s="603">
        <v>1</v>
      </c>
      <c r="W138" s="603">
        <v>1</v>
      </c>
      <c r="X138" s="603"/>
      <c r="Y138" s="603"/>
      <c r="Z138" s="603">
        <v>2</v>
      </c>
      <c r="AA138" s="611"/>
      <c r="AB138" s="607"/>
      <c r="AC138" s="607"/>
      <c r="AD138" s="607"/>
      <c r="AE138" s="603"/>
    </row>
    <row r="139" spans="1:31" s="612" customFormat="1" x14ac:dyDescent="0.25">
      <c r="A139" s="603"/>
      <c r="B139" s="603"/>
      <c r="C139" s="603"/>
      <c r="D139" s="598"/>
      <c r="E139" s="604">
        <v>419.5596766576175</v>
      </c>
      <c r="F139" s="604">
        <f>+CEILING(E139,5)</f>
        <v>420</v>
      </c>
      <c r="G139" s="605"/>
      <c r="H139" s="603">
        <f>F139*36</f>
        <v>15120</v>
      </c>
      <c r="I139" s="605">
        <f>F139</f>
        <v>420</v>
      </c>
      <c r="J139" s="610"/>
      <c r="K139" s="606"/>
      <c r="L139" s="606"/>
      <c r="M139" s="606"/>
      <c r="N139" s="607"/>
      <c r="O139" s="607"/>
      <c r="P139" s="607"/>
      <c r="Q139" s="607"/>
      <c r="R139" s="606">
        <v>42</v>
      </c>
      <c r="S139" s="607"/>
      <c r="T139" s="607"/>
      <c r="U139" s="603"/>
      <c r="V139" s="603"/>
      <c r="W139" s="603"/>
      <c r="X139" s="603"/>
      <c r="Y139" s="603"/>
      <c r="Z139" s="603"/>
      <c r="AA139" s="611"/>
      <c r="AB139" s="607"/>
      <c r="AC139" s="606"/>
      <c r="AD139" s="606"/>
      <c r="AE139" s="603"/>
    </row>
    <row r="140" spans="1:31" s="612" customFormat="1" x14ac:dyDescent="0.25">
      <c r="A140" s="603">
        <f>A138+1</f>
        <v>67</v>
      </c>
      <c r="B140" s="603" t="s">
        <v>478</v>
      </c>
      <c r="C140" s="603" t="s">
        <v>20</v>
      </c>
      <c r="D140" s="598"/>
      <c r="E140" s="604"/>
      <c r="F140" s="604"/>
      <c r="G140" s="605"/>
      <c r="H140" s="603"/>
      <c r="I140" s="605"/>
      <c r="J140" s="610"/>
      <c r="K140" s="606">
        <f>(M140*4+N140*2)/2</f>
        <v>12</v>
      </c>
      <c r="L140" s="606"/>
      <c r="M140" s="606">
        <v>6</v>
      </c>
      <c r="N140" s="607"/>
      <c r="O140" s="607"/>
      <c r="P140" s="607"/>
      <c r="Q140" s="607"/>
      <c r="R140" s="607"/>
      <c r="S140" s="607"/>
      <c r="T140" s="607"/>
      <c r="U140" s="603"/>
      <c r="V140" s="603">
        <v>1</v>
      </c>
      <c r="W140" s="603">
        <v>1</v>
      </c>
      <c r="X140" s="603"/>
      <c r="Y140" s="603"/>
      <c r="Z140" s="603">
        <v>2</v>
      </c>
      <c r="AA140" s="611"/>
      <c r="AB140" s="607"/>
      <c r="AC140" s="607"/>
      <c r="AD140" s="607"/>
      <c r="AE140" s="603"/>
    </row>
    <row r="141" spans="1:31" s="612" customFormat="1" x14ac:dyDescent="0.25">
      <c r="A141" s="603"/>
      <c r="B141" s="603"/>
      <c r="C141" s="603"/>
      <c r="D141" s="598"/>
      <c r="E141" s="604">
        <v>409.25314858412162</v>
      </c>
      <c r="F141" s="604">
        <f>+CEILING(E141,5)</f>
        <v>410</v>
      </c>
      <c r="G141" s="605"/>
      <c r="H141" s="603">
        <f>F141*36</f>
        <v>14760</v>
      </c>
      <c r="I141" s="605">
        <f>F141</f>
        <v>410</v>
      </c>
      <c r="J141" s="610"/>
      <c r="K141" s="606"/>
      <c r="L141" s="606"/>
      <c r="M141" s="606"/>
      <c r="N141" s="607"/>
      <c r="O141" s="607"/>
      <c r="P141" s="607"/>
      <c r="Q141" s="607"/>
      <c r="R141" s="606">
        <v>42</v>
      </c>
      <c r="S141" s="607"/>
      <c r="T141" s="607"/>
      <c r="U141" s="603"/>
      <c r="V141" s="603"/>
      <c r="W141" s="603"/>
      <c r="X141" s="603"/>
      <c r="Y141" s="603"/>
      <c r="Z141" s="603"/>
      <c r="AA141" s="611"/>
      <c r="AB141" s="607"/>
      <c r="AC141" s="606"/>
      <c r="AD141" s="606"/>
      <c r="AE141" s="603"/>
    </row>
    <row r="142" spans="1:31" s="612" customFormat="1" x14ac:dyDescent="0.25">
      <c r="A142" s="603">
        <f>A140+1</f>
        <v>68</v>
      </c>
      <c r="B142" s="603" t="s">
        <v>479</v>
      </c>
      <c r="C142" s="603" t="s">
        <v>234</v>
      </c>
      <c r="D142" s="598"/>
      <c r="E142" s="604"/>
      <c r="F142" s="604"/>
      <c r="G142" s="605"/>
      <c r="H142" s="603"/>
      <c r="I142" s="605"/>
      <c r="J142" s="610"/>
      <c r="K142" s="606">
        <f>(M142*4+N142*2)/2</f>
        <v>12</v>
      </c>
      <c r="L142" s="606"/>
      <c r="M142" s="606">
        <v>6</v>
      </c>
      <c r="N142" s="607"/>
      <c r="O142" s="607"/>
      <c r="P142" s="607"/>
      <c r="Q142" s="607"/>
      <c r="R142" s="607"/>
      <c r="S142" s="607"/>
      <c r="T142" s="607"/>
      <c r="U142" s="603"/>
      <c r="V142" s="603">
        <v>1</v>
      </c>
      <c r="W142" s="603">
        <v>1</v>
      </c>
      <c r="X142" s="603"/>
      <c r="Y142" s="603"/>
      <c r="Z142" s="603">
        <v>2</v>
      </c>
      <c r="AA142" s="611"/>
      <c r="AB142" s="607"/>
      <c r="AC142" s="607"/>
      <c r="AD142" s="607"/>
      <c r="AE142" s="603"/>
    </row>
    <row r="143" spans="1:31" s="612" customFormat="1" x14ac:dyDescent="0.25">
      <c r="A143" s="603"/>
      <c r="B143" s="603"/>
      <c r="C143" s="603"/>
      <c r="D143" s="598"/>
      <c r="E143" s="604">
        <v>383.96806664743553</v>
      </c>
      <c r="F143" s="604">
        <f>+CEILING(E143,5)</f>
        <v>385</v>
      </c>
      <c r="G143" s="605"/>
      <c r="H143" s="603">
        <f>F143*36</f>
        <v>13860</v>
      </c>
      <c r="I143" s="605">
        <f>F143</f>
        <v>385</v>
      </c>
      <c r="J143" s="610"/>
      <c r="K143" s="606"/>
      <c r="L143" s="610"/>
      <c r="M143" s="606"/>
      <c r="N143" s="607"/>
      <c r="O143" s="607"/>
      <c r="P143" s="607"/>
      <c r="Q143" s="607"/>
      <c r="R143" s="606">
        <v>36</v>
      </c>
      <c r="S143" s="607"/>
      <c r="T143" s="607"/>
      <c r="U143" s="603"/>
      <c r="V143" s="603"/>
      <c r="W143" s="603"/>
      <c r="X143" s="603"/>
      <c r="Y143" s="603"/>
      <c r="Z143" s="603"/>
      <c r="AA143" s="611"/>
      <c r="AB143" s="607"/>
      <c r="AC143" s="606"/>
      <c r="AD143" s="606"/>
      <c r="AE143" s="603"/>
    </row>
    <row r="144" spans="1:31" s="612" customFormat="1" x14ac:dyDescent="0.25">
      <c r="A144" s="603">
        <f>A142+1</f>
        <v>69</v>
      </c>
      <c r="B144" s="603" t="s">
        <v>480</v>
      </c>
      <c r="C144" s="603" t="s">
        <v>234</v>
      </c>
      <c r="D144" s="598"/>
      <c r="E144" s="604"/>
      <c r="F144" s="604"/>
      <c r="G144" s="605"/>
      <c r="H144" s="603"/>
      <c r="I144" s="605"/>
      <c r="J144" s="610"/>
      <c r="K144" s="606">
        <f>(M144*4+N144*2)/2</f>
        <v>12</v>
      </c>
      <c r="L144" s="606"/>
      <c r="M144" s="606">
        <v>6</v>
      </c>
      <c r="N144" s="607"/>
      <c r="O144" s="607"/>
      <c r="P144" s="607"/>
      <c r="Q144" s="607"/>
      <c r="R144" s="607"/>
      <c r="S144" s="607"/>
      <c r="T144" s="607"/>
      <c r="U144" s="603"/>
      <c r="V144" s="603">
        <v>1</v>
      </c>
      <c r="W144" s="603">
        <v>1</v>
      </c>
      <c r="X144" s="603"/>
      <c r="Y144" s="603"/>
      <c r="Z144" s="603">
        <v>2</v>
      </c>
      <c r="AA144" s="611"/>
      <c r="AB144" s="607"/>
      <c r="AC144" s="607"/>
      <c r="AD144" s="607"/>
      <c r="AE144" s="603"/>
    </row>
    <row r="145" spans="1:31" s="612" customFormat="1" x14ac:dyDescent="0.25">
      <c r="A145" s="603"/>
      <c r="B145" s="603"/>
      <c r="C145" s="603"/>
      <c r="D145" s="598"/>
      <c r="E145" s="604">
        <v>450.80721180127273</v>
      </c>
      <c r="F145" s="604">
        <f>+CEILING(E145,5)</f>
        <v>455</v>
      </c>
      <c r="G145" s="605"/>
      <c r="H145" s="603">
        <f>F145*36</f>
        <v>16380</v>
      </c>
      <c r="I145" s="605">
        <f>F145</f>
        <v>455</v>
      </c>
      <c r="J145" s="610"/>
      <c r="K145" s="606"/>
      <c r="L145" s="606"/>
      <c r="M145" s="606"/>
      <c r="N145" s="607"/>
      <c r="O145" s="607"/>
      <c r="P145" s="607"/>
      <c r="Q145" s="607"/>
      <c r="R145" s="606">
        <v>42</v>
      </c>
      <c r="S145" s="607"/>
      <c r="T145" s="607"/>
      <c r="U145" s="603"/>
      <c r="V145" s="603"/>
      <c r="W145" s="603"/>
      <c r="X145" s="603"/>
      <c r="Y145" s="603"/>
      <c r="Z145" s="603"/>
      <c r="AA145" s="611"/>
      <c r="AB145" s="607"/>
      <c r="AC145" s="606"/>
      <c r="AD145" s="606"/>
      <c r="AE145" s="603"/>
    </row>
    <row r="146" spans="1:31" s="612" customFormat="1" x14ac:dyDescent="0.25">
      <c r="A146" s="603">
        <f>A144+1</f>
        <v>70</v>
      </c>
      <c r="B146" s="599" t="s">
        <v>481</v>
      </c>
      <c r="C146" s="599" t="s">
        <v>245</v>
      </c>
      <c r="D146" s="598"/>
      <c r="E146" s="604"/>
      <c r="F146" s="604"/>
      <c r="G146" s="605"/>
      <c r="H146" s="603"/>
      <c r="I146" s="605"/>
      <c r="J146" s="606">
        <v>48</v>
      </c>
      <c r="K146" s="610"/>
      <c r="L146" s="606">
        <v>12</v>
      </c>
      <c r="M146" s="610"/>
      <c r="N146" s="603"/>
      <c r="O146" s="603"/>
      <c r="P146" s="603"/>
      <c r="Q146" s="603"/>
      <c r="R146" s="607"/>
      <c r="S146" s="603">
        <v>30</v>
      </c>
      <c r="T146" s="603"/>
      <c r="U146" s="603">
        <v>2</v>
      </c>
      <c r="V146" s="603"/>
      <c r="W146" s="603">
        <v>2</v>
      </c>
      <c r="X146" s="603"/>
      <c r="Y146" s="603"/>
      <c r="Z146" s="603">
        <v>4</v>
      </c>
      <c r="AA146" s="611"/>
      <c r="AB146" s="603"/>
      <c r="AC146" s="607"/>
      <c r="AD146" s="607"/>
      <c r="AE146" s="603"/>
    </row>
    <row r="147" spans="1:31" s="612" customFormat="1" x14ac:dyDescent="0.25">
      <c r="A147" s="603"/>
      <c r="B147" s="603"/>
      <c r="C147" s="603"/>
      <c r="D147" s="598"/>
      <c r="E147" s="604">
        <v>384.21883024776071</v>
      </c>
      <c r="F147" s="604">
        <f>+CEILING(E147,5)</f>
        <v>385</v>
      </c>
      <c r="G147" s="605"/>
      <c r="H147" s="603">
        <f>F147*36</f>
        <v>13860</v>
      </c>
      <c r="I147" s="605">
        <f>F147</f>
        <v>385</v>
      </c>
      <c r="J147" s="610"/>
      <c r="K147" s="606"/>
      <c r="L147" s="606"/>
      <c r="M147" s="606"/>
      <c r="N147" s="607"/>
      <c r="O147" s="607"/>
      <c r="P147" s="607"/>
      <c r="Q147" s="607"/>
      <c r="R147" s="606">
        <v>36</v>
      </c>
      <c r="S147" s="607"/>
      <c r="T147" s="607"/>
      <c r="U147" s="603"/>
      <c r="V147" s="603"/>
      <c r="W147" s="603"/>
      <c r="X147" s="603"/>
      <c r="Y147" s="603"/>
      <c r="Z147" s="603"/>
      <c r="AA147" s="613"/>
      <c r="AB147" s="607"/>
      <c r="AC147" s="606"/>
      <c r="AD147" s="606"/>
      <c r="AE147" s="603"/>
    </row>
    <row r="148" spans="1:31" s="612" customFormat="1" x14ac:dyDescent="0.25">
      <c r="A148" s="603">
        <f>A146+1</f>
        <v>71</v>
      </c>
      <c r="B148" s="603" t="s">
        <v>482</v>
      </c>
      <c r="C148" s="603" t="s">
        <v>234</v>
      </c>
      <c r="D148" s="598"/>
      <c r="E148" s="604"/>
      <c r="F148" s="604"/>
      <c r="G148" s="605"/>
      <c r="H148" s="603"/>
      <c r="I148" s="605"/>
      <c r="J148" s="610"/>
      <c r="K148" s="606">
        <f>(M148*4+N148*2)/2</f>
        <v>12</v>
      </c>
      <c r="L148" s="606"/>
      <c r="M148" s="606">
        <v>6</v>
      </c>
      <c r="N148" s="607"/>
      <c r="O148" s="607"/>
      <c r="P148" s="607"/>
      <c r="Q148" s="607"/>
      <c r="R148" s="607"/>
      <c r="S148" s="607"/>
      <c r="T148" s="607"/>
      <c r="U148" s="603"/>
      <c r="V148" s="603">
        <v>1</v>
      </c>
      <c r="W148" s="603">
        <v>1</v>
      </c>
      <c r="X148" s="603"/>
      <c r="Y148" s="603"/>
      <c r="Z148" s="603">
        <v>2</v>
      </c>
      <c r="AA148" s="611"/>
      <c r="AB148" s="607"/>
      <c r="AC148" s="607"/>
      <c r="AD148" s="607"/>
      <c r="AE148" s="603"/>
    </row>
    <row r="149" spans="1:31" s="612" customFormat="1" x14ac:dyDescent="0.25">
      <c r="A149" s="603"/>
      <c r="B149" s="603"/>
      <c r="C149" s="603"/>
      <c r="D149" s="598"/>
      <c r="E149" s="604">
        <v>338.54875662450138</v>
      </c>
      <c r="F149" s="604">
        <f>+CEILING(E149,5)</f>
        <v>340</v>
      </c>
      <c r="G149" s="605"/>
      <c r="H149" s="603">
        <f>F149*36</f>
        <v>12240</v>
      </c>
      <c r="I149" s="605">
        <f>F149</f>
        <v>340</v>
      </c>
      <c r="J149" s="610"/>
      <c r="K149" s="606"/>
      <c r="L149" s="606"/>
      <c r="M149" s="606"/>
      <c r="N149" s="607"/>
      <c r="O149" s="607"/>
      <c r="P149" s="607"/>
      <c r="Q149" s="607"/>
      <c r="R149" s="606">
        <v>36</v>
      </c>
      <c r="S149" s="607"/>
      <c r="T149" s="607"/>
      <c r="U149" s="603"/>
      <c r="V149" s="603"/>
      <c r="W149" s="603"/>
      <c r="X149" s="603"/>
      <c r="Y149" s="603"/>
      <c r="Z149" s="603"/>
      <c r="AA149" s="613"/>
      <c r="AB149" s="607"/>
      <c r="AC149" s="606"/>
      <c r="AD149" s="606"/>
      <c r="AE149" s="603"/>
    </row>
    <row r="150" spans="1:31" s="612" customFormat="1" x14ac:dyDescent="0.25">
      <c r="A150" s="603">
        <f>A148+1</f>
        <v>72</v>
      </c>
      <c r="B150" s="603" t="s">
        <v>483</v>
      </c>
      <c r="C150" s="603" t="s">
        <v>234</v>
      </c>
      <c r="D150" s="598"/>
      <c r="E150" s="604"/>
      <c r="F150" s="604"/>
      <c r="G150" s="605"/>
      <c r="H150" s="603"/>
      <c r="I150" s="605"/>
      <c r="J150" s="610"/>
      <c r="K150" s="606">
        <f>(M150*4+N150*2)/2</f>
        <v>12</v>
      </c>
      <c r="L150" s="606"/>
      <c r="M150" s="606">
        <v>6</v>
      </c>
      <c r="N150" s="607"/>
      <c r="O150" s="607"/>
      <c r="P150" s="607"/>
      <c r="Q150" s="607"/>
      <c r="R150" s="607"/>
      <c r="S150" s="607"/>
      <c r="T150" s="607"/>
      <c r="U150" s="603"/>
      <c r="V150" s="603">
        <v>1</v>
      </c>
      <c r="W150" s="603">
        <v>1</v>
      </c>
      <c r="X150" s="603"/>
      <c r="Y150" s="603"/>
      <c r="Z150" s="603">
        <v>2</v>
      </c>
      <c r="AA150" s="611"/>
      <c r="AB150" s="607"/>
      <c r="AC150" s="607"/>
      <c r="AD150" s="607"/>
      <c r="AE150" s="603"/>
    </row>
    <row r="151" spans="1:31" s="612" customFormat="1" x14ac:dyDescent="0.25">
      <c r="A151" s="603"/>
      <c r="B151" s="603"/>
      <c r="C151" s="603"/>
      <c r="D151" s="598"/>
      <c r="E151" s="604">
        <v>370.73988514869893</v>
      </c>
      <c r="F151" s="604">
        <f>+CEILING(E151,5)</f>
        <v>375</v>
      </c>
      <c r="G151" s="605"/>
      <c r="H151" s="603">
        <f>F151*36</f>
        <v>13500</v>
      </c>
      <c r="I151" s="605">
        <f>F151</f>
        <v>375</v>
      </c>
      <c r="J151" s="610"/>
      <c r="K151" s="606"/>
      <c r="L151" s="606"/>
      <c r="M151" s="606"/>
      <c r="N151" s="607"/>
      <c r="O151" s="607"/>
      <c r="P151" s="607"/>
      <c r="Q151" s="607"/>
      <c r="R151" s="606">
        <v>36</v>
      </c>
      <c r="S151" s="607"/>
      <c r="T151" s="607"/>
      <c r="U151" s="603"/>
      <c r="V151" s="603"/>
      <c r="W151" s="603"/>
      <c r="X151" s="603"/>
      <c r="Y151" s="603"/>
      <c r="Z151" s="603"/>
      <c r="AA151" s="611"/>
      <c r="AB151" s="607"/>
      <c r="AC151" s="606"/>
      <c r="AD151" s="606"/>
      <c r="AE151" s="603"/>
    </row>
    <row r="152" spans="1:31" s="612" customFormat="1" x14ac:dyDescent="0.25">
      <c r="A152" s="603">
        <f>A150+1</f>
        <v>73</v>
      </c>
      <c r="B152" s="603" t="s">
        <v>484</v>
      </c>
      <c r="C152" s="603" t="s">
        <v>234</v>
      </c>
      <c r="D152" s="598"/>
      <c r="E152" s="604"/>
      <c r="F152" s="604"/>
      <c r="G152" s="605"/>
      <c r="H152" s="603"/>
      <c r="I152" s="605"/>
      <c r="J152" s="610"/>
      <c r="K152" s="606">
        <f>(M152*4+N152*2)/2</f>
        <v>12</v>
      </c>
      <c r="L152" s="606"/>
      <c r="M152" s="606">
        <v>6</v>
      </c>
      <c r="N152" s="607"/>
      <c r="O152" s="607"/>
      <c r="P152" s="607"/>
      <c r="Q152" s="607"/>
      <c r="R152" s="607"/>
      <c r="S152" s="607"/>
      <c r="T152" s="607"/>
      <c r="U152" s="603"/>
      <c r="V152" s="603">
        <v>1</v>
      </c>
      <c r="W152" s="603">
        <v>1</v>
      </c>
      <c r="X152" s="603"/>
      <c r="Y152" s="603"/>
      <c r="Z152" s="603">
        <v>2</v>
      </c>
      <c r="AA152" s="611"/>
      <c r="AB152" s="607"/>
      <c r="AC152" s="607"/>
      <c r="AD152" s="607"/>
      <c r="AE152" s="603"/>
    </row>
    <row r="153" spans="1:31" s="612" customFormat="1" x14ac:dyDescent="0.25">
      <c r="A153" s="603"/>
      <c r="B153" s="603"/>
      <c r="C153" s="603"/>
      <c r="D153" s="598"/>
      <c r="E153" s="604">
        <v>434.09946245064407</v>
      </c>
      <c r="F153" s="604">
        <f>+CEILING(E153,5)</f>
        <v>435</v>
      </c>
      <c r="G153" s="605"/>
      <c r="H153" s="603">
        <f>F153*36</f>
        <v>15660</v>
      </c>
      <c r="I153" s="605">
        <f>F153</f>
        <v>435</v>
      </c>
      <c r="J153" s="610"/>
      <c r="K153" s="606"/>
      <c r="L153" s="606"/>
      <c r="M153" s="606"/>
      <c r="N153" s="607"/>
      <c r="O153" s="607"/>
      <c r="P153" s="607"/>
      <c r="Q153" s="607"/>
      <c r="R153" s="606">
        <v>42</v>
      </c>
      <c r="S153" s="607"/>
      <c r="T153" s="607"/>
      <c r="U153" s="603"/>
      <c r="V153" s="603"/>
      <c r="W153" s="603"/>
      <c r="X153" s="603"/>
      <c r="Y153" s="603"/>
      <c r="Z153" s="603"/>
      <c r="AA153" s="611"/>
      <c r="AB153" s="607"/>
      <c r="AC153" s="606"/>
      <c r="AD153" s="606"/>
      <c r="AE153" s="603"/>
    </row>
    <row r="154" spans="1:31" s="612" customFormat="1" x14ac:dyDescent="0.25">
      <c r="A154" s="603">
        <f>A152+1</f>
        <v>74</v>
      </c>
      <c r="B154" s="603" t="s">
        <v>485</v>
      </c>
      <c r="C154" s="603" t="s">
        <v>234</v>
      </c>
      <c r="D154" s="598"/>
      <c r="E154" s="604"/>
      <c r="F154" s="604"/>
      <c r="G154" s="605"/>
      <c r="H154" s="603"/>
      <c r="I154" s="605"/>
      <c r="J154" s="610"/>
      <c r="K154" s="606">
        <f>(M154*4+N154*2)/2</f>
        <v>12</v>
      </c>
      <c r="L154" s="606"/>
      <c r="M154" s="606">
        <v>6</v>
      </c>
      <c r="N154" s="607"/>
      <c r="O154" s="607"/>
      <c r="P154" s="607"/>
      <c r="Q154" s="607"/>
      <c r="R154" s="607"/>
      <c r="S154" s="607"/>
      <c r="T154" s="607"/>
      <c r="U154" s="603"/>
      <c r="V154" s="603">
        <v>1</v>
      </c>
      <c r="W154" s="603">
        <v>1</v>
      </c>
      <c r="X154" s="603"/>
      <c r="Y154" s="603"/>
      <c r="Z154" s="603">
        <v>2</v>
      </c>
      <c r="AA154" s="613"/>
      <c r="AB154" s="607"/>
      <c r="AC154" s="607"/>
      <c r="AD154" s="607"/>
      <c r="AE154" s="603"/>
    </row>
    <row r="155" spans="1:31" s="612" customFormat="1" x14ac:dyDescent="0.25">
      <c r="A155" s="603"/>
      <c r="B155" s="603"/>
      <c r="C155" s="603"/>
      <c r="D155" s="598"/>
      <c r="E155" s="604">
        <v>368.10117953630197</v>
      </c>
      <c r="F155" s="604">
        <f>+CEILING(E155,5)</f>
        <v>370</v>
      </c>
      <c r="G155" s="605"/>
      <c r="H155" s="603">
        <f>F155*36</f>
        <v>13320</v>
      </c>
      <c r="I155" s="605">
        <f>F155</f>
        <v>370</v>
      </c>
      <c r="J155" s="610"/>
      <c r="K155" s="606"/>
      <c r="L155" s="606"/>
      <c r="M155" s="606"/>
      <c r="N155" s="607"/>
      <c r="O155" s="607"/>
      <c r="P155" s="607"/>
      <c r="Q155" s="607"/>
      <c r="R155" s="606">
        <v>36</v>
      </c>
      <c r="S155" s="607"/>
      <c r="T155" s="607"/>
      <c r="U155" s="603"/>
      <c r="V155" s="603"/>
      <c r="W155" s="603"/>
      <c r="X155" s="603"/>
      <c r="Y155" s="603"/>
      <c r="Z155" s="603"/>
      <c r="AA155" s="611"/>
      <c r="AB155" s="607"/>
      <c r="AC155" s="606"/>
      <c r="AD155" s="606"/>
      <c r="AE155" s="603"/>
    </row>
    <row r="156" spans="1:31" s="612" customFormat="1" x14ac:dyDescent="0.25">
      <c r="A156" s="603">
        <f>A154+1</f>
        <v>75</v>
      </c>
      <c r="B156" s="603" t="s">
        <v>173</v>
      </c>
      <c r="C156" s="603" t="s">
        <v>234</v>
      </c>
      <c r="D156" s="598"/>
      <c r="E156" s="604"/>
      <c r="F156" s="604"/>
      <c r="G156" s="605"/>
      <c r="H156" s="603"/>
      <c r="I156" s="605"/>
      <c r="J156" s="610"/>
      <c r="K156" s="606">
        <f>(M156*4+N156*2)/2</f>
        <v>12</v>
      </c>
      <c r="L156" s="606"/>
      <c r="M156" s="606">
        <v>6</v>
      </c>
      <c r="N156" s="607"/>
      <c r="O156" s="607"/>
      <c r="P156" s="607"/>
      <c r="Q156" s="607"/>
      <c r="R156" s="607"/>
      <c r="S156" s="607"/>
      <c r="T156" s="607"/>
      <c r="U156" s="603"/>
      <c r="V156" s="603">
        <v>1</v>
      </c>
      <c r="W156" s="603">
        <v>1</v>
      </c>
      <c r="X156" s="603"/>
      <c r="Y156" s="603"/>
      <c r="Z156" s="603">
        <v>2</v>
      </c>
      <c r="AA156" s="613"/>
      <c r="AB156" s="607"/>
      <c r="AC156" s="607"/>
      <c r="AD156" s="607"/>
      <c r="AE156" s="603"/>
    </row>
    <row r="157" spans="1:31" s="612" customFormat="1" x14ac:dyDescent="0.25">
      <c r="A157" s="603"/>
      <c r="B157" s="603"/>
      <c r="C157" s="599"/>
      <c r="D157" s="598"/>
      <c r="E157" s="604">
        <v>342.27918097657198</v>
      </c>
      <c r="F157" s="604">
        <f>+CEILING(E157,5)</f>
        <v>345</v>
      </c>
      <c r="G157" s="605"/>
      <c r="H157" s="603">
        <f>F157*36</f>
        <v>12420</v>
      </c>
      <c r="I157" s="605">
        <f>F157</f>
        <v>345</v>
      </c>
      <c r="J157" s="610"/>
      <c r="K157" s="606"/>
      <c r="L157" s="606"/>
      <c r="M157" s="606"/>
      <c r="N157" s="607"/>
      <c r="O157" s="607"/>
      <c r="P157" s="607"/>
      <c r="Q157" s="607"/>
      <c r="R157" s="606">
        <v>36</v>
      </c>
      <c r="S157" s="607"/>
      <c r="T157" s="607"/>
      <c r="U157" s="603"/>
      <c r="V157" s="603"/>
      <c r="W157" s="603"/>
      <c r="X157" s="603"/>
      <c r="Y157" s="603"/>
      <c r="Z157" s="603"/>
      <c r="AA157" s="611"/>
      <c r="AB157" s="607"/>
      <c r="AC157" s="606"/>
      <c r="AD157" s="606"/>
      <c r="AE157" s="603"/>
    </row>
    <row r="158" spans="1:31" s="612" customFormat="1" x14ac:dyDescent="0.25">
      <c r="A158" s="603">
        <f>A156+1</f>
        <v>76</v>
      </c>
      <c r="B158" s="599" t="s">
        <v>174</v>
      </c>
      <c r="C158" s="599" t="s">
        <v>245</v>
      </c>
      <c r="D158" s="598" t="s">
        <v>1088</v>
      </c>
      <c r="E158" s="604"/>
      <c r="F158" s="604"/>
      <c r="G158" s="605"/>
      <c r="H158" s="603"/>
      <c r="I158" s="605"/>
      <c r="J158" s="606">
        <v>48</v>
      </c>
      <c r="K158" s="610"/>
      <c r="L158" s="606">
        <v>12</v>
      </c>
      <c r="M158" s="610"/>
      <c r="N158" s="603"/>
      <c r="O158" s="603"/>
      <c r="P158" s="603"/>
      <c r="Q158" s="603"/>
      <c r="R158" s="607"/>
      <c r="S158" s="603">
        <v>30</v>
      </c>
      <c r="T158" s="603"/>
      <c r="U158" s="603">
        <v>2</v>
      </c>
      <c r="V158" s="603"/>
      <c r="W158" s="603">
        <v>2</v>
      </c>
      <c r="X158" s="603"/>
      <c r="Y158" s="603"/>
      <c r="Z158" s="603">
        <v>4</v>
      </c>
      <c r="AA158" s="611"/>
      <c r="AB158" s="603"/>
      <c r="AC158" s="607"/>
      <c r="AD158" s="607"/>
      <c r="AE158" s="603"/>
    </row>
    <row r="159" spans="1:31" s="612" customFormat="1" x14ac:dyDescent="0.25">
      <c r="A159" s="603"/>
      <c r="B159" s="603"/>
      <c r="C159" s="599"/>
      <c r="D159" s="598"/>
      <c r="E159" s="604">
        <v>405.11547329363907</v>
      </c>
      <c r="F159" s="604">
        <f>+CEILING(E159,5)</f>
        <v>410</v>
      </c>
      <c r="G159" s="605"/>
      <c r="H159" s="603">
        <f>F159*36</f>
        <v>14760</v>
      </c>
      <c r="I159" s="605">
        <f>F159</f>
        <v>410</v>
      </c>
      <c r="J159" s="610"/>
      <c r="K159" s="606"/>
      <c r="L159" s="610"/>
      <c r="M159" s="606"/>
      <c r="N159" s="603"/>
      <c r="O159" s="603"/>
      <c r="P159" s="603"/>
      <c r="Q159" s="603"/>
      <c r="R159" s="606">
        <v>42</v>
      </c>
      <c r="S159" s="603"/>
      <c r="T159" s="603"/>
      <c r="U159" s="603"/>
      <c r="V159" s="603"/>
      <c r="W159" s="603"/>
      <c r="X159" s="603"/>
      <c r="Y159" s="603"/>
      <c r="Z159" s="603"/>
      <c r="AA159" s="611"/>
      <c r="AB159" s="603"/>
      <c r="AC159" s="606"/>
      <c r="AD159" s="606"/>
      <c r="AE159" s="603"/>
    </row>
    <row r="160" spans="1:31" s="612" customFormat="1" x14ac:dyDescent="0.25">
      <c r="A160" s="603">
        <f>A158+1</f>
        <v>77</v>
      </c>
      <c r="B160" s="603" t="s">
        <v>486</v>
      </c>
      <c r="C160" s="603" t="s">
        <v>20</v>
      </c>
      <c r="D160" s="598"/>
      <c r="E160" s="604"/>
      <c r="F160" s="604"/>
      <c r="G160" s="605"/>
      <c r="H160" s="603"/>
      <c r="I160" s="605"/>
      <c r="J160" s="610"/>
      <c r="K160" s="606">
        <f>(M160*4+N160*2)/2</f>
        <v>12</v>
      </c>
      <c r="L160" s="606"/>
      <c r="M160" s="606">
        <v>6</v>
      </c>
      <c r="N160" s="607"/>
      <c r="O160" s="607"/>
      <c r="P160" s="607"/>
      <c r="Q160" s="607"/>
      <c r="R160" s="607"/>
      <c r="S160" s="607"/>
      <c r="T160" s="607"/>
      <c r="U160" s="603"/>
      <c r="V160" s="603">
        <v>1</v>
      </c>
      <c r="W160" s="603">
        <v>1</v>
      </c>
      <c r="X160" s="603"/>
      <c r="Y160" s="603"/>
      <c r="Z160" s="603">
        <v>2</v>
      </c>
      <c r="AA160" s="611"/>
      <c r="AB160" s="607"/>
      <c r="AC160" s="607"/>
      <c r="AD160" s="607"/>
      <c r="AE160" s="603"/>
    </row>
    <row r="161" spans="1:31" s="612" customFormat="1" x14ac:dyDescent="0.25">
      <c r="A161" s="603"/>
      <c r="B161" s="603"/>
      <c r="C161" s="599"/>
      <c r="D161" s="598"/>
      <c r="E161" s="604">
        <v>412.14558739445681</v>
      </c>
      <c r="F161" s="604">
        <f>+CEILING(E161,5)</f>
        <v>415</v>
      </c>
      <c r="G161" s="605"/>
      <c r="H161" s="603">
        <f>F161*36</f>
        <v>14940</v>
      </c>
      <c r="I161" s="605">
        <f>F161</f>
        <v>415</v>
      </c>
      <c r="J161" s="610"/>
      <c r="K161" s="606"/>
      <c r="L161" s="606"/>
      <c r="M161" s="606"/>
      <c r="N161" s="607"/>
      <c r="O161" s="607"/>
      <c r="P161" s="607"/>
      <c r="Q161" s="607"/>
      <c r="R161" s="606">
        <v>42</v>
      </c>
      <c r="S161" s="607"/>
      <c r="T161" s="607"/>
      <c r="U161" s="603"/>
      <c r="V161" s="603"/>
      <c r="W161" s="603"/>
      <c r="X161" s="603"/>
      <c r="Y161" s="603"/>
      <c r="Z161" s="603"/>
      <c r="AA161" s="611"/>
      <c r="AB161" s="607"/>
      <c r="AC161" s="606"/>
      <c r="AD161" s="606"/>
      <c r="AE161" s="603"/>
    </row>
    <row r="162" spans="1:31" s="612" customFormat="1" x14ac:dyDescent="0.25">
      <c r="A162" s="603">
        <f>A160+1</f>
        <v>78</v>
      </c>
      <c r="B162" s="603" t="s">
        <v>487</v>
      </c>
      <c r="C162" s="603" t="s">
        <v>234</v>
      </c>
      <c r="D162" s="598"/>
      <c r="E162" s="604"/>
      <c r="F162" s="604"/>
      <c r="G162" s="605"/>
      <c r="H162" s="603"/>
      <c r="I162" s="605"/>
      <c r="J162" s="610"/>
      <c r="K162" s="606">
        <f>(M162*4+N162*2)/2</f>
        <v>12</v>
      </c>
      <c r="L162" s="606"/>
      <c r="M162" s="606">
        <v>6</v>
      </c>
      <c r="N162" s="607"/>
      <c r="O162" s="607"/>
      <c r="P162" s="607"/>
      <c r="Q162" s="607"/>
      <c r="R162" s="607"/>
      <c r="S162" s="607"/>
      <c r="T162" s="607"/>
      <c r="U162" s="603"/>
      <c r="V162" s="603">
        <v>1</v>
      </c>
      <c r="W162" s="603">
        <v>1</v>
      </c>
      <c r="X162" s="603"/>
      <c r="Y162" s="603"/>
      <c r="Z162" s="603">
        <v>2</v>
      </c>
      <c r="AA162" s="611"/>
      <c r="AB162" s="607"/>
      <c r="AC162" s="607"/>
      <c r="AD162" s="607"/>
      <c r="AE162" s="603"/>
    </row>
    <row r="163" spans="1:31" s="612" customFormat="1" x14ac:dyDescent="0.25">
      <c r="A163" s="603"/>
      <c r="B163" s="603"/>
      <c r="C163" s="599"/>
      <c r="D163" s="598"/>
      <c r="E163" s="604">
        <v>412.22353172826871</v>
      </c>
      <c r="F163" s="604">
        <f>+CEILING(E163,5)</f>
        <v>415</v>
      </c>
      <c r="G163" s="605"/>
      <c r="H163" s="603">
        <f>F163*36</f>
        <v>14940</v>
      </c>
      <c r="I163" s="605">
        <f>F163</f>
        <v>415</v>
      </c>
      <c r="J163" s="610"/>
      <c r="K163" s="606"/>
      <c r="L163" s="610"/>
      <c r="M163" s="606"/>
      <c r="N163" s="607"/>
      <c r="O163" s="607"/>
      <c r="P163" s="607"/>
      <c r="Q163" s="607"/>
      <c r="R163" s="606">
        <v>42</v>
      </c>
      <c r="S163" s="607"/>
      <c r="T163" s="607"/>
      <c r="U163" s="603"/>
      <c r="V163" s="603"/>
      <c r="W163" s="603"/>
      <c r="X163" s="603"/>
      <c r="Y163" s="603"/>
      <c r="Z163" s="603"/>
      <c r="AA163" s="611"/>
      <c r="AB163" s="607"/>
      <c r="AC163" s="606"/>
      <c r="AD163" s="606"/>
      <c r="AE163" s="603"/>
    </row>
    <row r="164" spans="1:31" s="612" customFormat="1" x14ac:dyDescent="0.25">
      <c r="A164" s="603">
        <f>A162+1</f>
        <v>79</v>
      </c>
      <c r="B164" s="603" t="s">
        <v>488</v>
      </c>
      <c r="C164" s="603" t="s">
        <v>20</v>
      </c>
      <c r="D164" s="598"/>
      <c r="E164" s="604"/>
      <c r="F164" s="604"/>
      <c r="G164" s="605"/>
      <c r="H164" s="603"/>
      <c r="I164" s="605"/>
      <c r="J164" s="610"/>
      <c r="K164" s="606">
        <f>(M164*4+N164*2)/2</f>
        <v>12</v>
      </c>
      <c r="L164" s="606"/>
      <c r="M164" s="606">
        <v>6</v>
      </c>
      <c r="N164" s="607"/>
      <c r="O164" s="607"/>
      <c r="P164" s="607"/>
      <c r="Q164" s="607"/>
      <c r="R164" s="607"/>
      <c r="S164" s="607"/>
      <c r="T164" s="607"/>
      <c r="U164" s="603"/>
      <c r="V164" s="603">
        <v>1</v>
      </c>
      <c r="W164" s="603">
        <v>1</v>
      </c>
      <c r="X164" s="603"/>
      <c r="Y164" s="603"/>
      <c r="Z164" s="603">
        <v>2</v>
      </c>
      <c r="AA164" s="611"/>
      <c r="AB164" s="607"/>
      <c r="AC164" s="607"/>
      <c r="AD164" s="607"/>
      <c r="AE164" s="603"/>
    </row>
    <row r="165" spans="1:31" s="612" customFormat="1" x14ac:dyDescent="0.25">
      <c r="A165" s="603"/>
      <c r="B165" s="603"/>
      <c r="C165" s="599"/>
      <c r="D165" s="598"/>
      <c r="E165" s="604">
        <v>422.07142344745898</v>
      </c>
      <c r="F165" s="604">
        <f>+CEILING(E165,5)</f>
        <v>425</v>
      </c>
      <c r="G165" s="605"/>
      <c r="H165" s="603">
        <f>F165*36</f>
        <v>15300</v>
      </c>
      <c r="I165" s="605">
        <f>F165</f>
        <v>425</v>
      </c>
      <c r="J165" s="610"/>
      <c r="K165" s="606"/>
      <c r="L165" s="606"/>
      <c r="M165" s="606"/>
      <c r="N165" s="607"/>
      <c r="O165" s="607"/>
      <c r="P165" s="607"/>
      <c r="Q165" s="607"/>
      <c r="R165" s="606">
        <v>42</v>
      </c>
      <c r="S165" s="607"/>
      <c r="T165" s="607"/>
      <c r="U165" s="603"/>
      <c r="V165" s="603"/>
      <c r="W165" s="603"/>
      <c r="X165" s="603"/>
      <c r="Y165" s="603"/>
      <c r="Z165" s="603"/>
      <c r="AA165" s="611"/>
      <c r="AB165" s="607"/>
      <c r="AC165" s="606"/>
      <c r="AD165" s="606"/>
      <c r="AE165" s="603"/>
    </row>
    <row r="166" spans="1:31" s="612" customFormat="1" x14ac:dyDescent="0.25">
      <c r="A166" s="603">
        <f>A164+1</f>
        <v>80</v>
      </c>
      <c r="B166" s="603" t="s">
        <v>489</v>
      </c>
      <c r="C166" s="603" t="s">
        <v>20</v>
      </c>
      <c r="D166" s="598"/>
      <c r="E166" s="604"/>
      <c r="F166" s="604"/>
      <c r="G166" s="605"/>
      <c r="H166" s="603"/>
      <c r="I166" s="605"/>
      <c r="J166" s="610"/>
      <c r="K166" s="606">
        <f>(M166*4+N166*2)/2</f>
        <v>12</v>
      </c>
      <c r="L166" s="606"/>
      <c r="M166" s="606">
        <v>6</v>
      </c>
      <c r="N166" s="607"/>
      <c r="O166" s="607"/>
      <c r="P166" s="607"/>
      <c r="Q166" s="607"/>
      <c r="R166" s="607"/>
      <c r="S166" s="607"/>
      <c r="T166" s="607"/>
      <c r="U166" s="603"/>
      <c r="V166" s="603">
        <v>1</v>
      </c>
      <c r="W166" s="603">
        <v>1</v>
      </c>
      <c r="X166" s="603"/>
      <c r="Y166" s="603"/>
      <c r="Z166" s="603">
        <v>2</v>
      </c>
      <c r="AA166" s="611"/>
      <c r="AB166" s="607"/>
      <c r="AC166" s="607"/>
      <c r="AD166" s="607"/>
      <c r="AE166" s="603"/>
    </row>
    <row r="167" spans="1:31" s="612" customFormat="1" x14ac:dyDescent="0.25">
      <c r="A167" s="603"/>
      <c r="B167" s="603"/>
      <c r="C167" s="599"/>
      <c r="D167" s="598"/>
      <c r="E167" s="604">
        <v>418.26821632173255</v>
      </c>
      <c r="F167" s="604">
        <f>+CEILING(E167,5)</f>
        <v>420</v>
      </c>
      <c r="G167" s="605"/>
      <c r="H167" s="603">
        <f>F167*36</f>
        <v>15120</v>
      </c>
      <c r="I167" s="605">
        <f>F167</f>
        <v>420</v>
      </c>
      <c r="J167" s="610"/>
      <c r="K167" s="606"/>
      <c r="L167" s="606"/>
      <c r="M167" s="606"/>
      <c r="N167" s="607"/>
      <c r="O167" s="607"/>
      <c r="P167" s="607"/>
      <c r="Q167" s="607"/>
      <c r="R167" s="606">
        <v>42</v>
      </c>
      <c r="S167" s="607"/>
      <c r="T167" s="607"/>
      <c r="U167" s="603"/>
      <c r="V167" s="603"/>
      <c r="W167" s="603"/>
      <c r="X167" s="603"/>
      <c r="Y167" s="603"/>
      <c r="Z167" s="603"/>
      <c r="AA167" s="611"/>
      <c r="AB167" s="607"/>
      <c r="AC167" s="606"/>
      <c r="AD167" s="606"/>
      <c r="AE167" s="603"/>
    </row>
    <row r="168" spans="1:31" s="612" customFormat="1" x14ac:dyDescent="0.25">
      <c r="A168" s="603">
        <f>A166+1</f>
        <v>81</v>
      </c>
      <c r="B168" s="603" t="s">
        <v>490</v>
      </c>
      <c r="C168" s="603" t="s">
        <v>20</v>
      </c>
      <c r="D168" s="598"/>
      <c r="E168" s="604"/>
      <c r="F168" s="604"/>
      <c r="G168" s="605"/>
      <c r="H168" s="603"/>
      <c r="I168" s="605"/>
      <c r="J168" s="610"/>
      <c r="K168" s="606">
        <f>(M168*4+N168*2)/2</f>
        <v>12</v>
      </c>
      <c r="L168" s="606"/>
      <c r="M168" s="606">
        <v>6</v>
      </c>
      <c r="N168" s="607"/>
      <c r="O168" s="607"/>
      <c r="P168" s="607"/>
      <c r="Q168" s="607"/>
      <c r="R168" s="607"/>
      <c r="S168" s="607"/>
      <c r="T168" s="607"/>
      <c r="U168" s="603"/>
      <c r="V168" s="603">
        <v>1</v>
      </c>
      <c r="W168" s="603">
        <v>1</v>
      </c>
      <c r="X168" s="603"/>
      <c r="Y168" s="603"/>
      <c r="Z168" s="603">
        <v>2</v>
      </c>
      <c r="AA168" s="611"/>
      <c r="AB168" s="607"/>
      <c r="AC168" s="607"/>
      <c r="AD168" s="607"/>
      <c r="AE168" s="603"/>
    </row>
    <row r="169" spans="1:31" s="612" customFormat="1" x14ac:dyDescent="0.25">
      <c r="A169" s="603"/>
      <c r="B169" s="603"/>
      <c r="C169" s="599"/>
      <c r="D169" s="598"/>
      <c r="E169" s="604">
        <v>384.30762441792871</v>
      </c>
      <c r="F169" s="604">
        <f>+CEILING(E169,5)</f>
        <v>385</v>
      </c>
      <c r="G169" s="605"/>
      <c r="H169" s="603">
        <f>F169*36</f>
        <v>13860</v>
      </c>
      <c r="I169" s="605">
        <f>F169</f>
        <v>385</v>
      </c>
      <c r="J169" s="610"/>
      <c r="K169" s="606"/>
      <c r="L169" s="606"/>
      <c r="M169" s="606"/>
      <c r="N169" s="607"/>
      <c r="O169" s="607"/>
      <c r="P169" s="607"/>
      <c r="Q169" s="607"/>
      <c r="R169" s="606">
        <v>36</v>
      </c>
      <c r="S169" s="607"/>
      <c r="T169" s="607"/>
      <c r="U169" s="603"/>
      <c r="V169" s="603"/>
      <c r="W169" s="603"/>
      <c r="X169" s="603"/>
      <c r="Y169" s="603"/>
      <c r="Z169" s="603"/>
      <c r="AA169" s="611"/>
      <c r="AB169" s="607"/>
      <c r="AC169" s="606"/>
      <c r="AD169" s="606"/>
      <c r="AE169" s="603"/>
    </row>
    <row r="170" spans="1:31" s="612" customFormat="1" x14ac:dyDescent="0.25">
      <c r="A170" s="603">
        <f>A168+1</f>
        <v>82</v>
      </c>
      <c r="B170" s="603" t="s">
        <v>491</v>
      </c>
      <c r="C170" s="603" t="s">
        <v>235</v>
      </c>
      <c r="D170" s="598"/>
      <c r="E170" s="604"/>
      <c r="F170" s="604"/>
      <c r="G170" s="605"/>
      <c r="H170" s="603"/>
      <c r="I170" s="605"/>
      <c r="J170" s="610"/>
      <c r="K170" s="606">
        <f>(M170*4+N170*2)/2</f>
        <v>12</v>
      </c>
      <c r="L170" s="606"/>
      <c r="M170" s="606">
        <v>6</v>
      </c>
      <c r="N170" s="607"/>
      <c r="O170" s="607"/>
      <c r="P170" s="607"/>
      <c r="Q170" s="607"/>
      <c r="R170" s="607"/>
      <c r="S170" s="607"/>
      <c r="T170" s="607"/>
      <c r="U170" s="603"/>
      <c r="V170" s="603">
        <v>1</v>
      </c>
      <c r="W170" s="603">
        <v>1</v>
      </c>
      <c r="X170" s="603"/>
      <c r="Y170" s="603"/>
      <c r="Z170" s="603">
        <v>2</v>
      </c>
      <c r="AA170" s="611"/>
      <c r="AB170" s="607"/>
      <c r="AC170" s="607"/>
      <c r="AD170" s="607"/>
      <c r="AE170" s="603"/>
    </row>
    <row r="171" spans="1:31" s="612" customFormat="1" x14ac:dyDescent="0.25">
      <c r="A171" s="603"/>
      <c r="B171" s="603"/>
      <c r="C171" s="599"/>
      <c r="D171" s="598"/>
      <c r="E171" s="604">
        <v>434.19918221570435</v>
      </c>
      <c r="F171" s="604">
        <f>+CEILING(E171,5)</f>
        <v>435</v>
      </c>
      <c r="G171" s="605"/>
      <c r="H171" s="603">
        <f>F171*36</f>
        <v>15660</v>
      </c>
      <c r="I171" s="605">
        <f>F171</f>
        <v>435</v>
      </c>
      <c r="J171" s="610"/>
      <c r="K171" s="606"/>
      <c r="L171" s="606"/>
      <c r="M171" s="606"/>
      <c r="N171" s="607"/>
      <c r="O171" s="607"/>
      <c r="P171" s="607"/>
      <c r="Q171" s="607"/>
      <c r="R171" s="606">
        <v>42</v>
      </c>
      <c r="S171" s="607"/>
      <c r="T171" s="607"/>
      <c r="U171" s="603"/>
      <c r="V171" s="603"/>
      <c r="W171" s="603"/>
      <c r="X171" s="603"/>
      <c r="Y171" s="603"/>
      <c r="Z171" s="603"/>
      <c r="AA171" s="611"/>
      <c r="AB171" s="607"/>
      <c r="AC171" s="606"/>
      <c r="AD171" s="606"/>
      <c r="AE171" s="603"/>
    </row>
    <row r="172" spans="1:31" s="612" customFormat="1" x14ac:dyDescent="0.25">
      <c r="A172" s="603">
        <f>A170+1</f>
        <v>83</v>
      </c>
      <c r="B172" s="603" t="s">
        <v>492</v>
      </c>
      <c r="C172" s="603" t="s">
        <v>236</v>
      </c>
      <c r="D172" s="598"/>
      <c r="E172" s="604"/>
      <c r="F172" s="604"/>
      <c r="G172" s="605"/>
      <c r="H172" s="603"/>
      <c r="I172" s="605"/>
      <c r="J172" s="610"/>
      <c r="K172" s="606">
        <f>(M172*4+N172*2)/2</f>
        <v>12</v>
      </c>
      <c r="L172" s="606"/>
      <c r="M172" s="606">
        <v>6</v>
      </c>
      <c r="N172" s="607"/>
      <c r="O172" s="607"/>
      <c r="P172" s="607"/>
      <c r="Q172" s="607"/>
      <c r="R172" s="607"/>
      <c r="S172" s="607"/>
      <c r="T172" s="607"/>
      <c r="U172" s="603"/>
      <c r="V172" s="603">
        <v>1</v>
      </c>
      <c r="W172" s="603">
        <v>1</v>
      </c>
      <c r="X172" s="603"/>
      <c r="Y172" s="603"/>
      <c r="Z172" s="603">
        <v>2</v>
      </c>
      <c r="AA172" s="611"/>
      <c r="AB172" s="607"/>
      <c r="AC172" s="607"/>
      <c r="AD172" s="607"/>
      <c r="AE172" s="603"/>
    </row>
    <row r="173" spans="1:31" s="612" customFormat="1" x14ac:dyDescent="0.25">
      <c r="A173" s="603"/>
      <c r="B173" s="603"/>
      <c r="C173" s="599"/>
      <c r="D173" s="598"/>
      <c r="E173" s="604">
        <v>390.12152965954391</v>
      </c>
      <c r="F173" s="604">
        <f>+CEILING(E173,5)</f>
        <v>395</v>
      </c>
      <c r="G173" s="605"/>
      <c r="H173" s="603">
        <f>F173*36</f>
        <v>14220</v>
      </c>
      <c r="I173" s="605">
        <f>F173</f>
        <v>395</v>
      </c>
      <c r="J173" s="610"/>
      <c r="K173" s="606"/>
      <c r="L173" s="606"/>
      <c r="M173" s="606"/>
      <c r="N173" s="607"/>
      <c r="O173" s="607"/>
      <c r="P173" s="607"/>
      <c r="Q173" s="607"/>
      <c r="R173" s="606">
        <v>42</v>
      </c>
      <c r="S173" s="607"/>
      <c r="T173" s="607"/>
      <c r="U173" s="603"/>
      <c r="V173" s="603"/>
      <c r="W173" s="603"/>
      <c r="X173" s="603"/>
      <c r="Y173" s="603"/>
      <c r="Z173" s="603"/>
      <c r="AA173" s="611"/>
      <c r="AB173" s="607"/>
      <c r="AC173" s="606"/>
      <c r="AD173" s="606"/>
      <c r="AE173" s="603"/>
    </row>
    <row r="174" spans="1:31" s="612" customFormat="1" x14ac:dyDescent="0.25">
      <c r="A174" s="603">
        <f>A172+1</f>
        <v>84</v>
      </c>
      <c r="B174" s="603" t="s">
        <v>493</v>
      </c>
      <c r="C174" s="603" t="s">
        <v>235</v>
      </c>
      <c r="D174" s="598"/>
      <c r="E174" s="604"/>
      <c r="F174" s="604"/>
      <c r="G174" s="605"/>
      <c r="H174" s="603"/>
      <c r="I174" s="605"/>
      <c r="J174" s="610"/>
      <c r="K174" s="606">
        <f>(M174*4+N174*2)/2</f>
        <v>12</v>
      </c>
      <c r="L174" s="606"/>
      <c r="M174" s="606">
        <v>6</v>
      </c>
      <c r="N174" s="607"/>
      <c r="O174" s="607"/>
      <c r="P174" s="607"/>
      <c r="Q174" s="607"/>
      <c r="R174" s="607"/>
      <c r="S174" s="607"/>
      <c r="T174" s="607"/>
      <c r="U174" s="603"/>
      <c r="V174" s="603">
        <v>1</v>
      </c>
      <c r="W174" s="603">
        <v>1</v>
      </c>
      <c r="X174" s="603"/>
      <c r="Y174" s="603"/>
      <c r="Z174" s="603">
        <v>2</v>
      </c>
      <c r="AA174" s="611"/>
      <c r="AB174" s="607"/>
      <c r="AC174" s="607"/>
      <c r="AD174" s="607"/>
      <c r="AE174" s="603"/>
    </row>
    <row r="175" spans="1:31" s="612" customFormat="1" x14ac:dyDescent="0.25">
      <c r="A175" s="603"/>
      <c r="B175" s="603"/>
      <c r="C175" s="599"/>
      <c r="D175" s="598"/>
      <c r="E175" s="604">
        <v>426.31412926726824</v>
      </c>
      <c r="F175" s="604">
        <f>+CEILING(E175,5)</f>
        <v>430</v>
      </c>
      <c r="G175" s="605"/>
      <c r="H175" s="603">
        <f>F175*36</f>
        <v>15480</v>
      </c>
      <c r="I175" s="605">
        <f>F175</f>
        <v>430</v>
      </c>
      <c r="J175" s="610"/>
      <c r="K175" s="606"/>
      <c r="L175" s="610"/>
      <c r="M175" s="606"/>
      <c r="N175" s="607"/>
      <c r="O175" s="607"/>
      <c r="P175" s="607"/>
      <c r="Q175" s="607"/>
      <c r="R175" s="606">
        <v>42</v>
      </c>
      <c r="S175" s="607"/>
      <c r="T175" s="607"/>
      <c r="U175" s="603"/>
      <c r="V175" s="603"/>
      <c r="W175" s="603"/>
      <c r="X175" s="603"/>
      <c r="Y175" s="603"/>
      <c r="Z175" s="603"/>
      <c r="AA175" s="611"/>
      <c r="AB175" s="607"/>
      <c r="AC175" s="606"/>
      <c r="AD175" s="606"/>
      <c r="AE175" s="603"/>
    </row>
    <row r="176" spans="1:31" s="612" customFormat="1" x14ac:dyDescent="0.25">
      <c r="A176" s="603">
        <f>A174+1</f>
        <v>85</v>
      </c>
      <c r="B176" s="603" t="s">
        <v>494</v>
      </c>
      <c r="C176" s="603" t="s">
        <v>20</v>
      </c>
      <c r="D176" s="598"/>
      <c r="E176" s="604"/>
      <c r="F176" s="604"/>
      <c r="G176" s="605"/>
      <c r="H176" s="603"/>
      <c r="I176" s="605"/>
      <c r="J176" s="610"/>
      <c r="K176" s="606">
        <f>(M176*4+N176*2)/2</f>
        <v>12</v>
      </c>
      <c r="L176" s="606"/>
      <c r="M176" s="606">
        <v>6</v>
      </c>
      <c r="N176" s="607"/>
      <c r="O176" s="607"/>
      <c r="P176" s="607"/>
      <c r="Q176" s="607"/>
      <c r="R176" s="607"/>
      <c r="S176" s="607"/>
      <c r="T176" s="607"/>
      <c r="U176" s="603"/>
      <c r="V176" s="603">
        <v>1</v>
      </c>
      <c r="W176" s="603">
        <v>1</v>
      </c>
      <c r="X176" s="603"/>
      <c r="Y176" s="603"/>
      <c r="Z176" s="603">
        <v>2</v>
      </c>
      <c r="AA176" s="611"/>
      <c r="AB176" s="607"/>
      <c r="AC176" s="607"/>
      <c r="AD176" s="607"/>
      <c r="AE176" s="603"/>
    </row>
    <row r="177" spans="1:31" s="612" customFormat="1" x14ac:dyDescent="0.25">
      <c r="A177" s="603"/>
      <c r="B177" s="603"/>
      <c r="C177" s="599"/>
      <c r="D177" s="598"/>
      <c r="E177" s="604">
        <v>405.86623620651079</v>
      </c>
      <c r="F177" s="604">
        <f>+CEILING(E177,5)</f>
        <v>410</v>
      </c>
      <c r="G177" s="605"/>
      <c r="H177" s="603">
        <f>F177*36</f>
        <v>14760</v>
      </c>
      <c r="I177" s="605">
        <f>F177</f>
        <v>410</v>
      </c>
      <c r="J177" s="610"/>
      <c r="K177" s="606"/>
      <c r="L177" s="610"/>
      <c r="M177" s="606"/>
      <c r="N177" s="607"/>
      <c r="O177" s="607"/>
      <c r="P177" s="607"/>
      <c r="Q177" s="607"/>
      <c r="R177" s="606">
        <v>42</v>
      </c>
      <c r="S177" s="607"/>
      <c r="T177" s="607"/>
      <c r="U177" s="603"/>
      <c r="V177" s="603"/>
      <c r="W177" s="603"/>
      <c r="X177" s="603"/>
      <c r="Y177" s="603"/>
      <c r="Z177" s="603"/>
      <c r="AA177" s="611"/>
      <c r="AB177" s="607"/>
      <c r="AC177" s="606"/>
      <c r="AD177" s="606"/>
      <c r="AE177" s="603"/>
    </row>
    <row r="178" spans="1:31" s="612" customFormat="1" x14ac:dyDescent="0.25">
      <c r="A178" s="603">
        <f>A176+1</f>
        <v>86</v>
      </c>
      <c r="B178" s="599" t="s">
        <v>47</v>
      </c>
      <c r="C178" s="599" t="s">
        <v>241</v>
      </c>
      <c r="D178" s="598" t="s">
        <v>1089</v>
      </c>
      <c r="E178" s="604"/>
      <c r="F178" s="604"/>
      <c r="G178" s="605"/>
      <c r="H178" s="603"/>
      <c r="I178" s="605"/>
      <c r="J178" s="606">
        <v>48</v>
      </c>
      <c r="K178" s="606">
        <v>6</v>
      </c>
      <c r="L178" s="606">
        <v>12</v>
      </c>
      <c r="M178" s="610"/>
      <c r="N178" s="603">
        <v>6</v>
      </c>
      <c r="O178" s="603"/>
      <c r="P178" s="603"/>
      <c r="Q178" s="603"/>
      <c r="R178" s="607"/>
      <c r="S178" s="603">
        <v>30</v>
      </c>
      <c r="T178" s="603"/>
      <c r="U178" s="603">
        <v>2</v>
      </c>
      <c r="V178" s="603"/>
      <c r="W178" s="603">
        <v>2</v>
      </c>
      <c r="X178" s="603"/>
      <c r="Y178" s="603"/>
      <c r="Z178" s="603">
        <v>4</v>
      </c>
      <c r="AA178" s="611"/>
      <c r="AB178" s="603"/>
      <c r="AC178" s="607"/>
      <c r="AD178" s="607"/>
      <c r="AE178" s="603"/>
    </row>
    <row r="179" spans="1:31" s="612" customFormat="1" x14ac:dyDescent="0.25">
      <c r="A179" s="603"/>
      <c r="B179" s="603"/>
      <c r="C179" s="599"/>
      <c r="D179" s="598"/>
      <c r="E179" s="604">
        <v>211.91485759231725</v>
      </c>
      <c r="F179" s="604">
        <f>+CEILING(E179,5)</f>
        <v>215</v>
      </c>
      <c r="G179" s="605"/>
      <c r="H179" s="603">
        <f>F179*36</f>
        <v>7740</v>
      </c>
      <c r="I179" s="605">
        <f>F179</f>
        <v>215</v>
      </c>
      <c r="J179" s="610"/>
      <c r="K179" s="606"/>
      <c r="L179" s="606"/>
      <c r="M179" s="606"/>
      <c r="N179" s="607"/>
      <c r="O179" s="607"/>
      <c r="P179" s="607"/>
      <c r="Q179" s="607"/>
      <c r="R179" s="606">
        <v>24</v>
      </c>
      <c r="S179" s="607"/>
      <c r="T179" s="607"/>
      <c r="U179" s="603"/>
      <c r="V179" s="603"/>
      <c r="W179" s="603"/>
      <c r="X179" s="603"/>
      <c r="Y179" s="603"/>
      <c r="Z179" s="603"/>
      <c r="AA179" s="611"/>
      <c r="AB179" s="607"/>
      <c r="AC179" s="606"/>
      <c r="AD179" s="606"/>
      <c r="AE179" s="603"/>
    </row>
    <row r="180" spans="1:31" s="612" customFormat="1" x14ac:dyDescent="0.25">
      <c r="A180" s="603">
        <f>A178+1</f>
        <v>87</v>
      </c>
      <c r="B180" s="599" t="s">
        <v>48</v>
      </c>
      <c r="C180" s="599" t="s">
        <v>367</v>
      </c>
      <c r="D180" s="598" t="s">
        <v>1090</v>
      </c>
      <c r="E180" s="604"/>
      <c r="F180" s="604"/>
      <c r="G180" s="605"/>
      <c r="H180" s="603"/>
      <c r="I180" s="605"/>
      <c r="J180" s="606">
        <v>48</v>
      </c>
      <c r="K180" s="606">
        <v>6</v>
      </c>
      <c r="L180" s="606">
        <v>12</v>
      </c>
      <c r="M180" s="610"/>
      <c r="N180" s="603">
        <v>6</v>
      </c>
      <c r="O180" s="603"/>
      <c r="P180" s="603"/>
      <c r="Q180" s="603"/>
      <c r="R180" s="607"/>
      <c r="S180" s="603">
        <v>30</v>
      </c>
      <c r="T180" s="603"/>
      <c r="U180" s="603">
        <v>2</v>
      </c>
      <c r="V180" s="603"/>
      <c r="W180" s="603">
        <v>2</v>
      </c>
      <c r="X180" s="603"/>
      <c r="Y180" s="603"/>
      <c r="Z180" s="603">
        <v>4</v>
      </c>
      <c r="AA180" s="611"/>
      <c r="AB180" s="603"/>
      <c r="AC180" s="607"/>
      <c r="AD180" s="607"/>
      <c r="AE180" s="603"/>
    </row>
    <row r="181" spans="1:31" s="612" customFormat="1" x14ac:dyDescent="0.25">
      <c r="A181" s="603"/>
      <c r="B181" s="603"/>
      <c r="C181" s="599"/>
      <c r="D181" s="598"/>
      <c r="E181" s="604">
        <v>464.25099356820198</v>
      </c>
      <c r="F181" s="604">
        <f>+CEILING(E181,5)</f>
        <v>465</v>
      </c>
      <c r="G181" s="605"/>
      <c r="H181" s="603">
        <f>F181*36</f>
        <v>16740</v>
      </c>
      <c r="I181" s="605">
        <f>F181</f>
        <v>465</v>
      </c>
      <c r="J181" s="610"/>
      <c r="K181" s="606"/>
      <c r="L181" s="606"/>
      <c r="M181" s="606"/>
      <c r="N181" s="607"/>
      <c r="O181" s="607"/>
      <c r="P181" s="607"/>
      <c r="Q181" s="607"/>
      <c r="R181" s="606">
        <v>48</v>
      </c>
      <c r="S181" s="607"/>
      <c r="T181" s="607"/>
      <c r="U181" s="603"/>
      <c r="V181" s="603"/>
      <c r="W181" s="603"/>
      <c r="X181" s="603"/>
      <c r="Y181" s="603"/>
      <c r="Z181" s="603"/>
      <c r="AA181" s="613"/>
      <c r="AB181" s="607"/>
      <c r="AC181" s="606"/>
      <c r="AD181" s="606"/>
      <c r="AE181" s="603"/>
    </row>
    <row r="182" spans="1:31" s="612" customFormat="1" x14ac:dyDescent="0.25">
      <c r="A182" s="603">
        <f>A180+1</f>
        <v>88</v>
      </c>
      <c r="B182" s="603" t="s">
        <v>495</v>
      </c>
      <c r="C182" s="603" t="s">
        <v>236</v>
      </c>
      <c r="D182" s="598"/>
      <c r="E182" s="604"/>
      <c r="F182" s="604"/>
      <c r="G182" s="605"/>
      <c r="H182" s="603"/>
      <c r="I182" s="605"/>
      <c r="J182" s="610"/>
      <c r="K182" s="606">
        <f>(M182*4+N182*2)/2</f>
        <v>12</v>
      </c>
      <c r="L182" s="606"/>
      <c r="M182" s="606">
        <v>6</v>
      </c>
      <c r="N182" s="607"/>
      <c r="O182" s="607"/>
      <c r="P182" s="607"/>
      <c r="Q182" s="607"/>
      <c r="R182" s="607"/>
      <c r="S182" s="607"/>
      <c r="T182" s="607"/>
      <c r="U182" s="603"/>
      <c r="V182" s="603">
        <v>1</v>
      </c>
      <c r="W182" s="603">
        <v>1</v>
      </c>
      <c r="X182" s="603"/>
      <c r="Y182" s="603"/>
      <c r="Z182" s="603">
        <v>2</v>
      </c>
      <c r="AA182" s="611"/>
      <c r="AB182" s="607"/>
      <c r="AC182" s="607"/>
      <c r="AD182" s="607"/>
      <c r="AE182" s="603"/>
    </row>
    <row r="183" spans="1:31" s="612" customFormat="1" x14ac:dyDescent="0.25">
      <c r="A183" s="603"/>
      <c r="B183" s="603"/>
      <c r="C183" s="599"/>
      <c r="D183" s="598"/>
      <c r="E183" s="604">
        <v>373.68737669367937</v>
      </c>
      <c r="F183" s="604">
        <f>+CEILING(E183,5)</f>
        <v>375</v>
      </c>
      <c r="G183" s="605"/>
      <c r="H183" s="603">
        <f>F183*36</f>
        <v>13500</v>
      </c>
      <c r="I183" s="605">
        <f>F183</f>
        <v>375</v>
      </c>
      <c r="J183" s="610"/>
      <c r="K183" s="606"/>
      <c r="L183" s="610"/>
      <c r="M183" s="606"/>
      <c r="N183" s="603"/>
      <c r="O183" s="603"/>
      <c r="P183" s="603"/>
      <c r="Q183" s="603"/>
      <c r="R183" s="606">
        <v>36</v>
      </c>
      <c r="S183" s="603"/>
      <c r="T183" s="603"/>
      <c r="U183" s="603"/>
      <c r="V183" s="603"/>
      <c r="W183" s="603"/>
      <c r="X183" s="603"/>
      <c r="Y183" s="603"/>
      <c r="Z183" s="603"/>
      <c r="AA183" s="613"/>
      <c r="AB183" s="603"/>
      <c r="AC183" s="606"/>
      <c r="AD183" s="606"/>
      <c r="AE183" s="603"/>
    </row>
    <row r="184" spans="1:31" s="612" customFormat="1" x14ac:dyDescent="0.25">
      <c r="A184" s="603">
        <f>A182+1</f>
        <v>89</v>
      </c>
      <c r="B184" s="603" t="s">
        <v>496</v>
      </c>
      <c r="C184" s="603" t="s">
        <v>20</v>
      </c>
      <c r="D184" s="598"/>
      <c r="E184" s="604"/>
      <c r="F184" s="604"/>
      <c r="G184" s="605"/>
      <c r="H184" s="603"/>
      <c r="I184" s="605"/>
      <c r="J184" s="610"/>
      <c r="K184" s="606">
        <f>(M184*4+N184*2)/2</f>
        <v>12</v>
      </c>
      <c r="L184" s="606"/>
      <c r="M184" s="606">
        <v>6</v>
      </c>
      <c r="N184" s="607"/>
      <c r="O184" s="607"/>
      <c r="P184" s="607"/>
      <c r="Q184" s="607"/>
      <c r="R184" s="607"/>
      <c r="S184" s="607"/>
      <c r="T184" s="607"/>
      <c r="U184" s="603"/>
      <c r="V184" s="603">
        <v>1</v>
      </c>
      <c r="W184" s="603">
        <v>1</v>
      </c>
      <c r="X184" s="603"/>
      <c r="Y184" s="603"/>
      <c r="Z184" s="603">
        <v>2</v>
      </c>
      <c r="AA184" s="611"/>
      <c r="AB184" s="607"/>
      <c r="AC184" s="607"/>
      <c r="AD184" s="607"/>
      <c r="AE184" s="603"/>
    </row>
    <row r="185" spans="1:31" s="612" customFormat="1" x14ac:dyDescent="0.25">
      <c r="A185" s="603"/>
      <c r="B185" s="603"/>
      <c r="C185" s="603"/>
      <c r="D185" s="598"/>
      <c r="E185" s="604">
        <v>419.67245007527765</v>
      </c>
      <c r="F185" s="604">
        <f>+CEILING(E185,5)</f>
        <v>420</v>
      </c>
      <c r="G185" s="605"/>
      <c r="H185" s="603">
        <f>F185*36</f>
        <v>15120</v>
      </c>
      <c r="I185" s="605">
        <f>F185</f>
        <v>420</v>
      </c>
      <c r="J185" s="610"/>
      <c r="K185" s="606"/>
      <c r="L185" s="606"/>
      <c r="M185" s="606"/>
      <c r="N185" s="607"/>
      <c r="O185" s="607"/>
      <c r="P185" s="607"/>
      <c r="Q185" s="607"/>
      <c r="R185" s="606">
        <v>42</v>
      </c>
      <c r="S185" s="607"/>
      <c r="T185" s="607"/>
      <c r="U185" s="603"/>
      <c r="V185" s="603"/>
      <c r="W185" s="603"/>
      <c r="X185" s="603"/>
      <c r="Y185" s="603"/>
      <c r="Z185" s="603"/>
      <c r="AA185" s="611"/>
      <c r="AB185" s="607"/>
      <c r="AC185" s="606"/>
      <c r="AD185" s="606"/>
      <c r="AE185" s="603"/>
    </row>
    <row r="186" spans="1:31" s="612" customFormat="1" x14ac:dyDescent="0.25">
      <c r="A186" s="603">
        <f>A184+1</f>
        <v>90</v>
      </c>
      <c r="B186" s="603" t="s">
        <v>497</v>
      </c>
      <c r="C186" s="603" t="s">
        <v>20</v>
      </c>
      <c r="D186" s="598"/>
      <c r="E186" s="604"/>
      <c r="F186" s="604"/>
      <c r="G186" s="605"/>
      <c r="H186" s="603"/>
      <c r="I186" s="605"/>
      <c r="J186" s="610"/>
      <c r="K186" s="606">
        <f>(M186*4+N186*2)/2</f>
        <v>12</v>
      </c>
      <c r="L186" s="606"/>
      <c r="M186" s="606">
        <v>6</v>
      </c>
      <c r="N186" s="607"/>
      <c r="O186" s="607"/>
      <c r="P186" s="607"/>
      <c r="Q186" s="607"/>
      <c r="R186" s="607"/>
      <c r="S186" s="607"/>
      <c r="T186" s="607"/>
      <c r="U186" s="603"/>
      <c r="V186" s="603">
        <v>1</v>
      </c>
      <c r="W186" s="603">
        <v>1</v>
      </c>
      <c r="X186" s="603"/>
      <c r="Y186" s="603"/>
      <c r="Z186" s="603">
        <v>2</v>
      </c>
      <c r="AA186" s="611"/>
      <c r="AB186" s="607"/>
      <c r="AC186" s="607"/>
      <c r="AD186" s="607"/>
      <c r="AE186" s="603"/>
    </row>
    <row r="187" spans="1:31" s="612" customFormat="1" x14ac:dyDescent="0.25">
      <c r="A187" s="603"/>
      <c r="B187" s="603"/>
      <c r="C187" s="603"/>
      <c r="D187" s="598"/>
      <c r="E187" s="604">
        <v>420.25205979340592</v>
      </c>
      <c r="F187" s="604">
        <f>+CEILING(E187,5)</f>
        <v>425</v>
      </c>
      <c r="G187" s="605"/>
      <c r="H187" s="603">
        <f>F187*36</f>
        <v>15300</v>
      </c>
      <c r="I187" s="605">
        <f>F187</f>
        <v>425</v>
      </c>
      <c r="J187" s="610"/>
      <c r="K187" s="606"/>
      <c r="L187" s="610"/>
      <c r="M187" s="606"/>
      <c r="N187" s="607"/>
      <c r="O187" s="607"/>
      <c r="P187" s="607"/>
      <c r="Q187" s="607"/>
      <c r="R187" s="606">
        <v>42</v>
      </c>
      <c r="S187" s="607"/>
      <c r="T187" s="607"/>
      <c r="U187" s="603"/>
      <c r="V187" s="603"/>
      <c r="W187" s="603"/>
      <c r="X187" s="603"/>
      <c r="Y187" s="603"/>
      <c r="Z187" s="603"/>
      <c r="AA187" s="611"/>
      <c r="AB187" s="607"/>
      <c r="AC187" s="606"/>
      <c r="AD187" s="606"/>
      <c r="AE187" s="603"/>
    </row>
    <row r="188" spans="1:31" s="612" customFormat="1" x14ac:dyDescent="0.25">
      <c r="A188" s="603">
        <f>A186+1</f>
        <v>91</v>
      </c>
      <c r="B188" s="603" t="s">
        <v>175</v>
      </c>
      <c r="C188" s="603" t="s">
        <v>20</v>
      </c>
      <c r="D188" s="598"/>
      <c r="E188" s="604"/>
      <c r="F188" s="604"/>
      <c r="G188" s="605"/>
      <c r="H188" s="603"/>
      <c r="I188" s="605"/>
      <c r="J188" s="610"/>
      <c r="K188" s="606">
        <f>(M188*4+N188*2)/2</f>
        <v>12</v>
      </c>
      <c r="L188" s="606"/>
      <c r="M188" s="606">
        <v>6</v>
      </c>
      <c r="N188" s="607"/>
      <c r="O188" s="607"/>
      <c r="P188" s="607"/>
      <c r="Q188" s="607"/>
      <c r="R188" s="607"/>
      <c r="S188" s="607"/>
      <c r="T188" s="607"/>
      <c r="U188" s="603"/>
      <c r="V188" s="603">
        <v>1</v>
      </c>
      <c r="W188" s="603">
        <v>1</v>
      </c>
      <c r="X188" s="603"/>
      <c r="Y188" s="603"/>
      <c r="Z188" s="603">
        <v>2</v>
      </c>
      <c r="AA188" s="611"/>
      <c r="AB188" s="607"/>
      <c r="AC188" s="607"/>
      <c r="AD188" s="607"/>
      <c r="AE188" s="603"/>
    </row>
    <row r="189" spans="1:31" s="612" customFormat="1" x14ac:dyDescent="0.25">
      <c r="A189" s="603"/>
      <c r="B189" s="603"/>
      <c r="C189" s="599"/>
      <c r="D189" s="598"/>
      <c r="E189" s="604">
        <v>400.03689725415211</v>
      </c>
      <c r="F189" s="604">
        <f>+CEILING(E189,5)</f>
        <v>405</v>
      </c>
      <c r="G189" s="605"/>
      <c r="H189" s="603">
        <f>F189*36</f>
        <v>14580</v>
      </c>
      <c r="I189" s="605">
        <f>F189</f>
        <v>405</v>
      </c>
      <c r="J189" s="610"/>
      <c r="K189" s="606"/>
      <c r="L189" s="606"/>
      <c r="M189" s="606"/>
      <c r="N189" s="607"/>
      <c r="O189" s="607"/>
      <c r="P189" s="607"/>
      <c r="Q189" s="607"/>
      <c r="R189" s="606">
        <v>42</v>
      </c>
      <c r="S189" s="607"/>
      <c r="T189" s="607"/>
      <c r="U189" s="603"/>
      <c r="V189" s="603"/>
      <c r="W189" s="603"/>
      <c r="X189" s="603"/>
      <c r="Y189" s="603"/>
      <c r="Z189" s="603"/>
      <c r="AA189" s="611"/>
      <c r="AB189" s="607"/>
      <c r="AC189" s="606"/>
      <c r="AD189" s="606"/>
      <c r="AE189" s="603"/>
    </row>
    <row r="190" spans="1:31" s="612" customFormat="1" x14ac:dyDescent="0.25">
      <c r="A190" s="603">
        <f>A188+1</f>
        <v>92</v>
      </c>
      <c r="B190" s="599" t="s">
        <v>498</v>
      </c>
      <c r="C190" s="598" t="s">
        <v>247</v>
      </c>
      <c r="D190" s="598" t="s">
        <v>1091</v>
      </c>
      <c r="E190" s="611"/>
      <c r="F190" s="604"/>
      <c r="G190" s="605"/>
      <c r="H190" s="603"/>
      <c r="I190" s="605"/>
      <c r="J190" s="606">
        <v>48</v>
      </c>
      <c r="K190" s="610"/>
      <c r="L190" s="606">
        <v>12</v>
      </c>
      <c r="M190" s="610"/>
      <c r="N190" s="603"/>
      <c r="O190" s="603"/>
      <c r="P190" s="603"/>
      <c r="Q190" s="603"/>
      <c r="R190" s="607"/>
      <c r="S190" s="603">
        <v>30</v>
      </c>
      <c r="T190" s="603"/>
      <c r="U190" s="603">
        <v>2</v>
      </c>
      <c r="V190" s="603"/>
      <c r="W190" s="603">
        <v>2</v>
      </c>
      <c r="X190" s="603"/>
      <c r="Y190" s="603"/>
      <c r="Z190" s="603">
        <v>4</v>
      </c>
      <c r="AA190" s="611"/>
      <c r="AB190" s="603"/>
      <c r="AC190" s="607"/>
      <c r="AD190" s="607"/>
      <c r="AE190" s="603"/>
    </row>
    <row r="191" spans="1:31" s="612" customFormat="1" x14ac:dyDescent="0.25">
      <c r="A191" s="603"/>
      <c r="B191" s="603"/>
      <c r="C191" s="611"/>
      <c r="D191" s="598"/>
      <c r="E191" s="604">
        <v>381.41331037279838</v>
      </c>
      <c r="F191" s="604">
        <f>+CEILING(E191,5)</f>
        <v>385</v>
      </c>
      <c r="G191" s="605"/>
      <c r="H191" s="603">
        <f>F191*36</f>
        <v>13860</v>
      </c>
      <c r="I191" s="605">
        <f>F191</f>
        <v>385</v>
      </c>
      <c r="J191" s="610"/>
      <c r="K191" s="606"/>
      <c r="L191" s="606"/>
      <c r="M191" s="606"/>
      <c r="N191" s="607"/>
      <c r="O191" s="607"/>
      <c r="P191" s="607"/>
      <c r="Q191" s="607"/>
      <c r="R191" s="606">
        <v>36</v>
      </c>
      <c r="S191" s="607"/>
      <c r="T191" s="607"/>
      <c r="U191" s="603"/>
      <c r="V191" s="603"/>
      <c r="W191" s="603"/>
      <c r="X191" s="603"/>
      <c r="Y191" s="603"/>
      <c r="Z191" s="603"/>
      <c r="AA191" s="611"/>
      <c r="AB191" s="607"/>
      <c r="AC191" s="606"/>
      <c r="AD191" s="606"/>
      <c r="AE191" s="603"/>
    </row>
    <row r="192" spans="1:31" s="612" customFormat="1" x14ac:dyDescent="0.25">
      <c r="A192" s="603">
        <f>A190+1</f>
        <v>93</v>
      </c>
      <c r="B192" s="599" t="s">
        <v>499</v>
      </c>
      <c r="C192" s="598" t="s">
        <v>242</v>
      </c>
      <c r="D192" s="598" t="s">
        <v>1092</v>
      </c>
      <c r="E192" s="604"/>
      <c r="F192" s="604"/>
      <c r="G192" s="605"/>
      <c r="H192" s="603"/>
      <c r="I192" s="605"/>
      <c r="J192" s="606">
        <v>48</v>
      </c>
      <c r="K192" s="610"/>
      <c r="L192" s="606">
        <v>12</v>
      </c>
      <c r="M192" s="610"/>
      <c r="N192" s="603"/>
      <c r="O192" s="603"/>
      <c r="P192" s="603"/>
      <c r="Q192" s="603"/>
      <c r="R192" s="607"/>
      <c r="S192" s="603">
        <v>30</v>
      </c>
      <c r="T192" s="603"/>
      <c r="U192" s="603">
        <v>2</v>
      </c>
      <c r="V192" s="603"/>
      <c r="W192" s="603">
        <v>2</v>
      </c>
      <c r="X192" s="603"/>
      <c r="Y192" s="603"/>
      <c r="Z192" s="603">
        <v>4</v>
      </c>
      <c r="AA192" s="611"/>
      <c r="AB192" s="603"/>
      <c r="AC192" s="607"/>
      <c r="AD192" s="607"/>
      <c r="AE192" s="603"/>
    </row>
    <row r="193" spans="1:31" s="612" customFormat="1" x14ac:dyDescent="0.25">
      <c r="A193" s="603"/>
      <c r="B193" s="603"/>
      <c r="C193" s="611"/>
      <c r="D193" s="598"/>
      <c r="E193" s="604">
        <v>412.76593589319145</v>
      </c>
      <c r="F193" s="604">
        <f>+CEILING(E193,5)</f>
        <v>415</v>
      </c>
      <c r="G193" s="605"/>
      <c r="H193" s="603">
        <f>F193*36</f>
        <v>14940</v>
      </c>
      <c r="I193" s="605">
        <f>F193</f>
        <v>415</v>
      </c>
      <c r="J193" s="610"/>
      <c r="K193" s="606"/>
      <c r="L193" s="606"/>
      <c r="M193" s="606"/>
      <c r="N193" s="607"/>
      <c r="O193" s="607"/>
      <c r="P193" s="607"/>
      <c r="Q193" s="607"/>
      <c r="R193" s="606">
        <v>42</v>
      </c>
      <c r="S193" s="607"/>
      <c r="T193" s="607"/>
      <c r="U193" s="603"/>
      <c r="V193" s="603"/>
      <c r="W193" s="603"/>
      <c r="X193" s="603"/>
      <c r="Y193" s="603"/>
      <c r="Z193" s="603"/>
      <c r="AA193" s="613"/>
      <c r="AB193" s="607"/>
      <c r="AC193" s="606"/>
      <c r="AD193" s="606"/>
      <c r="AE193" s="603"/>
    </row>
    <row r="194" spans="1:31" s="612" customFormat="1" x14ac:dyDescent="0.25">
      <c r="A194" s="603">
        <f>A192+1</f>
        <v>94</v>
      </c>
      <c r="B194" s="603" t="s">
        <v>500</v>
      </c>
      <c r="C194" s="611" t="s">
        <v>20</v>
      </c>
      <c r="D194" s="598"/>
      <c r="E194" s="604"/>
      <c r="F194" s="604"/>
      <c r="G194" s="605"/>
      <c r="H194" s="603"/>
      <c r="I194" s="605"/>
      <c r="J194" s="610"/>
      <c r="K194" s="606">
        <f>(M194*4+N194*2)/2</f>
        <v>12</v>
      </c>
      <c r="L194" s="606"/>
      <c r="M194" s="606">
        <v>6</v>
      </c>
      <c r="N194" s="607"/>
      <c r="O194" s="607"/>
      <c r="P194" s="607"/>
      <c r="Q194" s="607"/>
      <c r="R194" s="607"/>
      <c r="S194" s="607"/>
      <c r="T194" s="607"/>
      <c r="U194" s="603"/>
      <c r="V194" s="603">
        <v>1</v>
      </c>
      <c r="W194" s="603">
        <v>1</v>
      </c>
      <c r="X194" s="603"/>
      <c r="Y194" s="603"/>
      <c r="Z194" s="603">
        <v>2</v>
      </c>
      <c r="AA194" s="611"/>
      <c r="AB194" s="607"/>
      <c r="AC194" s="607"/>
      <c r="AD194" s="607"/>
      <c r="AE194" s="603"/>
    </row>
    <row r="195" spans="1:31" s="612" customFormat="1" x14ac:dyDescent="0.25">
      <c r="A195" s="603"/>
      <c r="B195" s="603"/>
      <c r="C195" s="611"/>
      <c r="D195" s="598"/>
      <c r="E195" s="604">
        <v>396.02981789841135</v>
      </c>
      <c r="F195" s="604">
        <f>+CEILING(E195,5)</f>
        <v>400</v>
      </c>
      <c r="G195" s="605"/>
      <c r="H195" s="603">
        <f>F195*36</f>
        <v>14400</v>
      </c>
      <c r="I195" s="605">
        <f>F195</f>
        <v>400</v>
      </c>
      <c r="J195" s="610"/>
      <c r="K195" s="606"/>
      <c r="L195" s="606"/>
      <c r="M195" s="606"/>
      <c r="N195" s="607"/>
      <c r="O195" s="607"/>
      <c r="P195" s="607"/>
      <c r="Q195" s="607"/>
      <c r="R195" s="606">
        <v>42</v>
      </c>
      <c r="S195" s="607"/>
      <c r="T195" s="607"/>
      <c r="U195" s="603"/>
      <c r="V195" s="603"/>
      <c r="W195" s="603"/>
      <c r="X195" s="603"/>
      <c r="Y195" s="603"/>
      <c r="Z195" s="603"/>
      <c r="AA195" s="613"/>
      <c r="AB195" s="607"/>
      <c r="AC195" s="606"/>
      <c r="AD195" s="606"/>
      <c r="AE195" s="603"/>
    </row>
    <row r="196" spans="1:31" s="612" customFormat="1" x14ac:dyDescent="0.25">
      <c r="A196" s="603">
        <f>A194+1</f>
        <v>95</v>
      </c>
      <c r="B196" s="603" t="s">
        <v>501</v>
      </c>
      <c r="C196" s="611" t="s">
        <v>234</v>
      </c>
      <c r="D196" s="598"/>
      <c r="E196" s="604"/>
      <c r="F196" s="604"/>
      <c r="G196" s="605"/>
      <c r="H196" s="603"/>
      <c r="I196" s="605"/>
      <c r="J196" s="610"/>
      <c r="K196" s="606">
        <f>(M196*4+N196*2)/2</f>
        <v>12</v>
      </c>
      <c r="L196" s="606"/>
      <c r="M196" s="606">
        <v>6</v>
      </c>
      <c r="N196" s="607"/>
      <c r="O196" s="607"/>
      <c r="P196" s="607"/>
      <c r="Q196" s="607"/>
      <c r="R196" s="607"/>
      <c r="S196" s="607"/>
      <c r="T196" s="607"/>
      <c r="U196" s="603"/>
      <c r="V196" s="603">
        <v>1</v>
      </c>
      <c r="W196" s="603">
        <v>1</v>
      </c>
      <c r="X196" s="603"/>
      <c r="Y196" s="603"/>
      <c r="Z196" s="603">
        <v>2</v>
      </c>
      <c r="AA196" s="611"/>
      <c r="AB196" s="607"/>
      <c r="AC196" s="607"/>
      <c r="AD196" s="607"/>
      <c r="AE196" s="603"/>
    </row>
    <row r="197" spans="1:31" s="612" customFormat="1" x14ac:dyDescent="0.25">
      <c r="A197" s="603"/>
      <c r="B197" s="603"/>
      <c r="C197" s="611"/>
      <c r="D197" s="598"/>
      <c r="E197" s="604">
        <v>383.33447942019239</v>
      </c>
      <c r="F197" s="604">
        <f>+CEILING(E197,5)</f>
        <v>385</v>
      </c>
      <c r="G197" s="605"/>
      <c r="H197" s="603">
        <f>F197*36</f>
        <v>13860</v>
      </c>
      <c r="I197" s="605">
        <f>F197</f>
        <v>385</v>
      </c>
      <c r="J197" s="610"/>
      <c r="K197" s="606"/>
      <c r="L197" s="606"/>
      <c r="M197" s="606"/>
      <c r="N197" s="607"/>
      <c r="O197" s="607"/>
      <c r="P197" s="607"/>
      <c r="Q197" s="607"/>
      <c r="R197" s="606">
        <v>36</v>
      </c>
      <c r="S197" s="607"/>
      <c r="T197" s="607"/>
      <c r="U197" s="603"/>
      <c r="V197" s="603"/>
      <c r="W197" s="603"/>
      <c r="X197" s="603"/>
      <c r="Y197" s="603"/>
      <c r="Z197" s="603"/>
      <c r="AA197" s="613"/>
      <c r="AB197" s="607"/>
      <c r="AC197" s="606"/>
      <c r="AD197" s="606"/>
      <c r="AE197" s="603"/>
    </row>
    <row r="198" spans="1:31" s="612" customFormat="1" x14ac:dyDescent="0.25">
      <c r="A198" s="603">
        <f>A196+1</f>
        <v>96</v>
      </c>
      <c r="B198" s="599" t="s">
        <v>502</v>
      </c>
      <c r="C198" s="598" t="s">
        <v>242</v>
      </c>
      <c r="D198" s="598" t="s">
        <v>1093</v>
      </c>
      <c r="E198" s="604"/>
      <c r="F198" s="604"/>
      <c r="G198" s="605"/>
      <c r="H198" s="603"/>
      <c r="I198" s="605"/>
      <c r="J198" s="606">
        <v>48</v>
      </c>
      <c r="K198" s="610"/>
      <c r="L198" s="606">
        <v>12</v>
      </c>
      <c r="M198" s="610"/>
      <c r="N198" s="603"/>
      <c r="O198" s="603"/>
      <c r="P198" s="603"/>
      <c r="Q198" s="603"/>
      <c r="R198" s="607"/>
      <c r="S198" s="603">
        <v>30</v>
      </c>
      <c r="T198" s="603"/>
      <c r="U198" s="603">
        <v>2</v>
      </c>
      <c r="V198" s="603"/>
      <c r="W198" s="603">
        <v>2</v>
      </c>
      <c r="X198" s="603"/>
      <c r="Y198" s="603"/>
      <c r="Z198" s="603">
        <v>4</v>
      </c>
      <c r="AA198" s="611"/>
      <c r="AB198" s="603"/>
      <c r="AC198" s="607"/>
      <c r="AD198" s="607"/>
      <c r="AE198" s="603"/>
    </row>
    <row r="199" spans="1:31" s="612" customFormat="1" x14ac:dyDescent="0.25">
      <c r="A199" s="603"/>
      <c r="B199" s="603"/>
      <c r="C199" s="611"/>
      <c r="D199" s="598"/>
      <c r="E199" s="604">
        <v>404.58711522889939</v>
      </c>
      <c r="F199" s="604">
        <f>+CEILING(E199,5)</f>
        <v>405</v>
      </c>
      <c r="G199" s="605"/>
      <c r="H199" s="603">
        <f>F199*36</f>
        <v>14580</v>
      </c>
      <c r="I199" s="605">
        <f>F199</f>
        <v>405</v>
      </c>
      <c r="J199" s="610"/>
      <c r="K199" s="606"/>
      <c r="L199" s="606"/>
      <c r="M199" s="606"/>
      <c r="N199" s="607"/>
      <c r="O199" s="607"/>
      <c r="P199" s="607"/>
      <c r="Q199" s="607"/>
      <c r="R199" s="606">
        <v>42</v>
      </c>
      <c r="S199" s="607"/>
      <c r="T199" s="607"/>
      <c r="U199" s="603"/>
      <c r="V199" s="603"/>
      <c r="W199" s="603"/>
      <c r="X199" s="603"/>
      <c r="Y199" s="603"/>
      <c r="Z199" s="603"/>
      <c r="AA199" s="613"/>
      <c r="AB199" s="607"/>
      <c r="AC199" s="606"/>
      <c r="AD199" s="606"/>
      <c r="AE199" s="603"/>
    </row>
    <row r="200" spans="1:31" s="612" customFormat="1" x14ac:dyDescent="0.25">
      <c r="A200" s="603">
        <f>A198+1</f>
        <v>97</v>
      </c>
      <c r="B200" s="603" t="s">
        <v>503</v>
      </c>
      <c r="C200" s="611" t="s">
        <v>20</v>
      </c>
      <c r="D200" s="598"/>
      <c r="E200" s="604"/>
      <c r="F200" s="604"/>
      <c r="G200" s="605"/>
      <c r="H200" s="603"/>
      <c r="I200" s="605"/>
      <c r="J200" s="610"/>
      <c r="K200" s="606">
        <f>(M200*4+N200*2)/2</f>
        <v>12</v>
      </c>
      <c r="L200" s="606"/>
      <c r="M200" s="606">
        <v>6</v>
      </c>
      <c r="N200" s="607"/>
      <c r="O200" s="607"/>
      <c r="P200" s="607"/>
      <c r="Q200" s="607"/>
      <c r="R200" s="607"/>
      <c r="S200" s="607"/>
      <c r="T200" s="607"/>
      <c r="U200" s="603"/>
      <c r="V200" s="603">
        <v>1</v>
      </c>
      <c r="W200" s="603">
        <v>1</v>
      </c>
      <c r="X200" s="603"/>
      <c r="Y200" s="603"/>
      <c r="Z200" s="603">
        <v>2</v>
      </c>
      <c r="AA200" s="611"/>
      <c r="AB200" s="607"/>
      <c r="AC200" s="607"/>
      <c r="AD200" s="607"/>
      <c r="AE200" s="603"/>
    </row>
    <row r="201" spans="1:31" s="612" customFormat="1" x14ac:dyDescent="0.25">
      <c r="A201" s="603"/>
      <c r="B201" s="603"/>
      <c r="C201" s="611"/>
      <c r="D201" s="598"/>
      <c r="E201" s="604">
        <v>413.32648229907443</v>
      </c>
      <c r="F201" s="604">
        <f>+CEILING(E201,5)</f>
        <v>415</v>
      </c>
      <c r="G201" s="605"/>
      <c r="H201" s="603">
        <f>F201*36</f>
        <v>14940</v>
      </c>
      <c r="I201" s="605">
        <f>F201</f>
        <v>415</v>
      </c>
      <c r="J201" s="610"/>
      <c r="K201" s="606"/>
      <c r="L201" s="610"/>
      <c r="M201" s="606"/>
      <c r="N201" s="607"/>
      <c r="O201" s="607"/>
      <c r="P201" s="607"/>
      <c r="Q201" s="607"/>
      <c r="R201" s="606">
        <v>42</v>
      </c>
      <c r="S201" s="607"/>
      <c r="T201" s="607"/>
      <c r="U201" s="603"/>
      <c r="V201" s="603"/>
      <c r="W201" s="603"/>
      <c r="X201" s="603"/>
      <c r="Y201" s="603"/>
      <c r="Z201" s="603"/>
      <c r="AA201" s="611"/>
      <c r="AB201" s="607"/>
      <c r="AC201" s="606"/>
      <c r="AD201" s="606"/>
      <c r="AE201" s="603"/>
    </row>
    <row r="202" spans="1:31" s="612" customFormat="1" x14ac:dyDescent="0.25">
      <c r="A202" s="603">
        <f>A200+1</f>
        <v>98</v>
      </c>
      <c r="B202" s="599" t="s">
        <v>504</v>
      </c>
      <c r="C202" s="598" t="s">
        <v>242</v>
      </c>
      <c r="D202" s="598" t="s">
        <v>1094</v>
      </c>
      <c r="E202" s="604"/>
      <c r="F202" s="604"/>
      <c r="G202" s="605"/>
      <c r="H202" s="603"/>
      <c r="I202" s="605"/>
      <c r="J202" s="606">
        <v>48</v>
      </c>
      <c r="K202" s="610"/>
      <c r="L202" s="606">
        <v>12</v>
      </c>
      <c r="M202" s="610"/>
      <c r="N202" s="603"/>
      <c r="O202" s="603"/>
      <c r="P202" s="603"/>
      <c r="Q202" s="603"/>
      <c r="R202" s="607"/>
      <c r="S202" s="603">
        <v>30</v>
      </c>
      <c r="T202" s="603"/>
      <c r="U202" s="603">
        <v>2</v>
      </c>
      <c r="V202" s="603"/>
      <c r="W202" s="603">
        <v>2</v>
      </c>
      <c r="X202" s="603"/>
      <c r="Y202" s="603"/>
      <c r="Z202" s="603">
        <v>4</v>
      </c>
      <c r="AA202" s="611"/>
      <c r="AB202" s="603"/>
      <c r="AC202" s="607"/>
      <c r="AD202" s="607"/>
      <c r="AE202" s="603"/>
    </row>
    <row r="203" spans="1:31" s="612" customFormat="1" x14ac:dyDescent="0.25">
      <c r="A203" s="603"/>
      <c r="B203" s="603"/>
      <c r="C203" s="611"/>
      <c r="D203" s="598"/>
      <c r="E203" s="604">
        <v>354.28388948477954</v>
      </c>
      <c r="F203" s="604">
        <f>+CEILING(E203,5)</f>
        <v>355</v>
      </c>
      <c r="G203" s="605"/>
      <c r="H203" s="603">
        <f>F203*36</f>
        <v>12780</v>
      </c>
      <c r="I203" s="605">
        <f>F203</f>
        <v>355</v>
      </c>
      <c r="J203" s="610"/>
      <c r="K203" s="606"/>
      <c r="L203" s="606"/>
      <c r="M203" s="606"/>
      <c r="N203" s="607"/>
      <c r="O203" s="607"/>
      <c r="P203" s="607"/>
      <c r="Q203" s="607"/>
      <c r="R203" s="606">
        <v>36</v>
      </c>
      <c r="S203" s="607"/>
      <c r="T203" s="607"/>
      <c r="U203" s="603"/>
      <c r="V203" s="603"/>
      <c r="W203" s="603"/>
      <c r="X203" s="603"/>
      <c r="Y203" s="603"/>
      <c r="Z203" s="603"/>
      <c r="AA203" s="611"/>
      <c r="AB203" s="607"/>
      <c r="AC203" s="606"/>
      <c r="AD203" s="606"/>
      <c r="AE203" s="603"/>
    </row>
    <row r="204" spans="1:31" s="612" customFormat="1" x14ac:dyDescent="0.25">
      <c r="A204" s="603">
        <f>A202+1</f>
        <v>99</v>
      </c>
      <c r="B204" s="603" t="s">
        <v>505</v>
      </c>
      <c r="C204" s="611" t="s">
        <v>234</v>
      </c>
      <c r="D204" s="598"/>
      <c r="E204" s="604"/>
      <c r="F204" s="604"/>
      <c r="G204" s="605"/>
      <c r="H204" s="603"/>
      <c r="I204" s="605"/>
      <c r="J204" s="610"/>
      <c r="K204" s="606">
        <f>(M204*4+N204*2)/2</f>
        <v>12</v>
      </c>
      <c r="L204" s="606"/>
      <c r="M204" s="606">
        <v>6</v>
      </c>
      <c r="N204" s="607"/>
      <c r="O204" s="607"/>
      <c r="P204" s="607"/>
      <c r="Q204" s="607"/>
      <c r="R204" s="607"/>
      <c r="S204" s="607"/>
      <c r="T204" s="607"/>
      <c r="U204" s="603"/>
      <c r="V204" s="603">
        <v>1</v>
      </c>
      <c r="W204" s="603">
        <v>1</v>
      </c>
      <c r="X204" s="603"/>
      <c r="Y204" s="603"/>
      <c r="Z204" s="603">
        <v>2</v>
      </c>
      <c r="AA204" s="611"/>
      <c r="AB204" s="607"/>
      <c r="AC204" s="607"/>
      <c r="AD204" s="607"/>
      <c r="AE204" s="603"/>
    </row>
    <row r="205" spans="1:31" s="612" customFormat="1" x14ac:dyDescent="0.25">
      <c r="A205" s="603"/>
      <c r="B205" s="603"/>
      <c r="C205" s="611"/>
      <c r="D205" s="598"/>
      <c r="E205" s="604">
        <v>424.28083889373983</v>
      </c>
      <c r="F205" s="604">
        <f>+CEILING(E205,5)</f>
        <v>425</v>
      </c>
      <c r="G205" s="605"/>
      <c r="H205" s="603">
        <f>F205*36</f>
        <v>15300</v>
      </c>
      <c r="I205" s="605">
        <f>F205</f>
        <v>425</v>
      </c>
      <c r="J205" s="610"/>
      <c r="K205" s="606"/>
      <c r="L205" s="606"/>
      <c r="M205" s="606"/>
      <c r="N205" s="607"/>
      <c r="O205" s="607"/>
      <c r="P205" s="607"/>
      <c r="Q205" s="607"/>
      <c r="R205" s="606">
        <v>42</v>
      </c>
      <c r="S205" s="607"/>
      <c r="T205" s="607"/>
      <c r="U205" s="603"/>
      <c r="V205" s="603"/>
      <c r="W205" s="603"/>
      <c r="X205" s="603"/>
      <c r="Y205" s="603"/>
      <c r="Z205" s="603"/>
      <c r="AA205" s="611"/>
      <c r="AB205" s="607"/>
      <c r="AC205" s="606"/>
      <c r="AD205" s="606"/>
      <c r="AE205" s="603"/>
    </row>
    <row r="206" spans="1:31" s="612" customFormat="1" x14ac:dyDescent="0.25">
      <c r="A206" s="603">
        <f>A204+1</f>
        <v>100</v>
      </c>
      <c r="B206" s="603" t="s">
        <v>506</v>
      </c>
      <c r="C206" s="611" t="s">
        <v>234</v>
      </c>
      <c r="D206" s="598"/>
      <c r="E206" s="604"/>
      <c r="F206" s="604"/>
      <c r="G206" s="605"/>
      <c r="H206" s="603"/>
      <c r="I206" s="605"/>
      <c r="J206" s="610"/>
      <c r="K206" s="606">
        <f>(M206*4+N206*2)/2</f>
        <v>12</v>
      </c>
      <c r="L206" s="606"/>
      <c r="M206" s="606">
        <v>6</v>
      </c>
      <c r="N206" s="607"/>
      <c r="O206" s="607"/>
      <c r="P206" s="607"/>
      <c r="Q206" s="607"/>
      <c r="R206" s="607"/>
      <c r="S206" s="607"/>
      <c r="T206" s="607"/>
      <c r="U206" s="603"/>
      <c r="V206" s="603">
        <v>1</v>
      </c>
      <c r="W206" s="603">
        <v>1</v>
      </c>
      <c r="X206" s="603"/>
      <c r="Y206" s="603"/>
      <c r="Z206" s="603">
        <v>2</v>
      </c>
      <c r="AA206" s="611"/>
      <c r="AB206" s="607"/>
      <c r="AC206" s="607"/>
      <c r="AD206" s="607"/>
      <c r="AE206" s="603"/>
    </row>
    <row r="207" spans="1:31" s="612" customFormat="1" x14ac:dyDescent="0.25">
      <c r="A207" s="603"/>
      <c r="B207" s="603"/>
      <c r="C207" s="611"/>
      <c r="D207" s="598"/>
      <c r="E207" s="604">
        <v>340.3111868160052</v>
      </c>
      <c r="F207" s="604">
        <f>+CEILING(E207,5)</f>
        <v>345</v>
      </c>
      <c r="G207" s="605"/>
      <c r="H207" s="603">
        <f>F207*36</f>
        <v>12420</v>
      </c>
      <c r="I207" s="605">
        <f>F207</f>
        <v>345</v>
      </c>
      <c r="J207" s="610"/>
      <c r="K207" s="606"/>
      <c r="L207" s="610"/>
      <c r="M207" s="606"/>
      <c r="N207" s="603"/>
      <c r="O207" s="603"/>
      <c r="P207" s="603"/>
      <c r="Q207" s="603"/>
      <c r="R207" s="606">
        <v>36</v>
      </c>
      <c r="S207" s="603"/>
      <c r="T207" s="603"/>
      <c r="U207" s="603"/>
      <c r="V207" s="603"/>
      <c r="W207" s="603"/>
      <c r="X207" s="603"/>
      <c r="Y207" s="603"/>
      <c r="Z207" s="603"/>
      <c r="AA207" s="611"/>
      <c r="AB207" s="603"/>
      <c r="AC207" s="606"/>
      <c r="AD207" s="606"/>
      <c r="AE207" s="603"/>
    </row>
    <row r="208" spans="1:31" s="612" customFormat="1" x14ac:dyDescent="0.25">
      <c r="A208" s="603">
        <f>A206+1</f>
        <v>101</v>
      </c>
      <c r="B208" s="603" t="s">
        <v>176</v>
      </c>
      <c r="C208" s="611" t="s">
        <v>20</v>
      </c>
      <c r="D208" s="598"/>
      <c r="E208" s="604"/>
      <c r="F208" s="604"/>
      <c r="G208" s="605"/>
      <c r="H208" s="603"/>
      <c r="I208" s="605"/>
      <c r="J208" s="610"/>
      <c r="K208" s="606">
        <f>(M208*4+N208*2)/2</f>
        <v>12</v>
      </c>
      <c r="L208" s="606"/>
      <c r="M208" s="606">
        <v>6</v>
      </c>
      <c r="N208" s="607"/>
      <c r="O208" s="607"/>
      <c r="P208" s="607"/>
      <c r="Q208" s="607"/>
      <c r="R208" s="607"/>
      <c r="S208" s="607"/>
      <c r="T208" s="607"/>
      <c r="U208" s="603"/>
      <c r="V208" s="603">
        <v>1</v>
      </c>
      <c r="W208" s="603">
        <v>1</v>
      </c>
      <c r="X208" s="603"/>
      <c r="Y208" s="603"/>
      <c r="Z208" s="603">
        <v>2</v>
      </c>
      <c r="AA208" s="611"/>
      <c r="AB208" s="607"/>
      <c r="AC208" s="607"/>
      <c r="AD208" s="607"/>
      <c r="AE208" s="603"/>
    </row>
    <row r="209" spans="1:31" s="612" customFormat="1" x14ac:dyDescent="0.25">
      <c r="A209" s="603"/>
      <c r="B209" s="603"/>
      <c r="C209" s="611"/>
      <c r="D209" s="598"/>
      <c r="E209" s="604">
        <v>394.64798734789622</v>
      </c>
      <c r="F209" s="604">
        <f>+CEILING(E209,5)</f>
        <v>395</v>
      </c>
      <c r="G209" s="605"/>
      <c r="H209" s="603">
        <f>F209*36</f>
        <v>14220</v>
      </c>
      <c r="I209" s="605">
        <f>F209</f>
        <v>395</v>
      </c>
      <c r="J209" s="610"/>
      <c r="K209" s="606"/>
      <c r="L209" s="606"/>
      <c r="M209" s="606"/>
      <c r="N209" s="607"/>
      <c r="O209" s="607"/>
      <c r="P209" s="607"/>
      <c r="Q209" s="607"/>
      <c r="R209" s="606">
        <v>42</v>
      </c>
      <c r="S209" s="607"/>
      <c r="T209" s="607"/>
      <c r="U209" s="603"/>
      <c r="V209" s="603"/>
      <c r="W209" s="603"/>
      <c r="X209" s="603"/>
      <c r="Y209" s="603"/>
      <c r="Z209" s="603"/>
      <c r="AA209" s="611"/>
      <c r="AB209" s="607"/>
      <c r="AC209" s="606"/>
      <c r="AD209" s="606"/>
      <c r="AE209" s="603"/>
    </row>
    <row r="210" spans="1:31" s="612" customFormat="1" x14ac:dyDescent="0.25">
      <c r="A210" s="603">
        <f>A208+1</f>
        <v>102</v>
      </c>
      <c r="B210" s="603" t="s">
        <v>177</v>
      </c>
      <c r="C210" s="611" t="s">
        <v>234</v>
      </c>
      <c r="D210" s="598"/>
      <c r="E210" s="604"/>
      <c r="F210" s="604"/>
      <c r="G210" s="605"/>
      <c r="H210" s="603"/>
      <c r="I210" s="605"/>
      <c r="J210" s="610"/>
      <c r="K210" s="606">
        <f>(M210*4+N210*2)/2</f>
        <v>12</v>
      </c>
      <c r="L210" s="606"/>
      <c r="M210" s="606">
        <v>6</v>
      </c>
      <c r="N210" s="607"/>
      <c r="O210" s="607"/>
      <c r="P210" s="607"/>
      <c r="Q210" s="607"/>
      <c r="R210" s="607"/>
      <c r="S210" s="607"/>
      <c r="T210" s="607"/>
      <c r="U210" s="603"/>
      <c r="V210" s="603">
        <v>1</v>
      </c>
      <c r="W210" s="603">
        <v>1</v>
      </c>
      <c r="X210" s="603"/>
      <c r="Y210" s="603"/>
      <c r="Z210" s="603">
        <v>2</v>
      </c>
      <c r="AA210" s="611"/>
      <c r="AB210" s="607"/>
      <c r="AC210" s="607"/>
      <c r="AD210" s="607"/>
      <c r="AE210" s="603"/>
    </row>
    <row r="211" spans="1:31" s="612" customFormat="1" x14ac:dyDescent="0.25">
      <c r="A211" s="603"/>
      <c r="B211" s="603"/>
      <c r="C211" s="611"/>
      <c r="D211" s="598"/>
      <c r="E211" s="604">
        <v>435.86319805274263</v>
      </c>
      <c r="F211" s="604">
        <f>+CEILING(E211,5)</f>
        <v>440</v>
      </c>
      <c r="G211" s="605"/>
      <c r="H211" s="603">
        <f>F211*36</f>
        <v>15840</v>
      </c>
      <c r="I211" s="605">
        <f>F211</f>
        <v>440</v>
      </c>
      <c r="J211" s="610"/>
      <c r="K211" s="606"/>
      <c r="L211" s="606"/>
      <c r="M211" s="606"/>
      <c r="N211" s="607"/>
      <c r="O211" s="607"/>
      <c r="P211" s="607"/>
      <c r="Q211" s="607"/>
      <c r="R211" s="606">
        <v>42</v>
      </c>
      <c r="S211" s="607"/>
      <c r="T211" s="607"/>
      <c r="U211" s="603"/>
      <c r="V211" s="603"/>
      <c r="W211" s="603"/>
      <c r="X211" s="603"/>
      <c r="Y211" s="603"/>
      <c r="Z211" s="603"/>
      <c r="AA211" s="613"/>
      <c r="AB211" s="607"/>
      <c r="AC211" s="606"/>
      <c r="AD211" s="606"/>
      <c r="AE211" s="603"/>
    </row>
    <row r="212" spans="1:31" s="612" customFormat="1" x14ac:dyDescent="0.25">
      <c r="A212" s="603">
        <f>A210+1</f>
        <v>103</v>
      </c>
      <c r="B212" s="603" t="s">
        <v>507</v>
      </c>
      <c r="C212" s="611" t="s">
        <v>20</v>
      </c>
      <c r="D212" s="598"/>
      <c r="E212" s="604"/>
      <c r="F212" s="604"/>
      <c r="G212" s="605"/>
      <c r="H212" s="603"/>
      <c r="I212" s="605"/>
      <c r="J212" s="610"/>
      <c r="K212" s="606">
        <f>(M212*4+N212*2)/2</f>
        <v>12</v>
      </c>
      <c r="L212" s="606"/>
      <c r="M212" s="606">
        <v>6</v>
      </c>
      <c r="N212" s="607"/>
      <c r="O212" s="607"/>
      <c r="P212" s="607"/>
      <c r="Q212" s="607"/>
      <c r="R212" s="607"/>
      <c r="S212" s="607"/>
      <c r="T212" s="607"/>
      <c r="U212" s="603"/>
      <c r="V212" s="603">
        <v>1</v>
      </c>
      <c r="W212" s="603">
        <v>1</v>
      </c>
      <c r="X212" s="603"/>
      <c r="Y212" s="603"/>
      <c r="Z212" s="603">
        <v>2</v>
      </c>
      <c r="AA212" s="611"/>
      <c r="AB212" s="607"/>
      <c r="AC212" s="607"/>
      <c r="AD212" s="607"/>
      <c r="AE212" s="603"/>
    </row>
    <row r="213" spans="1:31" s="612" customFormat="1" x14ac:dyDescent="0.25">
      <c r="A213" s="603"/>
      <c r="B213" s="603"/>
      <c r="C213" s="611"/>
      <c r="D213" s="598"/>
      <c r="E213" s="604">
        <v>386.77118318354229</v>
      </c>
      <c r="F213" s="604">
        <f>+CEILING(E213,5)</f>
        <v>390</v>
      </c>
      <c r="G213" s="605"/>
      <c r="H213" s="603">
        <f>F213*36</f>
        <v>14040</v>
      </c>
      <c r="I213" s="605">
        <f>F213</f>
        <v>390</v>
      </c>
      <c r="J213" s="610"/>
      <c r="K213" s="606"/>
      <c r="L213" s="606"/>
      <c r="M213" s="606"/>
      <c r="N213" s="607"/>
      <c r="O213" s="607"/>
      <c r="P213" s="607"/>
      <c r="Q213" s="607"/>
      <c r="R213" s="606">
        <v>36</v>
      </c>
      <c r="S213" s="607"/>
      <c r="T213" s="607"/>
      <c r="U213" s="603"/>
      <c r="V213" s="603"/>
      <c r="W213" s="603"/>
      <c r="X213" s="603"/>
      <c r="Y213" s="603"/>
      <c r="Z213" s="603"/>
      <c r="AA213" s="613"/>
      <c r="AB213" s="607"/>
      <c r="AC213" s="606"/>
      <c r="AD213" s="606"/>
      <c r="AE213" s="603"/>
    </row>
    <row r="214" spans="1:31" s="612" customFormat="1" x14ac:dyDescent="0.25">
      <c r="A214" s="603">
        <f>A212+1</f>
        <v>104</v>
      </c>
      <c r="B214" s="599" t="s">
        <v>508</v>
      </c>
      <c r="C214" s="598" t="s">
        <v>252</v>
      </c>
      <c r="D214" s="598" t="s">
        <v>1095</v>
      </c>
      <c r="E214" s="604"/>
      <c r="F214" s="604"/>
      <c r="G214" s="605"/>
      <c r="H214" s="603"/>
      <c r="I214" s="605"/>
      <c r="J214" s="606">
        <v>48</v>
      </c>
      <c r="K214" s="610"/>
      <c r="L214" s="606">
        <v>12</v>
      </c>
      <c r="M214" s="610"/>
      <c r="N214" s="603"/>
      <c r="O214" s="603"/>
      <c r="P214" s="603"/>
      <c r="Q214" s="603"/>
      <c r="R214" s="607"/>
      <c r="S214" s="603">
        <v>30</v>
      </c>
      <c r="T214" s="603"/>
      <c r="U214" s="603">
        <v>2</v>
      </c>
      <c r="V214" s="603"/>
      <c r="W214" s="603">
        <v>2</v>
      </c>
      <c r="X214" s="603"/>
      <c r="Y214" s="603"/>
      <c r="Z214" s="603">
        <v>4</v>
      </c>
      <c r="AA214" s="611"/>
      <c r="AB214" s="603"/>
      <c r="AC214" s="607"/>
      <c r="AD214" s="607"/>
      <c r="AE214" s="603"/>
    </row>
    <row r="215" spans="1:31" s="612" customFormat="1" x14ac:dyDescent="0.25">
      <c r="A215" s="603"/>
      <c r="B215" s="603"/>
      <c r="C215" s="611"/>
      <c r="D215" s="598"/>
      <c r="E215" s="604">
        <v>393.72419898391655</v>
      </c>
      <c r="F215" s="604">
        <f>+CEILING(E215,5)</f>
        <v>395</v>
      </c>
      <c r="G215" s="605"/>
      <c r="H215" s="603">
        <f>F215*36</f>
        <v>14220</v>
      </c>
      <c r="I215" s="605">
        <f>F215</f>
        <v>395</v>
      </c>
      <c r="J215" s="610"/>
      <c r="K215" s="606"/>
      <c r="L215" s="606"/>
      <c r="M215" s="606"/>
      <c r="N215" s="607"/>
      <c r="O215" s="607"/>
      <c r="P215" s="607"/>
      <c r="Q215" s="607"/>
      <c r="R215" s="606">
        <v>42</v>
      </c>
      <c r="S215" s="607"/>
      <c r="T215" s="607"/>
      <c r="U215" s="603"/>
      <c r="V215" s="603"/>
      <c r="W215" s="603"/>
      <c r="X215" s="603"/>
      <c r="Y215" s="603"/>
      <c r="Z215" s="603"/>
      <c r="AA215" s="611"/>
      <c r="AB215" s="607"/>
      <c r="AC215" s="606"/>
      <c r="AD215" s="606"/>
      <c r="AE215" s="603"/>
    </row>
    <row r="216" spans="1:31" s="612" customFormat="1" x14ac:dyDescent="0.25">
      <c r="A216" s="603">
        <f>A214+1</f>
        <v>105</v>
      </c>
      <c r="B216" s="603" t="s">
        <v>509</v>
      </c>
      <c r="C216" s="611" t="s">
        <v>20</v>
      </c>
      <c r="D216" s="598"/>
      <c r="E216" s="604"/>
      <c r="F216" s="604"/>
      <c r="G216" s="605"/>
      <c r="H216" s="603"/>
      <c r="I216" s="605"/>
      <c r="J216" s="610"/>
      <c r="K216" s="606">
        <f>(M216*4+N216*2)/2</f>
        <v>12</v>
      </c>
      <c r="L216" s="606"/>
      <c r="M216" s="606">
        <v>6</v>
      </c>
      <c r="N216" s="607"/>
      <c r="O216" s="607"/>
      <c r="P216" s="607"/>
      <c r="Q216" s="607"/>
      <c r="R216" s="607"/>
      <c r="S216" s="607"/>
      <c r="T216" s="607"/>
      <c r="U216" s="603"/>
      <c r="V216" s="603">
        <v>1</v>
      </c>
      <c r="W216" s="603">
        <v>1</v>
      </c>
      <c r="X216" s="603"/>
      <c r="Y216" s="603"/>
      <c r="Z216" s="603">
        <v>2</v>
      </c>
      <c r="AA216" s="611"/>
      <c r="AB216" s="607"/>
      <c r="AC216" s="607"/>
      <c r="AD216" s="607"/>
      <c r="AE216" s="603"/>
    </row>
    <row r="217" spans="1:31" s="612" customFormat="1" x14ac:dyDescent="0.25">
      <c r="A217" s="603"/>
      <c r="B217" s="603"/>
      <c r="C217" s="611"/>
      <c r="D217" s="598"/>
      <c r="E217" s="604">
        <v>415.88610958777173</v>
      </c>
      <c r="F217" s="604">
        <f>+CEILING(E217,5)</f>
        <v>420</v>
      </c>
      <c r="G217" s="605"/>
      <c r="H217" s="603">
        <f>F217*36</f>
        <v>15120</v>
      </c>
      <c r="I217" s="605">
        <f>F217</f>
        <v>420</v>
      </c>
      <c r="J217" s="610"/>
      <c r="K217" s="606"/>
      <c r="L217" s="606"/>
      <c r="M217" s="606"/>
      <c r="N217" s="607"/>
      <c r="O217" s="607"/>
      <c r="P217" s="607"/>
      <c r="Q217" s="607"/>
      <c r="R217" s="606">
        <v>42</v>
      </c>
      <c r="S217" s="607"/>
      <c r="T217" s="607"/>
      <c r="U217" s="603"/>
      <c r="V217" s="603"/>
      <c r="W217" s="603"/>
      <c r="X217" s="603"/>
      <c r="Y217" s="603"/>
      <c r="Z217" s="603"/>
      <c r="AA217" s="611"/>
      <c r="AB217" s="607"/>
      <c r="AC217" s="606"/>
      <c r="AD217" s="606"/>
      <c r="AE217" s="603"/>
    </row>
    <row r="218" spans="1:31" s="612" customFormat="1" x14ac:dyDescent="0.25">
      <c r="A218" s="603">
        <f>A216+1</f>
        <v>106</v>
      </c>
      <c r="B218" s="603" t="s">
        <v>510</v>
      </c>
      <c r="C218" s="611" t="s">
        <v>235</v>
      </c>
      <c r="D218" s="598"/>
      <c r="E218" s="604"/>
      <c r="F218" s="604"/>
      <c r="G218" s="605"/>
      <c r="H218" s="603"/>
      <c r="I218" s="605"/>
      <c r="J218" s="610"/>
      <c r="K218" s="606">
        <f>(M218*4+N218*2)/2</f>
        <v>12</v>
      </c>
      <c r="L218" s="606"/>
      <c r="M218" s="606">
        <v>6</v>
      </c>
      <c r="N218" s="607"/>
      <c r="O218" s="607"/>
      <c r="P218" s="607"/>
      <c r="Q218" s="607"/>
      <c r="R218" s="607"/>
      <c r="S218" s="607"/>
      <c r="T218" s="607"/>
      <c r="U218" s="603"/>
      <c r="V218" s="603">
        <v>1</v>
      </c>
      <c r="W218" s="603">
        <v>1</v>
      </c>
      <c r="X218" s="603"/>
      <c r="Y218" s="603"/>
      <c r="Z218" s="603">
        <v>2</v>
      </c>
      <c r="AA218" s="611"/>
      <c r="AB218" s="607"/>
      <c r="AC218" s="607"/>
      <c r="AD218" s="607"/>
      <c r="AE218" s="603"/>
    </row>
    <row r="219" spans="1:31" s="612" customFormat="1" x14ac:dyDescent="0.25">
      <c r="A219" s="603"/>
      <c r="B219" s="603"/>
      <c r="C219" s="611"/>
      <c r="D219" s="598"/>
      <c r="E219" s="604">
        <v>422.81487080500705</v>
      </c>
      <c r="F219" s="604">
        <f>+CEILING(E219,5)</f>
        <v>425</v>
      </c>
      <c r="G219" s="605"/>
      <c r="H219" s="603">
        <f>F219*36</f>
        <v>15300</v>
      </c>
      <c r="I219" s="605">
        <f>F219</f>
        <v>425</v>
      </c>
      <c r="J219" s="610"/>
      <c r="K219" s="606"/>
      <c r="L219" s="606"/>
      <c r="M219" s="606"/>
      <c r="N219" s="607"/>
      <c r="O219" s="607"/>
      <c r="P219" s="607"/>
      <c r="Q219" s="607"/>
      <c r="R219" s="606">
        <v>42</v>
      </c>
      <c r="S219" s="607"/>
      <c r="T219" s="607"/>
      <c r="U219" s="603"/>
      <c r="V219" s="603"/>
      <c r="W219" s="603"/>
      <c r="X219" s="603"/>
      <c r="Y219" s="603"/>
      <c r="Z219" s="603"/>
      <c r="AA219" s="611"/>
      <c r="AB219" s="607"/>
      <c r="AC219" s="606"/>
      <c r="AD219" s="606"/>
      <c r="AE219" s="603"/>
    </row>
    <row r="220" spans="1:31" s="612" customFormat="1" x14ac:dyDescent="0.25">
      <c r="A220" s="603">
        <f>A218+1</f>
        <v>107</v>
      </c>
      <c r="B220" s="603" t="s">
        <v>511</v>
      </c>
      <c r="C220" s="611" t="s">
        <v>234</v>
      </c>
      <c r="D220" s="598"/>
      <c r="E220" s="604"/>
      <c r="F220" s="604"/>
      <c r="G220" s="605"/>
      <c r="H220" s="603"/>
      <c r="I220" s="605"/>
      <c r="J220" s="610"/>
      <c r="K220" s="606">
        <f>(M220*4+N220*2)/2</f>
        <v>12</v>
      </c>
      <c r="L220" s="606"/>
      <c r="M220" s="606">
        <v>6</v>
      </c>
      <c r="N220" s="607"/>
      <c r="O220" s="607"/>
      <c r="P220" s="607"/>
      <c r="Q220" s="607"/>
      <c r="R220" s="607"/>
      <c r="S220" s="607"/>
      <c r="T220" s="607"/>
      <c r="U220" s="603"/>
      <c r="V220" s="603">
        <v>1</v>
      </c>
      <c r="W220" s="603">
        <v>1</v>
      </c>
      <c r="X220" s="603"/>
      <c r="Y220" s="603"/>
      <c r="Z220" s="603">
        <v>2</v>
      </c>
      <c r="AA220" s="611"/>
      <c r="AB220" s="607"/>
      <c r="AC220" s="607"/>
      <c r="AD220" s="607"/>
      <c r="AE220" s="603"/>
    </row>
    <row r="221" spans="1:31" s="612" customFormat="1" x14ac:dyDescent="0.25">
      <c r="A221" s="603"/>
      <c r="B221" s="603"/>
      <c r="C221" s="611"/>
      <c r="D221" s="598"/>
      <c r="E221" s="604">
        <v>409.88920785119859</v>
      </c>
      <c r="F221" s="604">
        <f>+CEILING(E221,5)</f>
        <v>410</v>
      </c>
      <c r="G221" s="605"/>
      <c r="H221" s="603">
        <f>F221*36</f>
        <v>14760</v>
      </c>
      <c r="I221" s="605">
        <f>F221</f>
        <v>410</v>
      </c>
      <c r="J221" s="610"/>
      <c r="K221" s="606"/>
      <c r="L221" s="610"/>
      <c r="M221" s="606"/>
      <c r="N221" s="607"/>
      <c r="O221" s="607"/>
      <c r="P221" s="607"/>
      <c r="Q221" s="607"/>
      <c r="R221" s="606">
        <v>42</v>
      </c>
      <c r="S221" s="607"/>
      <c r="T221" s="607"/>
      <c r="U221" s="603"/>
      <c r="V221" s="603"/>
      <c r="W221" s="603"/>
      <c r="X221" s="603"/>
      <c r="Y221" s="603"/>
      <c r="Z221" s="603"/>
      <c r="AA221" s="611"/>
      <c r="AB221" s="607"/>
      <c r="AC221" s="606"/>
      <c r="AD221" s="606"/>
      <c r="AE221" s="603"/>
    </row>
    <row r="222" spans="1:31" s="612" customFormat="1" x14ac:dyDescent="0.25">
      <c r="A222" s="603">
        <f>A220+1</f>
        <v>108</v>
      </c>
      <c r="B222" s="603" t="s">
        <v>512</v>
      </c>
      <c r="C222" s="611" t="s">
        <v>20</v>
      </c>
      <c r="D222" s="598"/>
      <c r="E222" s="604"/>
      <c r="F222" s="604"/>
      <c r="G222" s="605"/>
      <c r="H222" s="603"/>
      <c r="I222" s="605"/>
      <c r="J222" s="610"/>
      <c r="K222" s="606">
        <f>(M222*4+N222*2)/2</f>
        <v>12</v>
      </c>
      <c r="L222" s="606"/>
      <c r="M222" s="606">
        <v>6</v>
      </c>
      <c r="N222" s="607"/>
      <c r="O222" s="607"/>
      <c r="P222" s="607"/>
      <c r="Q222" s="607"/>
      <c r="R222" s="607"/>
      <c r="S222" s="607"/>
      <c r="T222" s="607"/>
      <c r="U222" s="603"/>
      <c r="V222" s="603">
        <v>1</v>
      </c>
      <c r="W222" s="603">
        <v>1</v>
      </c>
      <c r="X222" s="603"/>
      <c r="Y222" s="603"/>
      <c r="Z222" s="603">
        <v>2</v>
      </c>
      <c r="AA222" s="611"/>
      <c r="AB222" s="607"/>
      <c r="AC222" s="607"/>
      <c r="AD222" s="607"/>
      <c r="AE222" s="603"/>
    </row>
    <row r="223" spans="1:31" s="612" customFormat="1" x14ac:dyDescent="0.25">
      <c r="A223" s="603"/>
      <c r="B223" s="603"/>
      <c r="C223" s="611"/>
      <c r="D223" s="598"/>
      <c r="E223" s="604">
        <v>425.33569841902636</v>
      </c>
      <c r="F223" s="604">
        <f>+CEILING(E223,5)</f>
        <v>430</v>
      </c>
      <c r="G223" s="605"/>
      <c r="H223" s="603">
        <f>F223*36</f>
        <v>15480</v>
      </c>
      <c r="I223" s="605">
        <f>F223</f>
        <v>430</v>
      </c>
      <c r="J223" s="610"/>
      <c r="K223" s="606"/>
      <c r="L223" s="606"/>
      <c r="M223" s="606"/>
      <c r="N223" s="607"/>
      <c r="O223" s="607"/>
      <c r="P223" s="607"/>
      <c r="Q223" s="607"/>
      <c r="R223" s="606">
        <v>42</v>
      </c>
      <c r="S223" s="607"/>
      <c r="T223" s="607"/>
      <c r="U223" s="603"/>
      <c r="V223" s="603"/>
      <c r="W223" s="603"/>
      <c r="X223" s="603"/>
      <c r="Y223" s="603"/>
      <c r="Z223" s="603"/>
      <c r="AA223" s="611"/>
      <c r="AB223" s="607"/>
      <c r="AC223" s="606"/>
      <c r="AD223" s="606"/>
      <c r="AE223" s="603"/>
    </row>
    <row r="224" spans="1:31" s="612" customFormat="1" x14ac:dyDescent="0.25">
      <c r="A224" s="603">
        <f>A222+1</f>
        <v>109</v>
      </c>
      <c r="B224" s="603" t="s">
        <v>513</v>
      </c>
      <c r="C224" s="611" t="s">
        <v>20</v>
      </c>
      <c r="D224" s="598"/>
      <c r="E224" s="604"/>
      <c r="F224" s="604"/>
      <c r="G224" s="605"/>
      <c r="H224" s="603"/>
      <c r="I224" s="605"/>
      <c r="J224" s="610"/>
      <c r="K224" s="606">
        <f>(M224*4+N224*2)/2</f>
        <v>12</v>
      </c>
      <c r="L224" s="606"/>
      <c r="M224" s="606">
        <v>6</v>
      </c>
      <c r="N224" s="607"/>
      <c r="O224" s="607"/>
      <c r="P224" s="607"/>
      <c r="Q224" s="607"/>
      <c r="R224" s="607"/>
      <c r="S224" s="607"/>
      <c r="T224" s="607"/>
      <c r="U224" s="603"/>
      <c r="V224" s="603">
        <v>1</v>
      </c>
      <c r="W224" s="603">
        <v>1</v>
      </c>
      <c r="X224" s="603"/>
      <c r="Y224" s="603"/>
      <c r="Z224" s="603">
        <v>2</v>
      </c>
      <c r="AA224" s="611"/>
      <c r="AB224" s="607"/>
      <c r="AC224" s="607"/>
      <c r="AD224" s="607"/>
      <c r="AE224" s="603"/>
    </row>
    <row r="225" spans="1:31" s="612" customFormat="1" x14ac:dyDescent="0.25">
      <c r="A225" s="603"/>
      <c r="B225" s="603"/>
      <c r="C225" s="611"/>
      <c r="D225" s="598"/>
      <c r="E225" s="604">
        <v>383.43181505870996</v>
      </c>
      <c r="F225" s="604">
        <f>+CEILING(E225,5)</f>
        <v>385</v>
      </c>
      <c r="G225" s="605"/>
      <c r="H225" s="603">
        <f>F225*36</f>
        <v>13860</v>
      </c>
      <c r="I225" s="605">
        <f>F225</f>
        <v>385</v>
      </c>
      <c r="J225" s="610"/>
      <c r="K225" s="606"/>
      <c r="L225" s="606"/>
      <c r="M225" s="606"/>
      <c r="N225" s="607"/>
      <c r="O225" s="607"/>
      <c r="P225" s="607"/>
      <c r="Q225" s="607"/>
      <c r="R225" s="606">
        <v>36</v>
      </c>
      <c r="S225" s="607"/>
      <c r="T225" s="607"/>
      <c r="U225" s="603"/>
      <c r="V225" s="603"/>
      <c r="W225" s="603"/>
      <c r="X225" s="603"/>
      <c r="Y225" s="603"/>
      <c r="Z225" s="603"/>
      <c r="AA225" s="611"/>
      <c r="AB225" s="607"/>
      <c r="AC225" s="606"/>
      <c r="AD225" s="606"/>
      <c r="AE225" s="603"/>
    </row>
    <row r="226" spans="1:31" s="612" customFormat="1" x14ac:dyDescent="0.25">
      <c r="A226" s="603">
        <f>A224+1</f>
        <v>110</v>
      </c>
      <c r="B226" s="599" t="s">
        <v>514</v>
      </c>
      <c r="C226" s="598" t="s">
        <v>247</v>
      </c>
      <c r="D226" s="598" t="s">
        <v>1096</v>
      </c>
      <c r="E226" s="604"/>
      <c r="F226" s="604"/>
      <c r="G226" s="605"/>
      <c r="H226" s="603"/>
      <c r="I226" s="605"/>
      <c r="J226" s="606">
        <v>48</v>
      </c>
      <c r="K226" s="610"/>
      <c r="L226" s="606">
        <v>12</v>
      </c>
      <c r="M226" s="610"/>
      <c r="N226" s="603"/>
      <c r="O226" s="603"/>
      <c r="P226" s="603"/>
      <c r="Q226" s="603"/>
      <c r="R226" s="607"/>
      <c r="S226" s="603">
        <v>30</v>
      </c>
      <c r="T226" s="603"/>
      <c r="U226" s="603">
        <v>2</v>
      </c>
      <c r="V226" s="603"/>
      <c r="W226" s="603">
        <v>2</v>
      </c>
      <c r="X226" s="603"/>
      <c r="Y226" s="603"/>
      <c r="Z226" s="603">
        <v>4</v>
      </c>
      <c r="AA226" s="611"/>
      <c r="AB226" s="603"/>
      <c r="AC226" s="607"/>
      <c r="AD226" s="607"/>
      <c r="AE226" s="603"/>
    </row>
    <row r="227" spans="1:31" s="612" customFormat="1" x14ac:dyDescent="0.25">
      <c r="A227" s="603"/>
      <c r="B227" s="603"/>
      <c r="C227" s="611"/>
      <c r="D227" s="598"/>
      <c r="E227" s="604">
        <v>372.84443718228505</v>
      </c>
      <c r="F227" s="604">
        <f>+CEILING(E227,5)</f>
        <v>375</v>
      </c>
      <c r="G227" s="605"/>
      <c r="H227" s="603">
        <f>F227*36</f>
        <v>13500</v>
      </c>
      <c r="I227" s="605">
        <f>F227</f>
        <v>375</v>
      </c>
      <c r="J227" s="610"/>
      <c r="K227" s="606"/>
      <c r="L227" s="606"/>
      <c r="M227" s="606"/>
      <c r="N227" s="607"/>
      <c r="O227" s="607"/>
      <c r="P227" s="607"/>
      <c r="Q227" s="607"/>
      <c r="R227" s="606">
        <v>36</v>
      </c>
      <c r="S227" s="607"/>
      <c r="T227" s="607"/>
      <c r="U227" s="603"/>
      <c r="V227" s="603"/>
      <c r="W227" s="603"/>
      <c r="X227" s="603"/>
      <c r="Y227" s="603"/>
      <c r="Z227" s="603"/>
      <c r="AA227" s="611"/>
      <c r="AB227" s="607"/>
      <c r="AC227" s="606"/>
      <c r="AD227" s="606"/>
      <c r="AE227" s="603"/>
    </row>
    <row r="228" spans="1:31" s="612" customFormat="1" x14ac:dyDescent="0.25">
      <c r="A228" s="603">
        <f>A226+1</f>
        <v>111</v>
      </c>
      <c r="B228" s="603" t="s">
        <v>515</v>
      </c>
      <c r="C228" s="611" t="s">
        <v>234</v>
      </c>
      <c r="D228" s="598"/>
      <c r="E228" s="604"/>
      <c r="F228" s="604"/>
      <c r="G228" s="605"/>
      <c r="H228" s="603"/>
      <c r="I228" s="605"/>
      <c r="J228" s="610"/>
      <c r="K228" s="606">
        <f>(M228*4+N228*2)/2</f>
        <v>12</v>
      </c>
      <c r="L228" s="606"/>
      <c r="M228" s="606">
        <v>6</v>
      </c>
      <c r="N228" s="607"/>
      <c r="O228" s="607"/>
      <c r="P228" s="607"/>
      <c r="Q228" s="607"/>
      <c r="R228" s="607"/>
      <c r="S228" s="607"/>
      <c r="T228" s="607"/>
      <c r="U228" s="603"/>
      <c r="V228" s="603">
        <v>1</v>
      </c>
      <c r="W228" s="603">
        <v>1</v>
      </c>
      <c r="X228" s="603"/>
      <c r="Y228" s="603"/>
      <c r="Z228" s="603">
        <v>2</v>
      </c>
      <c r="AA228" s="611"/>
      <c r="AB228" s="607"/>
      <c r="AC228" s="607"/>
      <c r="AD228" s="607"/>
      <c r="AE228" s="603"/>
    </row>
    <row r="229" spans="1:31" s="612" customFormat="1" x14ac:dyDescent="0.25">
      <c r="A229" s="603"/>
      <c r="B229" s="603"/>
      <c r="C229" s="611"/>
      <c r="D229" s="598"/>
      <c r="E229" s="604">
        <v>379.80343079012647</v>
      </c>
      <c r="F229" s="604">
        <f>+CEILING(E229,5)</f>
        <v>380</v>
      </c>
      <c r="G229" s="605"/>
      <c r="H229" s="603">
        <f>F229*36</f>
        <v>13680</v>
      </c>
      <c r="I229" s="605">
        <f>F229</f>
        <v>380</v>
      </c>
      <c r="J229" s="610"/>
      <c r="K229" s="606"/>
      <c r="L229" s="606"/>
      <c r="M229" s="606"/>
      <c r="N229" s="607"/>
      <c r="O229" s="607"/>
      <c r="P229" s="607"/>
      <c r="Q229" s="607"/>
      <c r="R229" s="606">
        <v>36</v>
      </c>
      <c r="S229" s="607"/>
      <c r="T229" s="607"/>
      <c r="U229" s="603"/>
      <c r="V229" s="603"/>
      <c r="W229" s="603"/>
      <c r="X229" s="603"/>
      <c r="Y229" s="603"/>
      <c r="Z229" s="603"/>
      <c r="AA229" s="611"/>
      <c r="AB229" s="607"/>
      <c r="AC229" s="606"/>
      <c r="AD229" s="606"/>
      <c r="AE229" s="603"/>
    </row>
    <row r="230" spans="1:31" s="612" customFormat="1" x14ac:dyDescent="0.25">
      <c r="A230" s="603">
        <f>A228+1</f>
        <v>112</v>
      </c>
      <c r="B230" s="603" t="s">
        <v>516</v>
      </c>
      <c r="C230" s="611" t="s">
        <v>234</v>
      </c>
      <c r="D230" s="598"/>
      <c r="E230" s="604"/>
      <c r="F230" s="604"/>
      <c r="G230" s="605"/>
      <c r="H230" s="603"/>
      <c r="I230" s="605"/>
      <c r="J230" s="610"/>
      <c r="K230" s="606">
        <f>(M230*4+N230*2)/2</f>
        <v>12</v>
      </c>
      <c r="L230" s="606"/>
      <c r="M230" s="606">
        <v>6</v>
      </c>
      <c r="N230" s="607"/>
      <c r="O230" s="607"/>
      <c r="P230" s="607"/>
      <c r="Q230" s="607"/>
      <c r="R230" s="607"/>
      <c r="S230" s="607"/>
      <c r="T230" s="607"/>
      <c r="U230" s="603"/>
      <c r="V230" s="603">
        <v>1</v>
      </c>
      <c r="W230" s="603">
        <v>1</v>
      </c>
      <c r="X230" s="603"/>
      <c r="Y230" s="603"/>
      <c r="Z230" s="603">
        <v>2</v>
      </c>
      <c r="AA230" s="611"/>
      <c r="AB230" s="607"/>
      <c r="AC230" s="607"/>
      <c r="AD230" s="607"/>
      <c r="AE230" s="603"/>
    </row>
    <row r="231" spans="1:31" s="612" customFormat="1" x14ac:dyDescent="0.25">
      <c r="A231" s="603"/>
      <c r="B231" s="603"/>
      <c r="C231" s="611"/>
      <c r="D231" s="598"/>
      <c r="E231" s="604">
        <v>370.996671170833</v>
      </c>
      <c r="F231" s="604">
        <f>+CEILING(E231,5)</f>
        <v>375</v>
      </c>
      <c r="G231" s="605"/>
      <c r="H231" s="603">
        <f>F231*36</f>
        <v>13500</v>
      </c>
      <c r="I231" s="605">
        <f>F231</f>
        <v>375</v>
      </c>
      <c r="J231" s="610"/>
      <c r="K231" s="606"/>
      <c r="L231" s="606"/>
      <c r="M231" s="606"/>
      <c r="N231" s="607"/>
      <c r="O231" s="607"/>
      <c r="P231" s="607"/>
      <c r="Q231" s="607"/>
      <c r="R231" s="606">
        <v>36</v>
      </c>
      <c r="S231" s="607"/>
      <c r="T231" s="607"/>
      <c r="U231" s="603"/>
      <c r="V231" s="603"/>
      <c r="W231" s="603"/>
      <c r="X231" s="603"/>
      <c r="Y231" s="603"/>
      <c r="Z231" s="603"/>
      <c r="AA231" s="611"/>
      <c r="AB231" s="607"/>
      <c r="AC231" s="606"/>
      <c r="AD231" s="606"/>
      <c r="AE231" s="603"/>
    </row>
    <row r="232" spans="1:31" s="612" customFormat="1" x14ac:dyDescent="0.25">
      <c r="A232" s="603">
        <f>A230+1</f>
        <v>113</v>
      </c>
      <c r="B232" s="603" t="s">
        <v>517</v>
      </c>
      <c r="C232" s="611" t="s">
        <v>234</v>
      </c>
      <c r="D232" s="598"/>
      <c r="E232" s="604"/>
      <c r="F232" s="604"/>
      <c r="G232" s="605"/>
      <c r="H232" s="603"/>
      <c r="I232" s="605"/>
      <c r="J232" s="610"/>
      <c r="K232" s="606">
        <f>(M232*4+N232*2)/2</f>
        <v>12</v>
      </c>
      <c r="L232" s="606"/>
      <c r="M232" s="606">
        <v>6</v>
      </c>
      <c r="N232" s="607"/>
      <c r="O232" s="607"/>
      <c r="P232" s="607"/>
      <c r="Q232" s="607"/>
      <c r="R232" s="607"/>
      <c r="S232" s="607"/>
      <c r="T232" s="607"/>
      <c r="U232" s="603"/>
      <c r="V232" s="603">
        <v>1</v>
      </c>
      <c r="W232" s="603">
        <v>1</v>
      </c>
      <c r="X232" s="603"/>
      <c r="Y232" s="603"/>
      <c r="Z232" s="603">
        <v>2</v>
      </c>
      <c r="AA232" s="611"/>
      <c r="AB232" s="607"/>
      <c r="AC232" s="607"/>
      <c r="AD232" s="607"/>
      <c r="AE232" s="603"/>
    </row>
    <row r="233" spans="1:31" s="612" customFormat="1" x14ac:dyDescent="0.25">
      <c r="A233" s="603"/>
      <c r="B233" s="603"/>
      <c r="C233" s="611"/>
      <c r="D233" s="598"/>
      <c r="E233" s="604">
        <v>398.70085205875966</v>
      </c>
      <c r="F233" s="604">
        <f>+CEILING(E233,5)</f>
        <v>400</v>
      </c>
      <c r="G233" s="605"/>
      <c r="H233" s="603">
        <f>F233*36</f>
        <v>14400</v>
      </c>
      <c r="I233" s="605">
        <f>F233</f>
        <v>400</v>
      </c>
      <c r="J233" s="610"/>
      <c r="K233" s="606"/>
      <c r="L233" s="610"/>
      <c r="M233" s="606"/>
      <c r="N233" s="603"/>
      <c r="O233" s="603"/>
      <c r="P233" s="603"/>
      <c r="Q233" s="603"/>
      <c r="R233" s="606">
        <v>42</v>
      </c>
      <c r="S233" s="603"/>
      <c r="T233" s="603"/>
      <c r="U233" s="603"/>
      <c r="V233" s="603"/>
      <c r="W233" s="603"/>
      <c r="X233" s="603"/>
      <c r="Y233" s="603"/>
      <c r="Z233" s="603"/>
      <c r="AA233" s="611"/>
      <c r="AB233" s="603"/>
      <c r="AC233" s="606"/>
      <c r="AD233" s="606"/>
      <c r="AE233" s="603"/>
    </row>
    <row r="234" spans="1:31" s="612" customFormat="1" x14ac:dyDescent="0.25">
      <c r="A234" s="603">
        <f>A232+1</f>
        <v>114</v>
      </c>
      <c r="B234" s="603" t="s">
        <v>518</v>
      </c>
      <c r="C234" s="611" t="s">
        <v>234</v>
      </c>
      <c r="D234" s="598"/>
      <c r="E234" s="604"/>
      <c r="F234" s="604"/>
      <c r="G234" s="605"/>
      <c r="H234" s="603"/>
      <c r="I234" s="605"/>
      <c r="J234" s="610"/>
      <c r="K234" s="606">
        <f>(M234*4+N234*2)/2</f>
        <v>12</v>
      </c>
      <c r="L234" s="606"/>
      <c r="M234" s="606">
        <v>6</v>
      </c>
      <c r="N234" s="607"/>
      <c r="O234" s="607"/>
      <c r="P234" s="607"/>
      <c r="Q234" s="607"/>
      <c r="R234" s="607"/>
      <c r="S234" s="607"/>
      <c r="T234" s="607"/>
      <c r="U234" s="603"/>
      <c r="V234" s="603">
        <v>1</v>
      </c>
      <c r="W234" s="603">
        <v>1</v>
      </c>
      <c r="X234" s="603"/>
      <c r="Y234" s="603"/>
      <c r="Z234" s="603">
        <v>2</v>
      </c>
      <c r="AA234" s="611"/>
      <c r="AB234" s="607"/>
      <c r="AC234" s="607"/>
      <c r="AD234" s="607"/>
      <c r="AE234" s="603"/>
    </row>
    <row r="235" spans="1:31" s="612" customFormat="1" x14ac:dyDescent="0.25">
      <c r="A235" s="603"/>
      <c r="B235" s="603"/>
      <c r="C235" s="611"/>
      <c r="D235" s="598"/>
      <c r="E235" s="604">
        <v>380.82066981528544</v>
      </c>
      <c r="F235" s="604">
        <f>+CEILING(E235,5)</f>
        <v>385</v>
      </c>
      <c r="G235" s="605"/>
      <c r="H235" s="603">
        <f>F235*36</f>
        <v>13860</v>
      </c>
      <c r="I235" s="605">
        <f>F235</f>
        <v>385</v>
      </c>
      <c r="J235" s="610"/>
      <c r="K235" s="606"/>
      <c r="L235" s="610"/>
      <c r="M235" s="606"/>
      <c r="N235" s="607"/>
      <c r="O235" s="607"/>
      <c r="P235" s="607"/>
      <c r="Q235" s="607"/>
      <c r="R235" s="606">
        <v>36</v>
      </c>
      <c r="S235" s="607"/>
      <c r="T235" s="607"/>
      <c r="U235" s="603"/>
      <c r="V235" s="603"/>
      <c r="W235" s="603"/>
      <c r="X235" s="603"/>
      <c r="Y235" s="603"/>
      <c r="Z235" s="603"/>
      <c r="AA235" s="611"/>
      <c r="AB235" s="607"/>
      <c r="AC235" s="606"/>
      <c r="AD235" s="606"/>
      <c r="AE235" s="603"/>
    </row>
    <row r="236" spans="1:31" s="612" customFormat="1" x14ac:dyDescent="0.25">
      <c r="A236" s="603">
        <f>A234+1</f>
        <v>115</v>
      </c>
      <c r="B236" s="599" t="s">
        <v>519</v>
      </c>
      <c r="C236" s="598" t="s">
        <v>247</v>
      </c>
      <c r="D236" s="598" t="s">
        <v>1097</v>
      </c>
      <c r="E236" s="604"/>
      <c r="F236" s="604"/>
      <c r="G236" s="605"/>
      <c r="H236" s="603"/>
      <c r="I236" s="605"/>
      <c r="J236" s="606">
        <v>48</v>
      </c>
      <c r="K236" s="610"/>
      <c r="L236" s="606">
        <v>12</v>
      </c>
      <c r="M236" s="610"/>
      <c r="N236" s="603"/>
      <c r="O236" s="603"/>
      <c r="P236" s="603"/>
      <c r="Q236" s="603"/>
      <c r="R236" s="607"/>
      <c r="S236" s="603">
        <v>30</v>
      </c>
      <c r="T236" s="603"/>
      <c r="U236" s="603">
        <v>2</v>
      </c>
      <c r="V236" s="603"/>
      <c r="W236" s="603">
        <v>2</v>
      </c>
      <c r="X236" s="603"/>
      <c r="Y236" s="603"/>
      <c r="Z236" s="603">
        <v>4</v>
      </c>
      <c r="AA236" s="611"/>
      <c r="AB236" s="603"/>
      <c r="AC236" s="607"/>
      <c r="AD236" s="607"/>
      <c r="AE236" s="603"/>
    </row>
    <row r="237" spans="1:31" s="612" customFormat="1" x14ac:dyDescent="0.25">
      <c r="A237" s="603"/>
      <c r="B237" s="603"/>
      <c r="C237" s="611"/>
      <c r="D237" s="598"/>
      <c r="E237" s="604">
        <v>366.87608935108204</v>
      </c>
      <c r="F237" s="604">
        <f>+CEILING(E237,5)</f>
        <v>370</v>
      </c>
      <c r="G237" s="605"/>
      <c r="H237" s="603">
        <f>F237*36</f>
        <v>13320</v>
      </c>
      <c r="I237" s="605">
        <f>F237</f>
        <v>370</v>
      </c>
      <c r="J237" s="610"/>
      <c r="K237" s="606"/>
      <c r="L237" s="606"/>
      <c r="M237" s="606"/>
      <c r="N237" s="607"/>
      <c r="O237" s="607"/>
      <c r="P237" s="607"/>
      <c r="Q237" s="607"/>
      <c r="R237" s="606">
        <v>36</v>
      </c>
      <c r="S237" s="607"/>
      <c r="T237" s="607"/>
      <c r="U237" s="603"/>
      <c r="V237" s="603"/>
      <c r="W237" s="603"/>
      <c r="X237" s="603"/>
      <c r="Y237" s="603"/>
      <c r="Z237" s="603"/>
      <c r="AA237" s="611"/>
      <c r="AB237" s="607"/>
      <c r="AC237" s="606"/>
      <c r="AD237" s="606"/>
      <c r="AE237" s="603"/>
    </row>
    <row r="238" spans="1:31" s="612" customFormat="1" x14ac:dyDescent="0.25">
      <c r="A238" s="603">
        <f>A236+1</f>
        <v>116</v>
      </c>
      <c r="B238" s="603" t="s">
        <v>520</v>
      </c>
      <c r="C238" s="611" t="s">
        <v>234</v>
      </c>
      <c r="D238" s="598"/>
      <c r="E238" s="604"/>
      <c r="F238" s="604"/>
      <c r="G238" s="605"/>
      <c r="H238" s="603"/>
      <c r="I238" s="605"/>
      <c r="J238" s="610"/>
      <c r="K238" s="606">
        <f>(M238*4+N238*2)/2</f>
        <v>12</v>
      </c>
      <c r="L238" s="606"/>
      <c r="M238" s="606">
        <v>6</v>
      </c>
      <c r="N238" s="607"/>
      <c r="O238" s="607"/>
      <c r="P238" s="607"/>
      <c r="Q238" s="607"/>
      <c r="R238" s="607"/>
      <c r="S238" s="607"/>
      <c r="T238" s="607"/>
      <c r="U238" s="603"/>
      <c r="V238" s="603">
        <v>1</v>
      </c>
      <c r="W238" s="603">
        <v>1</v>
      </c>
      <c r="X238" s="603"/>
      <c r="Y238" s="603"/>
      <c r="Z238" s="603">
        <v>2</v>
      </c>
      <c r="AA238" s="611"/>
      <c r="AB238" s="607"/>
      <c r="AC238" s="607"/>
      <c r="AD238" s="607"/>
      <c r="AE238" s="603"/>
    </row>
    <row r="239" spans="1:31" s="612" customFormat="1" x14ac:dyDescent="0.25">
      <c r="A239" s="603"/>
      <c r="B239" s="603"/>
      <c r="C239" s="611"/>
      <c r="D239" s="598"/>
      <c r="E239" s="604">
        <v>372.50014748387002</v>
      </c>
      <c r="F239" s="604">
        <f>+CEILING(E239,5)</f>
        <v>375</v>
      </c>
      <c r="G239" s="605"/>
      <c r="H239" s="603">
        <f>F239*36</f>
        <v>13500</v>
      </c>
      <c r="I239" s="605">
        <f>F239</f>
        <v>375</v>
      </c>
      <c r="J239" s="610"/>
      <c r="K239" s="606"/>
      <c r="L239" s="606"/>
      <c r="M239" s="606"/>
      <c r="N239" s="607"/>
      <c r="O239" s="607"/>
      <c r="P239" s="607"/>
      <c r="Q239" s="607"/>
      <c r="R239" s="606">
        <v>36</v>
      </c>
      <c r="S239" s="607"/>
      <c r="T239" s="607"/>
      <c r="U239" s="603"/>
      <c r="V239" s="603"/>
      <c r="W239" s="603"/>
      <c r="X239" s="603"/>
      <c r="Y239" s="603"/>
      <c r="Z239" s="603"/>
      <c r="AA239" s="611"/>
      <c r="AB239" s="607"/>
      <c r="AC239" s="606"/>
      <c r="AD239" s="606"/>
      <c r="AE239" s="603"/>
    </row>
    <row r="240" spans="1:31" s="612" customFormat="1" x14ac:dyDescent="0.25">
      <c r="A240" s="603">
        <f>A238+1</f>
        <v>117</v>
      </c>
      <c r="B240" s="603" t="s">
        <v>521</v>
      </c>
      <c r="C240" s="611" t="s">
        <v>234</v>
      </c>
      <c r="D240" s="598"/>
      <c r="E240" s="604"/>
      <c r="F240" s="604"/>
      <c r="G240" s="605"/>
      <c r="H240" s="603"/>
      <c r="I240" s="605"/>
      <c r="J240" s="610"/>
      <c r="K240" s="606">
        <f>(M240*4+N240*2)/2</f>
        <v>12</v>
      </c>
      <c r="L240" s="606"/>
      <c r="M240" s="606">
        <v>6</v>
      </c>
      <c r="N240" s="607"/>
      <c r="O240" s="607"/>
      <c r="P240" s="607"/>
      <c r="Q240" s="607"/>
      <c r="R240" s="607"/>
      <c r="S240" s="607"/>
      <c r="T240" s="607"/>
      <c r="U240" s="603"/>
      <c r="V240" s="603">
        <v>1</v>
      </c>
      <c r="W240" s="603">
        <v>1</v>
      </c>
      <c r="X240" s="603"/>
      <c r="Y240" s="603"/>
      <c r="Z240" s="603">
        <v>2</v>
      </c>
      <c r="AA240" s="611"/>
      <c r="AB240" s="607"/>
      <c r="AC240" s="607"/>
      <c r="AD240" s="607"/>
      <c r="AE240" s="603"/>
    </row>
    <row r="241" spans="1:31" s="612" customFormat="1" x14ac:dyDescent="0.25">
      <c r="A241" s="603"/>
      <c r="B241" s="603"/>
      <c r="C241" s="611"/>
      <c r="D241" s="598"/>
      <c r="E241" s="604">
        <v>376.45955909062053</v>
      </c>
      <c r="F241" s="604">
        <f>+CEILING(E241,5)</f>
        <v>380</v>
      </c>
      <c r="G241" s="605"/>
      <c r="H241" s="603">
        <f>F241*36</f>
        <v>13680</v>
      </c>
      <c r="I241" s="605">
        <f>F241</f>
        <v>380</v>
      </c>
      <c r="J241" s="610"/>
      <c r="K241" s="606"/>
      <c r="L241" s="606"/>
      <c r="M241" s="606"/>
      <c r="N241" s="607"/>
      <c r="O241" s="607"/>
      <c r="P241" s="607"/>
      <c r="Q241" s="607"/>
      <c r="R241" s="606">
        <v>36</v>
      </c>
      <c r="S241" s="607"/>
      <c r="T241" s="607"/>
      <c r="U241" s="603"/>
      <c r="V241" s="603"/>
      <c r="W241" s="603"/>
      <c r="X241" s="603"/>
      <c r="Y241" s="603"/>
      <c r="Z241" s="603"/>
      <c r="AA241" s="611"/>
      <c r="AB241" s="607"/>
      <c r="AC241" s="606"/>
      <c r="AD241" s="606"/>
      <c r="AE241" s="603"/>
    </row>
    <row r="242" spans="1:31" s="612" customFormat="1" x14ac:dyDescent="0.25">
      <c r="A242" s="603">
        <f>A240+1</f>
        <v>118</v>
      </c>
      <c r="B242" s="603" t="s">
        <v>522</v>
      </c>
      <c r="C242" s="611" t="s">
        <v>234</v>
      </c>
      <c r="D242" s="598"/>
      <c r="E242" s="604"/>
      <c r="F242" s="604"/>
      <c r="G242" s="605"/>
      <c r="H242" s="603"/>
      <c r="I242" s="605"/>
      <c r="J242" s="610"/>
      <c r="K242" s="606">
        <f>(M242*4+N242*2)/2</f>
        <v>12</v>
      </c>
      <c r="L242" s="606"/>
      <c r="M242" s="606">
        <v>6</v>
      </c>
      <c r="N242" s="607"/>
      <c r="O242" s="607"/>
      <c r="P242" s="607"/>
      <c r="Q242" s="607"/>
      <c r="R242" s="607"/>
      <c r="S242" s="607"/>
      <c r="T242" s="607"/>
      <c r="U242" s="603"/>
      <c r="V242" s="603">
        <v>1</v>
      </c>
      <c r="W242" s="603">
        <v>1</v>
      </c>
      <c r="X242" s="603"/>
      <c r="Y242" s="603"/>
      <c r="Z242" s="603">
        <v>2</v>
      </c>
      <c r="AA242" s="611"/>
      <c r="AB242" s="607"/>
      <c r="AC242" s="607"/>
      <c r="AD242" s="607"/>
      <c r="AE242" s="603"/>
    </row>
    <row r="243" spans="1:31" s="612" customFormat="1" x14ac:dyDescent="0.25">
      <c r="A243" s="603"/>
      <c r="B243" s="603"/>
      <c r="C243" s="611"/>
      <c r="D243" s="598"/>
      <c r="E243" s="604">
        <v>384.28377540045602</v>
      </c>
      <c r="F243" s="604">
        <f>+CEILING(E243,5)</f>
        <v>385</v>
      </c>
      <c r="G243" s="605"/>
      <c r="H243" s="603">
        <f>F243*36</f>
        <v>13860</v>
      </c>
      <c r="I243" s="605">
        <f>F243</f>
        <v>385</v>
      </c>
      <c r="J243" s="610"/>
      <c r="K243" s="606"/>
      <c r="L243" s="606"/>
      <c r="M243" s="606"/>
      <c r="N243" s="607"/>
      <c r="O243" s="607"/>
      <c r="P243" s="607"/>
      <c r="Q243" s="607"/>
      <c r="R243" s="606">
        <v>36</v>
      </c>
      <c r="S243" s="607"/>
      <c r="T243" s="607"/>
      <c r="U243" s="603"/>
      <c r="V243" s="603"/>
      <c r="W243" s="603"/>
      <c r="X243" s="603"/>
      <c r="Y243" s="603"/>
      <c r="Z243" s="603"/>
      <c r="AA243" s="611"/>
      <c r="AB243" s="607"/>
      <c r="AC243" s="606"/>
      <c r="AD243" s="606"/>
      <c r="AE243" s="603"/>
    </row>
    <row r="244" spans="1:31" s="612" customFormat="1" x14ac:dyDescent="0.25">
      <c r="A244" s="603">
        <f>A242+1</f>
        <v>119</v>
      </c>
      <c r="B244" s="603" t="s">
        <v>523</v>
      </c>
      <c r="C244" s="611" t="s">
        <v>234</v>
      </c>
      <c r="D244" s="598"/>
      <c r="E244" s="604"/>
      <c r="F244" s="604"/>
      <c r="G244" s="605"/>
      <c r="H244" s="603"/>
      <c r="I244" s="605"/>
      <c r="J244" s="610"/>
      <c r="K244" s="606">
        <f>(M244*4+N244*2)/2</f>
        <v>12</v>
      </c>
      <c r="L244" s="606"/>
      <c r="M244" s="606">
        <v>6</v>
      </c>
      <c r="N244" s="607"/>
      <c r="O244" s="607"/>
      <c r="P244" s="607"/>
      <c r="Q244" s="607"/>
      <c r="R244" s="607"/>
      <c r="S244" s="607"/>
      <c r="T244" s="607"/>
      <c r="U244" s="603"/>
      <c r="V244" s="603">
        <v>1</v>
      </c>
      <c r="W244" s="603">
        <v>1</v>
      </c>
      <c r="X244" s="603"/>
      <c r="Y244" s="603"/>
      <c r="Z244" s="603">
        <v>2</v>
      </c>
      <c r="AA244" s="611"/>
      <c r="AB244" s="607"/>
      <c r="AC244" s="607"/>
      <c r="AD244" s="607"/>
      <c r="AE244" s="603"/>
    </row>
    <row r="245" spans="1:31" s="612" customFormat="1" x14ac:dyDescent="0.25">
      <c r="A245" s="603"/>
      <c r="B245" s="603"/>
      <c r="C245" s="611"/>
      <c r="D245" s="598"/>
      <c r="E245" s="604">
        <v>375.36002967519988</v>
      </c>
      <c r="F245" s="604">
        <f>+CEILING(E245,5)</f>
        <v>380</v>
      </c>
      <c r="G245" s="605"/>
      <c r="H245" s="603">
        <f>F245*36</f>
        <v>13680</v>
      </c>
      <c r="I245" s="605">
        <f>F245</f>
        <v>380</v>
      </c>
      <c r="J245" s="610"/>
      <c r="K245" s="606"/>
      <c r="L245" s="606"/>
      <c r="M245" s="606"/>
      <c r="N245" s="607"/>
      <c r="O245" s="607"/>
      <c r="P245" s="607"/>
      <c r="Q245" s="607"/>
      <c r="R245" s="606">
        <v>36</v>
      </c>
      <c r="S245" s="607"/>
      <c r="T245" s="607"/>
      <c r="U245" s="603"/>
      <c r="V245" s="603"/>
      <c r="W245" s="603"/>
      <c r="X245" s="603"/>
      <c r="Y245" s="603"/>
      <c r="Z245" s="603"/>
      <c r="AA245" s="611"/>
      <c r="AB245" s="607"/>
      <c r="AC245" s="606"/>
      <c r="AD245" s="606"/>
      <c r="AE245" s="603"/>
    </row>
    <row r="246" spans="1:31" s="612" customFormat="1" x14ac:dyDescent="0.25">
      <c r="A246" s="603">
        <f>A244+1</f>
        <v>120</v>
      </c>
      <c r="B246" s="603" t="s">
        <v>524</v>
      </c>
      <c r="C246" s="611" t="s">
        <v>234</v>
      </c>
      <c r="D246" s="598"/>
      <c r="E246" s="604"/>
      <c r="F246" s="604"/>
      <c r="G246" s="605"/>
      <c r="H246" s="603"/>
      <c r="I246" s="605"/>
      <c r="J246" s="610"/>
      <c r="K246" s="606">
        <f>(M246*4+N246*2)/2</f>
        <v>12</v>
      </c>
      <c r="L246" s="606"/>
      <c r="M246" s="606">
        <v>6</v>
      </c>
      <c r="N246" s="607"/>
      <c r="O246" s="607"/>
      <c r="P246" s="607"/>
      <c r="Q246" s="607"/>
      <c r="R246" s="607"/>
      <c r="S246" s="607"/>
      <c r="T246" s="607"/>
      <c r="U246" s="603"/>
      <c r="V246" s="603">
        <v>1</v>
      </c>
      <c r="W246" s="603">
        <v>1</v>
      </c>
      <c r="X246" s="603"/>
      <c r="Y246" s="603"/>
      <c r="Z246" s="603">
        <v>2</v>
      </c>
      <c r="AA246" s="611"/>
      <c r="AB246" s="607"/>
      <c r="AC246" s="607"/>
      <c r="AD246" s="607"/>
      <c r="AE246" s="603"/>
    </row>
    <row r="247" spans="1:31" s="612" customFormat="1" x14ac:dyDescent="0.25">
      <c r="A247" s="603"/>
      <c r="B247" s="603"/>
      <c r="C247" s="611"/>
      <c r="D247" s="598"/>
      <c r="E247" s="604">
        <v>381.24264778605982</v>
      </c>
      <c r="F247" s="604">
        <f>+CEILING(E247,5)</f>
        <v>385</v>
      </c>
      <c r="G247" s="605"/>
      <c r="H247" s="603">
        <f>F247*36</f>
        <v>13860</v>
      </c>
      <c r="I247" s="605">
        <f>F247</f>
        <v>385</v>
      </c>
      <c r="J247" s="610"/>
      <c r="K247" s="606"/>
      <c r="L247" s="610"/>
      <c r="M247" s="606"/>
      <c r="N247" s="607"/>
      <c r="O247" s="607"/>
      <c r="P247" s="607"/>
      <c r="Q247" s="607"/>
      <c r="R247" s="606">
        <v>36</v>
      </c>
      <c r="S247" s="607"/>
      <c r="T247" s="607"/>
      <c r="U247" s="603"/>
      <c r="V247" s="603"/>
      <c r="W247" s="603"/>
      <c r="X247" s="603"/>
      <c r="Y247" s="603"/>
      <c r="Z247" s="603"/>
      <c r="AA247" s="611"/>
      <c r="AB247" s="607"/>
      <c r="AC247" s="606"/>
      <c r="AD247" s="606"/>
      <c r="AE247" s="603"/>
    </row>
    <row r="248" spans="1:31" s="612" customFormat="1" x14ac:dyDescent="0.25">
      <c r="A248" s="603">
        <f>A246+1</f>
        <v>121</v>
      </c>
      <c r="B248" s="599" t="s">
        <v>31</v>
      </c>
      <c r="C248" s="598" t="s">
        <v>248</v>
      </c>
      <c r="D248" s="598" t="s">
        <v>1098</v>
      </c>
      <c r="E248" s="604"/>
      <c r="F248" s="604"/>
      <c r="G248" s="605"/>
      <c r="H248" s="603"/>
      <c r="I248" s="605"/>
      <c r="J248" s="606">
        <v>48</v>
      </c>
      <c r="K248" s="610"/>
      <c r="L248" s="606">
        <v>12</v>
      </c>
      <c r="M248" s="610"/>
      <c r="N248" s="603"/>
      <c r="O248" s="603"/>
      <c r="P248" s="603"/>
      <c r="Q248" s="603"/>
      <c r="R248" s="607"/>
      <c r="S248" s="603">
        <v>30</v>
      </c>
      <c r="T248" s="603"/>
      <c r="U248" s="603">
        <v>2</v>
      </c>
      <c r="V248" s="603"/>
      <c r="W248" s="603">
        <v>2</v>
      </c>
      <c r="X248" s="603"/>
      <c r="Y248" s="603"/>
      <c r="Z248" s="603">
        <v>4</v>
      </c>
      <c r="AA248" s="611"/>
      <c r="AB248" s="603"/>
      <c r="AC248" s="607"/>
      <c r="AD248" s="607"/>
      <c r="AE248" s="603"/>
    </row>
    <row r="249" spans="1:31" s="612" customFormat="1" x14ac:dyDescent="0.25">
      <c r="A249" s="603"/>
      <c r="B249" s="603"/>
      <c r="C249" s="611"/>
      <c r="D249" s="598"/>
      <c r="E249" s="604">
        <v>386.780962355089</v>
      </c>
      <c r="F249" s="604">
        <f>+CEILING(E249,5)</f>
        <v>390</v>
      </c>
      <c r="G249" s="605"/>
      <c r="H249" s="603">
        <f>F249*36</f>
        <v>14040</v>
      </c>
      <c r="I249" s="605">
        <f>F249</f>
        <v>390</v>
      </c>
      <c r="J249" s="610"/>
      <c r="K249" s="606"/>
      <c r="L249" s="606"/>
      <c r="M249" s="606"/>
      <c r="N249" s="607"/>
      <c r="O249" s="607"/>
      <c r="P249" s="607"/>
      <c r="Q249" s="607"/>
      <c r="R249" s="606">
        <v>36</v>
      </c>
      <c r="S249" s="607"/>
      <c r="T249" s="607"/>
      <c r="U249" s="603"/>
      <c r="V249" s="603"/>
      <c r="W249" s="603"/>
      <c r="X249" s="603"/>
      <c r="Y249" s="603"/>
      <c r="Z249" s="603"/>
      <c r="AA249" s="611"/>
      <c r="AB249" s="607"/>
      <c r="AC249" s="606"/>
      <c r="AD249" s="606"/>
      <c r="AE249" s="603"/>
    </row>
    <row r="250" spans="1:31" s="612" customFormat="1" x14ac:dyDescent="0.25">
      <c r="A250" s="603">
        <f>A248+1</f>
        <v>122</v>
      </c>
      <c r="B250" s="603" t="s">
        <v>525</v>
      </c>
      <c r="C250" s="611" t="s">
        <v>234</v>
      </c>
      <c r="D250" s="598"/>
      <c r="E250" s="604"/>
      <c r="F250" s="604"/>
      <c r="G250" s="605"/>
      <c r="H250" s="603"/>
      <c r="I250" s="605"/>
      <c r="J250" s="610"/>
      <c r="K250" s="606">
        <f>(M250*4+N250*2)/2</f>
        <v>12</v>
      </c>
      <c r="L250" s="606"/>
      <c r="M250" s="606">
        <v>6</v>
      </c>
      <c r="N250" s="607"/>
      <c r="O250" s="607"/>
      <c r="P250" s="607"/>
      <c r="Q250" s="607"/>
      <c r="R250" s="607"/>
      <c r="S250" s="607"/>
      <c r="T250" s="607"/>
      <c r="U250" s="603"/>
      <c r="V250" s="603">
        <v>1</v>
      </c>
      <c r="W250" s="603">
        <v>1</v>
      </c>
      <c r="X250" s="603"/>
      <c r="Y250" s="603"/>
      <c r="Z250" s="603">
        <v>2</v>
      </c>
      <c r="AA250" s="611"/>
      <c r="AB250" s="607"/>
      <c r="AC250" s="607"/>
      <c r="AD250" s="607"/>
      <c r="AE250" s="603"/>
    </row>
    <row r="251" spans="1:31" s="612" customFormat="1" x14ac:dyDescent="0.25">
      <c r="A251" s="603"/>
      <c r="B251" s="603"/>
      <c r="C251" s="611"/>
      <c r="D251" s="598"/>
      <c r="E251" s="604">
        <v>387.04127181097533</v>
      </c>
      <c r="F251" s="604">
        <f>+CEILING(E251,5)</f>
        <v>390</v>
      </c>
      <c r="G251" s="605"/>
      <c r="H251" s="603">
        <f>F251*36</f>
        <v>14040</v>
      </c>
      <c r="I251" s="605">
        <f>F251</f>
        <v>390</v>
      </c>
      <c r="J251" s="610"/>
      <c r="K251" s="606"/>
      <c r="L251" s="606"/>
      <c r="M251" s="606"/>
      <c r="N251" s="607"/>
      <c r="O251" s="607"/>
      <c r="P251" s="607"/>
      <c r="Q251" s="607"/>
      <c r="R251" s="606">
        <v>36</v>
      </c>
      <c r="S251" s="607"/>
      <c r="T251" s="607"/>
      <c r="U251" s="603"/>
      <c r="V251" s="603"/>
      <c r="W251" s="603"/>
      <c r="X251" s="603"/>
      <c r="Y251" s="603"/>
      <c r="Z251" s="603"/>
      <c r="AA251" s="611"/>
      <c r="AB251" s="607"/>
      <c r="AC251" s="606"/>
      <c r="AD251" s="606"/>
      <c r="AE251" s="603"/>
    </row>
    <row r="252" spans="1:31" s="612" customFormat="1" x14ac:dyDescent="0.25">
      <c r="A252" s="603">
        <f>A250+1</f>
        <v>123</v>
      </c>
      <c r="B252" s="603" t="s">
        <v>526</v>
      </c>
      <c r="C252" s="611" t="s">
        <v>234</v>
      </c>
      <c r="D252" s="598"/>
      <c r="E252" s="604"/>
      <c r="F252" s="604"/>
      <c r="G252" s="605"/>
      <c r="H252" s="603"/>
      <c r="I252" s="605"/>
      <c r="J252" s="610"/>
      <c r="K252" s="606">
        <f>(M252*4+N252*2)/2</f>
        <v>12</v>
      </c>
      <c r="L252" s="606"/>
      <c r="M252" s="606">
        <v>6</v>
      </c>
      <c r="N252" s="607"/>
      <c r="O252" s="607"/>
      <c r="P252" s="607"/>
      <c r="Q252" s="607"/>
      <c r="R252" s="607"/>
      <c r="S252" s="607"/>
      <c r="T252" s="607"/>
      <c r="U252" s="603"/>
      <c r="V252" s="603">
        <v>1</v>
      </c>
      <c r="W252" s="603">
        <v>1</v>
      </c>
      <c r="X252" s="603"/>
      <c r="Y252" s="603"/>
      <c r="Z252" s="603">
        <v>2</v>
      </c>
      <c r="AA252" s="611"/>
      <c r="AB252" s="607"/>
      <c r="AC252" s="607"/>
      <c r="AD252" s="607"/>
      <c r="AE252" s="603"/>
    </row>
    <row r="253" spans="1:31" s="612" customFormat="1" x14ac:dyDescent="0.25">
      <c r="A253" s="603"/>
      <c r="B253" s="603"/>
      <c r="C253" s="611"/>
      <c r="D253" s="598"/>
      <c r="E253" s="604">
        <v>348.46605712600314</v>
      </c>
      <c r="F253" s="604">
        <f>+CEILING(E253,5)</f>
        <v>350</v>
      </c>
      <c r="G253" s="605"/>
      <c r="H253" s="603">
        <f>F253*36</f>
        <v>12600</v>
      </c>
      <c r="I253" s="605">
        <f>F253</f>
        <v>350</v>
      </c>
      <c r="J253" s="610"/>
      <c r="K253" s="606"/>
      <c r="L253" s="606"/>
      <c r="M253" s="606"/>
      <c r="N253" s="607"/>
      <c r="O253" s="607"/>
      <c r="P253" s="607"/>
      <c r="Q253" s="607"/>
      <c r="R253" s="606">
        <v>36</v>
      </c>
      <c r="S253" s="607"/>
      <c r="T253" s="607"/>
      <c r="U253" s="603"/>
      <c r="V253" s="603"/>
      <c r="W253" s="603"/>
      <c r="X253" s="603"/>
      <c r="Y253" s="603"/>
      <c r="Z253" s="603"/>
      <c r="AA253" s="611"/>
      <c r="AB253" s="607"/>
      <c r="AC253" s="606"/>
      <c r="AD253" s="606"/>
      <c r="AE253" s="603"/>
    </row>
    <row r="254" spans="1:31" s="612" customFormat="1" x14ac:dyDescent="0.25">
      <c r="A254" s="603">
        <f>A252+1</f>
        <v>124</v>
      </c>
      <c r="B254" s="603" t="s">
        <v>527</v>
      </c>
      <c r="C254" s="611" t="s">
        <v>234</v>
      </c>
      <c r="D254" s="598"/>
      <c r="E254" s="604"/>
      <c r="F254" s="604"/>
      <c r="G254" s="605"/>
      <c r="H254" s="603"/>
      <c r="I254" s="605"/>
      <c r="J254" s="610"/>
      <c r="K254" s="606">
        <f>(M254*4+N254*2)/2</f>
        <v>12</v>
      </c>
      <c r="L254" s="606"/>
      <c r="M254" s="606">
        <v>6</v>
      </c>
      <c r="N254" s="607"/>
      <c r="O254" s="607"/>
      <c r="P254" s="607"/>
      <c r="Q254" s="607"/>
      <c r="R254" s="607"/>
      <c r="S254" s="607"/>
      <c r="T254" s="607"/>
      <c r="U254" s="603"/>
      <c r="V254" s="603">
        <v>1</v>
      </c>
      <c r="W254" s="603">
        <v>1</v>
      </c>
      <c r="X254" s="603"/>
      <c r="Y254" s="603"/>
      <c r="Z254" s="603">
        <v>2</v>
      </c>
      <c r="AA254" s="611"/>
      <c r="AB254" s="607"/>
      <c r="AC254" s="607"/>
      <c r="AD254" s="607"/>
      <c r="AE254" s="603"/>
    </row>
    <row r="255" spans="1:31" s="612" customFormat="1" x14ac:dyDescent="0.25">
      <c r="A255" s="603"/>
      <c r="B255" s="603"/>
      <c r="C255" s="611"/>
      <c r="D255" s="598"/>
      <c r="E255" s="604">
        <v>354.9657679017057</v>
      </c>
      <c r="F255" s="604">
        <f>+CEILING(E255,5)</f>
        <v>355</v>
      </c>
      <c r="G255" s="605"/>
      <c r="H255" s="603">
        <f>F255*36</f>
        <v>12780</v>
      </c>
      <c r="I255" s="605">
        <f>F255</f>
        <v>355</v>
      </c>
      <c r="J255" s="610"/>
      <c r="K255" s="606"/>
      <c r="L255" s="606"/>
      <c r="M255" s="606"/>
      <c r="N255" s="607"/>
      <c r="O255" s="607"/>
      <c r="P255" s="607"/>
      <c r="Q255" s="607"/>
      <c r="R255" s="606">
        <v>36</v>
      </c>
      <c r="S255" s="607"/>
      <c r="T255" s="607"/>
      <c r="U255" s="603"/>
      <c r="V255" s="603"/>
      <c r="W255" s="603"/>
      <c r="X255" s="603"/>
      <c r="Y255" s="603"/>
      <c r="Z255" s="603"/>
      <c r="AA255" s="611"/>
      <c r="AB255" s="607"/>
      <c r="AC255" s="606"/>
      <c r="AD255" s="606"/>
      <c r="AE255" s="603"/>
    </row>
    <row r="256" spans="1:31" s="612" customFormat="1" x14ac:dyDescent="0.25">
      <c r="A256" s="603">
        <f>A254+1</f>
        <v>125</v>
      </c>
      <c r="B256" s="599" t="s">
        <v>49</v>
      </c>
      <c r="C256" s="598" t="s">
        <v>248</v>
      </c>
      <c r="D256" s="598" t="s">
        <v>1099</v>
      </c>
      <c r="E256" s="604"/>
      <c r="F256" s="604"/>
      <c r="G256" s="605"/>
      <c r="H256" s="603"/>
      <c r="I256" s="605"/>
      <c r="J256" s="606">
        <v>48</v>
      </c>
      <c r="K256" s="610"/>
      <c r="L256" s="606">
        <v>12</v>
      </c>
      <c r="M256" s="610"/>
      <c r="N256" s="603"/>
      <c r="O256" s="603"/>
      <c r="P256" s="603"/>
      <c r="Q256" s="603"/>
      <c r="R256" s="607"/>
      <c r="S256" s="603">
        <v>30</v>
      </c>
      <c r="T256" s="603"/>
      <c r="U256" s="603">
        <v>2</v>
      </c>
      <c r="V256" s="603"/>
      <c r="W256" s="603">
        <v>2</v>
      </c>
      <c r="X256" s="603"/>
      <c r="Y256" s="603"/>
      <c r="Z256" s="603">
        <v>4</v>
      </c>
      <c r="AA256" s="611"/>
      <c r="AB256" s="603"/>
      <c r="AC256" s="607"/>
      <c r="AD256" s="607"/>
      <c r="AE256" s="603"/>
    </row>
    <row r="257" spans="1:31" s="612" customFormat="1" x14ac:dyDescent="0.25">
      <c r="A257" s="603"/>
      <c r="B257" s="603"/>
      <c r="C257" s="611"/>
      <c r="D257" s="598"/>
      <c r="E257" s="604">
        <v>414.90352566676745</v>
      </c>
      <c r="F257" s="604">
        <f>+CEILING(E257,5)</f>
        <v>415</v>
      </c>
      <c r="G257" s="605"/>
      <c r="H257" s="603">
        <f>F257*36</f>
        <v>14940</v>
      </c>
      <c r="I257" s="605">
        <f>F257</f>
        <v>415</v>
      </c>
      <c r="J257" s="610"/>
      <c r="K257" s="606"/>
      <c r="L257" s="610"/>
      <c r="M257" s="606"/>
      <c r="N257" s="603"/>
      <c r="O257" s="603"/>
      <c r="P257" s="603"/>
      <c r="Q257" s="603"/>
      <c r="R257" s="606">
        <v>42</v>
      </c>
      <c r="S257" s="603"/>
      <c r="T257" s="603"/>
      <c r="U257" s="603"/>
      <c r="V257" s="603"/>
      <c r="W257" s="603"/>
      <c r="X257" s="603"/>
      <c r="Y257" s="603"/>
      <c r="Z257" s="603"/>
      <c r="AA257" s="611"/>
      <c r="AB257" s="603"/>
      <c r="AC257" s="606"/>
      <c r="AD257" s="606"/>
      <c r="AE257" s="603"/>
    </row>
    <row r="258" spans="1:31" s="612" customFormat="1" x14ac:dyDescent="0.25">
      <c r="A258" s="603">
        <f>A256+1</f>
        <v>126</v>
      </c>
      <c r="B258" s="603" t="s">
        <v>528</v>
      </c>
      <c r="C258" s="611" t="s">
        <v>235</v>
      </c>
      <c r="D258" s="598"/>
      <c r="E258" s="604"/>
      <c r="F258" s="604"/>
      <c r="G258" s="605"/>
      <c r="H258" s="603"/>
      <c r="I258" s="605"/>
      <c r="J258" s="610"/>
      <c r="K258" s="606">
        <f>(M258*4+N258*2)/2</f>
        <v>12</v>
      </c>
      <c r="L258" s="606"/>
      <c r="M258" s="606">
        <v>6</v>
      </c>
      <c r="N258" s="607"/>
      <c r="O258" s="607"/>
      <c r="P258" s="607"/>
      <c r="Q258" s="607"/>
      <c r="R258" s="607"/>
      <c r="S258" s="607"/>
      <c r="T258" s="607"/>
      <c r="U258" s="603"/>
      <c r="V258" s="603">
        <v>1</v>
      </c>
      <c r="W258" s="603">
        <v>1</v>
      </c>
      <c r="X258" s="603"/>
      <c r="Y258" s="603"/>
      <c r="Z258" s="603">
        <v>2</v>
      </c>
      <c r="AA258" s="611"/>
      <c r="AB258" s="607"/>
      <c r="AC258" s="607"/>
      <c r="AD258" s="607"/>
      <c r="AE258" s="603"/>
    </row>
    <row r="259" spans="1:31" s="612" customFormat="1" x14ac:dyDescent="0.25">
      <c r="A259" s="603"/>
      <c r="B259" s="603"/>
      <c r="C259" s="611"/>
      <c r="D259" s="598"/>
      <c r="E259" s="604">
        <v>407.23538273394047</v>
      </c>
      <c r="F259" s="604">
        <f>+CEILING(E259,5)</f>
        <v>410</v>
      </c>
      <c r="G259" s="605"/>
      <c r="H259" s="603">
        <f>F259*36</f>
        <v>14760</v>
      </c>
      <c r="I259" s="605">
        <f>F259</f>
        <v>410</v>
      </c>
      <c r="J259" s="610"/>
      <c r="K259" s="606"/>
      <c r="L259" s="606"/>
      <c r="M259" s="606"/>
      <c r="N259" s="607"/>
      <c r="O259" s="607"/>
      <c r="P259" s="607"/>
      <c r="Q259" s="607"/>
      <c r="R259" s="606">
        <v>42</v>
      </c>
      <c r="S259" s="607"/>
      <c r="T259" s="607"/>
      <c r="U259" s="603"/>
      <c r="V259" s="603"/>
      <c r="W259" s="603"/>
      <c r="X259" s="603"/>
      <c r="Y259" s="603"/>
      <c r="Z259" s="603"/>
      <c r="AA259" s="611"/>
      <c r="AB259" s="607"/>
      <c r="AC259" s="606"/>
      <c r="AD259" s="606"/>
      <c r="AE259" s="603"/>
    </row>
    <row r="260" spans="1:31" s="612" customFormat="1" x14ac:dyDescent="0.25">
      <c r="A260" s="603">
        <f>A258+1</f>
        <v>127</v>
      </c>
      <c r="B260" s="603" t="s">
        <v>529</v>
      </c>
      <c r="C260" s="611" t="s">
        <v>234</v>
      </c>
      <c r="D260" s="598"/>
      <c r="E260" s="604"/>
      <c r="F260" s="604"/>
      <c r="G260" s="605"/>
      <c r="H260" s="603"/>
      <c r="I260" s="605"/>
      <c r="J260" s="610"/>
      <c r="K260" s="606">
        <f>(M260*4+N260*2)/2</f>
        <v>12</v>
      </c>
      <c r="L260" s="606"/>
      <c r="M260" s="606">
        <v>6</v>
      </c>
      <c r="N260" s="607"/>
      <c r="O260" s="607"/>
      <c r="P260" s="607"/>
      <c r="Q260" s="607"/>
      <c r="R260" s="607"/>
      <c r="S260" s="607"/>
      <c r="T260" s="607"/>
      <c r="U260" s="603"/>
      <c r="V260" s="603">
        <v>1</v>
      </c>
      <c r="W260" s="603">
        <v>1</v>
      </c>
      <c r="X260" s="603"/>
      <c r="Y260" s="603"/>
      <c r="Z260" s="603">
        <v>2</v>
      </c>
      <c r="AA260" s="611"/>
      <c r="AB260" s="607"/>
      <c r="AC260" s="607"/>
      <c r="AD260" s="607"/>
      <c r="AE260" s="603"/>
    </row>
    <row r="261" spans="1:31" s="612" customFormat="1" x14ac:dyDescent="0.25">
      <c r="A261" s="603"/>
      <c r="B261" s="603"/>
      <c r="C261" s="611"/>
      <c r="D261" s="598"/>
      <c r="E261" s="604">
        <v>432.22702540162305</v>
      </c>
      <c r="F261" s="604">
        <f>+CEILING(E261,5)</f>
        <v>435</v>
      </c>
      <c r="G261" s="605"/>
      <c r="H261" s="603">
        <f>F261*36</f>
        <v>15660</v>
      </c>
      <c r="I261" s="605">
        <f>F261</f>
        <v>435</v>
      </c>
      <c r="J261" s="610"/>
      <c r="K261" s="606"/>
      <c r="L261" s="606"/>
      <c r="M261" s="606"/>
      <c r="N261" s="607"/>
      <c r="O261" s="607"/>
      <c r="P261" s="607"/>
      <c r="Q261" s="607"/>
      <c r="R261" s="606">
        <v>42</v>
      </c>
      <c r="S261" s="607"/>
      <c r="T261" s="607"/>
      <c r="U261" s="603"/>
      <c r="V261" s="603"/>
      <c r="W261" s="603"/>
      <c r="X261" s="603"/>
      <c r="Y261" s="603"/>
      <c r="Z261" s="603"/>
      <c r="AA261" s="611"/>
      <c r="AB261" s="607"/>
      <c r="AC261" s="606"/>
      <c r="AD261" s="606"/>
      <c r="AE261" s="603"/>
    </row>
    <row r="262" spans="1:31" s="612" customFormat="1" x14ac:dyDescent="0.25">
      <c r="A262" s="603">
        <f>A260+1</f>
        <v>128</v>
      </c>
      <c r="B262" s="603" t="s">
        <v>530</v>
      </c>
      <c r="C262" s="611" t="s">
        <v>235</v>
      </c>
      <c r="D262" s="598"/>
      <c r="E262" s="604"/>
      <c r="F262" s="604"/>
      <c r="G262" s="605"/>
      <c r="H262" s="603"/>
      <c r="I262" s="605"/>
      <c r="J262" s="610"/>
      <c r="K262" s="606">
        <f>(M262*4+N262*2)/2</f>
        <v>12</v>
      </c>
      <c r="L262" s="606"/>
      <c r="M262" s="606">
        <v>6</v>
      </c>
      <c r="N262" s="607"/>
      <c r="O262" s="607"/>
      <c r="P262" s="607"/>
      <c r="Q262" s="607"/>
      <c r="R262" s="607"/>
      <c r="S262" s="607"/>
      <c r="T262" s="607"/>
      <c r="U262" s="603"/>
      <c r="V262" s="603">
        <v>1</v>
      </c>
      <c r="W262" s="603">
        <v>1</v>
      </c>
      <c r="X262" s="603"/>
      <c r="Y262" s="603"/>
      <c r="Z262" s="603">
        <v>2</v>
      </c>
      <c r="AA262" s="611"/>
      <c r="AB262" s="607"/>
      <c r="AC262" s="607"/>
      <c r="AD262" s="607"/>
      <c r="AE262" s="603"/>
    </row>
    <row r="263" spans="1:31" s="612" customFormat="1" x14ac:dyDescent="0.25">
      <c r="A263" s="603"/>
      <c r="B263" s="603"/>
      <c r="C263" s="611"/>
      <c r="D263" s="598"/>
      <c r="E263" s="604">
        <v>401.87149232016083</v>
      </c>
      <c r="F263" s="604">
        <f>+CEILING(E263,5)</f>
        <v>405</v>
      </c>
      <c r="G263" s="605"/>
      <c r="H263" s="603">
        <f>F263*36</f>
        <v>14580</v>
      </c>
      <c r="I263" s="605">
        <f>F263</f>
        <v>405</v>
      </c>
      <c r="J263" s="610"/>
      <c r="K263" s="606"/>
      <c r="L263" s="606"/>
      <c r="M263" s="606"/>
      <c r="N263" s="607"/>
      <c r="O263" s="607"/>
      <c r="P263" s="607"/>
      <c r="Q263" s="607"/>
      <c r="R263" s="606">
        <v>42</v>
      </c>
      <c r="S263" s="607"/>
      <c r="T263" s="607"/>
      <c r="U263" s="603"/>
      <c r="V263" s="603"/>
      <c r="W263" s="603"/>
      <c r="X263" s="603"/>
      <c r="Y263" s="603"/>
      <c r="Z263" s="603"/>
      <c r="AA263" s="611"/>
      <c r="AB263" s="607"/>
      <c r="AC263" s="606"/>
      <c r="AD263" s="606"/>
      <c r="AE263" s="603"/>
    </row>
    <row r="264" spans="1:31" s="612" customFormat="1" x14ac:dyDescent="0.25">
      <c r="A264" s="603">
        <f>A262+1</f>
        <v>129</v>
      </c>
      <c r="B264" s="603" t="s">
        <v>531</v>
      </c>
      <c r="C264" s="611" t="s">
        <v>20</v>
      </c>
      <c r="D264" s="598"/>
      <c r="E264" s="604"/>
      <c r="F264" s="604"/>
      <c r="G264" s="605"/>
      <c r="H264" s="603"/>
      <c r="I264" s="605"/>
      <c r="J264" s="610"/>
      <c r="K264" s="606">
        <f>(M264*4+N264*2)/2</f>
        <v>12</v>
      </c>
      <c r="L264" s="606"/>
      <c r="M264" s="606">
        <v>6</v>
      </c>
      <c r="N264" s="607"/>
      <c r="O264" s="607"/>
      <c r="P264" s="607"/>
      <c r="Q264" s="607"/>
      <c r="R264" s="607"/>
      <c r="S264" s="607"/>
      <c r="T264" s="607"/>
      <c r="U264" s="603"/>
      <c r="V264" s="603">
        <v>1</v>
      </c>
      <c r="W264" s="603">
        <v>1</v>
      </c>
      <c r="X264" s="603"/>
      <c r="Y264" s="603"/>
      <c r="Z264" s="603">
        <v>2</v>
      </c>
      <c r="AA264" s="611"/>
      <c r="AB264" s="607"/>
      <c r="AC264" s="607"/>
      <c r="AD264" s="607"/>
      <c r="AE264" s="603"/>
    </row>
    <row r="265" spans="1:31" s="612" customFormat="1" x14ac:dyDescent="0.25">
      <c r="A265" s="603"/>
      <c r="B265" s="603"/>
      <c r="C265" s="611"/>
      <c r="D265" s="598"/>
      <c r="E265" s="604">
        <v>434.17929900664649</v>
      </c>
      <c r="F265" s="604">
        <f>+CEILING(E265,5)</f>
        <v>435</v>
      </c>
      <c r="G265" s="605"/>
      <c r="H265" s="603">
        <f>F265*36</f>
        <v>15660</v>
      </c>
      <c r="I265" s="605">
        <f>F265</f>
        <v>435</v>
      </c>
      <c r="J265" s="610"/>
      <c r="K265" s="606"/>
      <c r="L265" s="606"/>
      <c r="M265" s="606"/>
      <c r="N265" s="607"/>
      <c r="O265" s="607"/>
      <c r="P265" s="607"/>
      <c r="Q265" s="607"/>
      <c r="R265" s="606">
        <v>42</v>
      </c>
      <c r="S265" s="607"/>
      <c r="T265" s="607"/>
      <c r="U265" s="603"/>
      <c r="V265" s="603"/>
      <c r="W265" s="603"/>
      <c r="X265" s="603"/>
      <c r="Y265" s="603"/>
      <c r="Z265" s="603"/>
      <c r="AA265" s="611"/>
      <c r="AB265" s="607"/>
      <c r="AC265" s="606"/>
      <c r="AD265" s="606"/>
      <c r="AE265" s="603"/>
    </row>
    <row r="266" spans="1:31" s="612" customFormat="1" x14ac:dyDescent="0.25">
      <c r="A266" s="603">
        <f>A264+1</f>
        <v>130</v>
      </c>
      <c r="B266" s="603" t="s">
        <v>532</v>
      </c>
      <c r="C266" s="611" t="s">
        <v>235</v>
      </c>
      <c r="D266" s="598"/>
      <c r="E266" s="604"/>
      <c r="F266" s="604"/>
      <c r="G266" s="605"/>
      <c r="H266" s="603"/>
      <c r="I266" s="605"/>
      <c r="J266" s="610"/>
      <c r="K266" s="606">
        <f>(M266*4+N266*2)/2</f>
        <v>12</v>
      </c>
      <c r="L266" s="606"/>
      <c r="M266" s="606">
        <v>6</v>
      </c>
      <c r="N266" s="607"/>
      <c r="O266" s="607"/>
      <c r="P266" s="607"/>
      <c r="Q266" s="607"/>
      <c r="R266" s="607"/>
      <c r="S266" s="607"/>
      <c r="T266" s="607"/>
      <c r="U266" s="603"/>
      <c r="V266" s="603">
        <v>1</v>
      </c>
      <c r="W266" s="603">
        <v>1</v>
      </c>
      <c r="X266" s="603"/>
      <c r="Y266" s="603"/>
      <c r="Z266" s="603">
        <v>2</v>
      </c>
      <c r="AA266" s="611"/>
      <c r="AB266" s="607"/>
      <c r="AC266" s="607"/>
      <c r="AD266" s="607"/>
      <c r="AE266" s="603"/>
    </row>
    <row r="267" spans="1:31" s="612" customFormat="1" x14ac:dyDescent="0.25">
      <c r="A267" s="603"/>
      <c r="B267" s="603"/>
      <c r="C267" s="611"/>
      <c r="D267" s="598"/>
      <c r="E267" s="604">
        <v>405.50040676983343</v>
      </c>
      <c r="F267" s="604">
        <f>+CEILING(E267,5)</f>
        <v>410</v>
      </c>
      <c r="G267" s="605"/>
      <c r="H267" s="603">
        <f>F267*36</f>
        <v>14760</v>
      </c>
      <c r="I267" s="605">
        <f>F267</f>
        <v>410</v>
      </c>
      <c r="J267" s="610"/>
      <c r="K267" s="606"/>
      <c r="L267" s="606"/>
      <c r="M267" s="606"/>
      <c r="N267" s="607"/>
      <c r="O267" s="607"/>
      <c r="P267" s="607"/>
      <c r="Q267" s="607"/>
      <c r="R267" s="606">
        <v>42</v>
      </c>
      <c r="S267" s="607"/>
      <c r="T267" s="607"/>
      <c r="U267" s="603"/>
      <c r="V267" s="603"/>
      <c r="W267" s="603"/>
      <c r="X267" s="603"/>
      <c r="Y267" s="603"/>
      <c r="Z267" s="603"/>
      <c r="AA267" s="611"/>
      <c r="AB267" s="607"/>
      <c r="AC267" s="606"/>
      <c r="AD267" s="606"/>
      <c r="AE267" s="603"/>
    </row>
    <row r="268" spans="1:31" s="612" customFormat="1" x14ac:dyDescent="0.25">
      <c r="A268" s="603">
        <f>A266+1</f>
        <v>131</v>
      </c>
      <c r="B268" s="603" t="s">
        <v>533</v>
      </c>
      <c r="C268" s="611" t="s">
        <v>20</v>
      </c>
      <c r="D268" s="598"/>
      <c r="E268" s="604"/>
      <c r="F268" s="604"/>
      <c r="G268" s="605"/>
      <c r="H268" s="603"/>
      <c r="I268" s="605"/>
      <c r="J268" s="610"/>
      <c r="K268" s="606">
        <f>(M268*4+N268*2)/2</f>
        <v>12</v>
      </c>
      <c r="L268" s="606"/>
      <c r="M268" s="606">
        <v>6</v>
      </c>
      <c r="N268" s="607"/>
      <c r="O268" s="607"/>
      <c r="P268" s="607"/>
      <c r="Q268" s="607"/>
      <c r="R268" s="607"/>
      <c r="S268" s="607"/>
      <c r="T268" s="607"/>
      <c r="U268" s="603"/>
      <c r="V268" s="603">
        <v>1</v>
      </c>
      <c r="W268" s="603">
        <v>1</v>
      </c>
      <c r="X268" s="603"/>
      <c r="Y268" s="603"/>
      <c r="Z268" s="603">
        <v>2</v>
      </c>
      <c r="AA268" s="611"/>
      <c r="AB268" s="607"/>
      <c r="AC268" s="607"/>
      <c r="AD268" s="607"/>
      <c r="AE268" s="603"/>
    </row>
    <row r="269" spans="1:31" s="612" customFormat="1" x14ac:dyDescent="0.25">
      <c r="A269" s="603"/>
      <c r="B269" s="603"/>
      <c r="C269" s="611"/>
      <c r="D269" s="598"/>
      <c r="E269" s="604">
        <v>426.01473136653249</v>
      </c>
      <c r="F269" s="604">
        <f>+CEILING(E269,5)</f>
        <v>430</v>
      </c>
      <c r="G269" s="605"/>
      <c r="H269" s="603">
        <f>F269*36</f>
        <v>15480</v>
      </c>
      <c r="I269" s="605">
        <f>F269</f>
        <v>430</v>
      </c>
      <c r="J269" s="610"/>
      <c r="K269" s="606"/>
      <c r="L269" s="610"/>
      <c r="M269" s="606"/>
      <c r="N269" s="607"/>
      <c r="O269" s="607"/>
      <c r="P269" s="607"/>
      <c r="Q269" s="607"/>
      <c r="R269" s="606">
        <v>42</v>
      </c>
      <c r="S269" s="607"/>
      <c r="T269" s="607"/>
      <c r="U269" s="603"/>
      <c r="V269" s="603"/>
      <c r="W269" s="603"/>
      <c r="X269" s="603"/>
      <c r="Y269" s="603"/>
      <c r="Z269" s="603"/>
      <c r="AA269" s="611"/>
      <c r="AB269" s="607"/>
      <c r="AC269" s="606"/>
      <c r="AD269" s="606"/>
      <c r="AE269" s="603"/>
    </row>
    <row r="270" spans="1:31" s="612" customFormat="1" x14ac:dyDescent="0.25">
      <c r="A270" s="603">
        <f>A268+1</f>
        <v>132</v>
      </c>
      <c r="B270" s="603" t="s">
        <v>534</v>
      </c>
      <c r="C270" s="611" t="s">
        <v>20</v>
      </c>
      <c r="D270" s="598"/>
      <c r="E270" s="604"/>
      <c r="F270" s="604"/>
      <c r="G270" s="605"/>
      <c r="H270" s="603"/>
      <c r="I270" s="605"/>
      <c r="J270" s="610"/>
      <c r="K270" s="606">
        <f>(M270*4+N270*2)/2</f>
        <v>12</v>
      </c>
      <c r="L270" s="606"/>
      <c r="M270" s="606">
        <v>6</v>
      </c>
      <c r="N270" s="607"/>
      <c r="O270" s="607"/>
      <c r="P270" s="607"/>
      <c r="Q270" s="607"/>
      <c r="R270" s="607"/>
      <c r="S270" s="607"/>
      <c r="T270" s="607"/>
      <c r="U270" s="603"/>
      <c r="V270" s="603">
        <v>1</v>
      </c>
      <c r="W270" s="603">
        <v>1</v>
      </c>
      <c r="X270" s="603"/>
      <c r="Y270" s="603"/>
      <c r="Z270" s="603">
        <v>2</v>
      </c>
      <c r="AA270" s="611"/>
      <c r="AB270" s="607"/>
      <c r="AC270" s="607"/>
      <c r="AD270" s="607"/>
      <c r="AE270" s="603"/>
    </row>
    <row r="271" spans="1:31" s="612" customFormat="1" x14ac:dyDescent="0.25">
      <c r="A271" s="603"/>
      <c r="B271" s="603"/>
      <c r="C271" s="611"/>
      <c r="D271" s="598"/>
      <c r="E271" s="604">
        <v>406.90440860608385</v>
      </c>
      <c r="F271" s="604">
        <f>+CEILING(E271,5)</f>
        <v>410</v>
      </c>
      <c r="G271" s="605"/>
      <c r="H271" s="603">
        <f>F271*36</f>
        <v>14760</v>
      </c>
      <c r="I271" s="605">
        <f>F271</f>
        <v>410</v>
      </c>
      <c r="J271" s="610"/>
      <c r="K271" s="606"/>
      <c r="L271" s="606"/>
      <c r="M271" s="606"/>
      <c r="N271" s="607"/>
      <c r="O271" s="607"/>
      <c r="P271" s="607"/>
      <c r="Q271" s="607"/>
      <c r="R271" s="606">
        <v>42</v>
      </c>
      <c r="S271" s="607"/>
      <c r="T271" s="607"/>
      <c r="U271" s="603"/>
      <c r="V271" s="603"/>
      <c r="W271" s="603"/>
      <c r="X271" s="603"/>
      <c r="Y271" s="603"/>
      <c r="Z271" s="603"/>
      <c r="AA271" s="611"/>
      <c r="AB271" s="607"/>
      <c r="AC271" s="606"/>
      <c r="AD271" s="606"/>
      <c r="AE271" s="603"/>
    </row>
    <row r="272" spans="1:31" s="612" customFormat="1" x14ac:dyDescent="0.25">
      <c r="A272" s="603">
        <f>A270+1</f>
        <v>133</v>
      </c>
      <c r="B272" s="603" t="s">
        <v>178</v>
      </c>
      <c r="C272" s="611" t="s">
        <v>235</v>
      </c>
      <c r="D272" s="598"/>
      <c r="E272" s="604"/>
      <c r="F272" s="604"/>
      <c r="G272" s="605"/>
      <c r="H272" s="603"/>
      <c r="I272" s="605"/>
      <c r="J272" s="610"/>
      <c r="K272" s="606">
        <f>(M272*4+N272*2)/2</f>
        <v>12</v>
      </c>
      <c r="L272" s="606"/>
      <c r="M272" s="606">
        <v>6</v>
      </c>
      <c r="N272" s="607"/>
      <c r="O272" s="607"/>
      <c r="P272" s="607"/>
      <c r="Q272" s="607"/>
      <c r="R272" s="607"/>
      <c r="S272" s="607"/>
      <c r="T272" s="607"/>
      <c r="U272" s="603"/>
      <c r="V272" s="603">
        <v>1</v>
      </c>
      <c r="W272" s="603">
        <v>1</v>
      </c>
      <c r="X272" s="603"/>
      <c r="Y272" s="603"/>
      <c r="Z272" s="603">
        <v>2</v>
      </c>
      <c r="AA272" s="611"/>
      <c r="AB272" s="607"/>
      <c r="AC272" s="607"/>
      <c r="AD272" s="607"/>
      <c r="AE272" s="603"/>
    </row>
    <row r="273" spans="1:31" s="612" customFormat="1" x14ac:dyDescent="0.25">
      <c r="A273" s="603"/>
      <c r="B273" s="603"/>
      <c r="C273" s="611"/>
      <c r="D273" s="598"/>
      <c r="E273" s="604">
        <v>433.25350092169595</v>
      </c>
      <c r="F273" s="604">
        <f>+CEILING(E273,5)</f>
        <v>435</v>
      </c>
      <c r="G273" s="605"/>
      <c r="H273" s="603">
        <f>F273*36</f>
        <v>15660</v>
      </c>
      <c r="I273" s="605">
        <f>F273</f>
        <v>435</v>
      </c>
      <c r="J273" s="610"/>
      <c r="K273" s="606"/>
      <c r="L273" s="606"/>
      <c r="M273" s="606"/>
      <c r="N273" s="607"/>
      <c r="O273" s="607"/>
      <c r="P273" s="607"/>
      <c r="Q273" s="607"/>
      <c r="R273" s="606">
        <v>42</v>
      </c>
      <c r="S273" s="607"/>
      <c r="T273" s="607"/>
      <c r="U273" s="603"/>
      <c r="V273" s="603"/>
      <c r="W273" s="603"/>
      <c r="X273" s="603"/>
      <c r="Y273" s="603"/>
      <c r="Z273" s="603"/>
      <c r="AA273" s="611"/>
      <c r="AB273" s="607"/>
      <c r="AC273" s="606"/>
      <c r="AD273" s="606"/>
      <c r="AE273" s="603"/>
    </row>
    <row r="274" spans="1:31" s="612" customFormat="1" x14ac:dyDescent="0.25">
      <c r="A274" s="603">
        <f>A272+1</f>
        <v>134</v>
      </c>
      <c r="B274" s="603" t="s">
        <v>179</v>
      </c>
      <c r="C274" s="611" t="s">
        <v>20</v>
      </c>
      <c r="D274" s="598"/>
      <c r="E274" s="604"/>
      <c r="F274" s="604"/>
      <c r="G274" s="605"/>
      <c r="H274" s="603"/>
      <c r="I274" s="605"/>
      <c r="J274" s="610"/>
      <c r="K274" s="606">
        <f>(M274*4+N274*2)/2</f>
        <v>12</v>
      </c>
      <c r="L274" s="606"/>
      <c r="M274" s="606">
        <v>6</v>
      </c>
      <c r="N274" s="607"/>
      <c r="O274" s="607"/>
      <c r="P274" s="607"/>
      <c r="Q274" s="607"/>
      <c r="R274" s="607"/>
      <c r="S274" s="607"/>
      <c r="T274" s="607"/>
      <c r="U274" s="603"/>
      <c r="V274" s="603">
        <v>1</v>
      </c>
      <c r="W274" s="603">
        <v>1</v>
      </c>
      <c r="X274" s="603"/>
      <c r="Y274" s="603"/>
      <c r="Z274" s="603">
        <v>2</v>
      </c>
      <c r="AA274" s="611"/>
      <c r="AB274" s="607"/>
      <c r="AC274" s="607"/>
      <c r="AD274" s="607"/>
      <c r="AE274" s="603"/>
    </row>
    <row r="275" spans="1:31" s="612" customFormat="1" x14ac:dyDescent="0.25">
      <c r="A275" s="603"/>
      <c r="B275" s="603"/>
      <c r="C275" s="611"/>
      <c r="D275" s="598"/>
      <c r="E275" s="604">
        <v>372.8964710074535</v>
      </c>
      <c r="F275" s="604">
        <f>+CEILING(E275,5)</f>
        <v>375</v>
      </c>
      <c r="G275" s="605"/>
      <c r="H275" s="603">
        <f>F275*36</f>
        <v>13500</v>
      </c>
      <c r="I275" s="605">
        <f>F275</f>
        <v>375</v>
      </c>
      <c r="J275" s="610"/>
      <c r="K275" s="606"/>
      <c r="L275" s="606"/>
      <c r="M275" s="606"/>
      <c r="N275" s="607"/>
      <c r="O275" s="607"/>
      <c r="P275" s="607"/>
      <c r="Q275" s="607"/>
      <c r="R275" s="606">
        <v>36</v>
      </c>
      <c r="S275" s="607"/>
      <c r="T275" s="607"/>
      <c r="U275" s="603"/>
      <c r="V275" s="603"/>
      <c r="W275" s="603"/>
      <c r="X275" s="603"/>
      <c r="Y275" s="603"/>
      <c r="Z275" s="603"/>
      <c r="AA275" s="611"/>
      <c r="AB275" s="607"/>
      <c r="AC275" s="606"/>
      <c r="AD275" s="606"/>
      <c r="AE275" s="603"/>
    </row>
    <row r="276" spans="1:31" s="612" customFormat="1" x14ac:dyDescent="0.25">
      <c r="A276" s="603">
        <f>A274+1</f>
        <v>135</v>
      </c>
      <c r="B276" s="603" t="s">
        <v>180</v>
      </c>
      <c r="C276" s="611" t="s">
        <v>235</v>
      </c>
      <c r="D276" s="598"/>
      <c r="E276" s="604"/>
      <c r="F276" s="604"/>
      <c r="G276" s="605"/>
      <c r="H276" s="603"/>
      <c r="I276" s="605"/>
      <c r="J276" s="610"/>
      <c r="K276" s="606">
        <f>(M276*4+N276*2)/2</f>
        <v>12</v>
      </c>
      <c r="L276" s="606"/>
      <c r="M276" s="606">
        <v>6</v>
      </c>
      <c r="N276" s="607"/>
      <c r="O276" s="607"/>
      <c r="P276" s="607"/>
      <c r="Q276" s="607"/>
      <c r="R276" s="607"/>
      <c r="S276" s="607"/>
      <c r="T276" s="607"/>
      <c r="U276" s="603"/>
      <c r="V276" s="603">
        <v>1</v>
      </c>
      <c r="W276" s="603">
        <v>1</v>
      </c>
      <c r="X276" s="603"/>
      <c r="Y276" s="603"/>
      <c r="Z276" s="603">
        <v>2</v>
      </c>
      <c r="AA276" s="611"/>
      <c r="AB276" s="607"/>
      <c r="AC276" s="607"/>
      <c r="AD276" s="607"/>
      <c r="AE276" s="603"/>
    </row>
    <row r="277" spans="1:31" s="612" customFormat="1" x14ac:dyDescent="0.25">
      <c r="A277" s="603"/>
      <c r="B277" s="603"/>
      <c r="C277" s="611"/>
      <c r="D277" s="598"/>
      <c r="E277" s="604">
        <v>443.53852799472872</v>
      </c>
      <c r="F277" s="604">
        <f>+CEILING(E277,5)</f>
        <v>445</v>
      </c>
      <c r="G277" s="605"/>
      <c r="H277" s="603">
        <f>F277*36</f>
        <v>16020</v>
      </c>
      <c r="I277" s="605">
        <f>F277</f>
        <v>445</v>
      </c>
      <c r="J277" s="610"/>
      <c r="K277" s="606"/>
      <c r="L277" s="606"/>
      <c r="M277" s="606"/>
      <c r="N277" s="607"/>
      <c r="O277" s="607"/>
      <c r="P277" s="607"/>
      <c r="Q277" s="607"/>
      <c r="R277" s="606">
        <v>42</v>
      </c>
      <c r="S277" s="607"/>
      <c r="T277" s="607"/>
      <c r="U277" s="603"/>
      <c r="V277" s="603"/>
      <c r="W277" s="603"/>
      <c r="X277" s="603"/>
      <c r="Y277" s="603"/>
      <c r="Z277" s="603"/>
      <c r="AA277" s="611"/>
      <c r="AB277" s="607"/>
      <c r="AC277" s="606"/>
      <c r="AD277" s="606"/>
      <c r="AE277" s="603"/>
    </row>
    <row r="278" spans="1:31" s="612" customFormat="1" x14ac:dyDescent="0.25">
      <c r="A278" s="603">
        <f>A276+1</f>
        <v>136</v>
      </c>
      <c r="B278" s="599" t="s">
        <v>50</v>
      </c>
      <c r="C278" s="598" t="s">
        <v>252</v>
      </c>
      <c r="D278" s="598" t="s">
        <v>1100</v>
      </c>
      <c r="E278" s="604"/>
      <c r="F278" s="604"/>
      <c r="G278" s="605"/>
      <c r="H278" s="603"/>
      <c r="I278" s="605"/>
      <c r="J278" s="606">
        <v>48</v>
      </c>
      <c r="K278" s="610"/>
      <c r="L278" s="606">
        <v>12</v>
      </c>
      <c r="M278" s="610"/>
      <c r="N278" s="603"/>
      <c r="O278" s="603"/>
      <c r="P278" s="603"/>
      <c r="Q278" s="603"/>
      <c r="R278" s="607"/>
      <c r="S278" s="603">
        <v>30</v>
      </c>
      <c r="T278" s="603"/>
      <c r="U278" s="603">
        <v>2</v>
      </c>
      <c r="V278" s="603"/>
      <c r="W278" s="603">
        <v>2</v>
      </c>
      <c r="X278" s="603"/>
      <c r="Y278" s="603"/>
      <c r="Z278" s="603">
        <v>4</v>
      </c>
      <c r="AA278" s="611"/>
      <c r="AB278" s="603"/>
      <c r="AC278" s="607"/>
      <c r="AD278" s="607"/>
      <c r="AE278" s="603"/>
    </row>
    <row r="279" spans="1:31" s="612" customFormat="1" x14ac:dyDescent="0.25">
      <c r="A279" s="603"/>
      <c r="B279" s="603"/>
      <c r="C279" s="611"/>
      <c r="D279" s="598"/>
      <c r="E279" s="604">
        <v>456.34842228559307</v>
      </c>
      <c r="F279" s="604">
        <f>+CEILING(E279,5)</f>
        <v>460</v>
      </c>
      <c r="G279" s="605"/>
      <c r="H279" s="603">
        <f>F279*36</f>
        <v>16560</v>
      </c>
      <c r="I279" s="605">
        <f>F279</f>
        <v>460</v>
      </c>
      <c r="J279" s="610"/>
      <c r="K279" s="606"/>
      <c r="L279" s="606"/>
      <c r="M279" s="606"/>
      <c r="N279" s="607"/>
      <c r="O279" s="607"/>
      <c r="P279" s="607"/>
      <c r="Q279" s="607"/>
      <c r="R279" s="606">
        <v>48</v>
      </c>
      <c r="S279" s="607"/>
      <c r="T279" s="607"/>
      <c r="U279" s="603"/>
      <c r="V279" s="603"/>
      <c r="W279" s="603"/>
      <c r="X279" s="603"/>
      <c r="Y279" s="603"/>
      <c r="Z279" s="603"/>
      <c r="AA279" s="611"/>
      <c r="AB279" s="607"/>
      <c r="AC279" s="606"/>
      <c r="AD279" s="606"/>
      <c r="AE279" s="603"/>
    </row>
    <row r="280" spans="1:31" s="612" customFormat="1" x14ac:dyDescent="0.25">
      <c r="A280" s="603">
        <f>A278+1</f>
        <v>137</v>
      </c>
      <c r="B280" s="603" t="s">
        <v>51</v>
      </c>
      <c r="C280" s="611" t="s">
        <v>236</v>
      </c>
      <c r="D280" s="598"/>
      <c r="E280" s="604"/>
      <c r="F280" s="604"/>
      <c r="G280" s="605"/>
      <c r="H280" s="603"/>
      <c r="I280" s="605"/>
      <c r="J280" s="610"/>
      <c r="K280" s="606">
        <f>(M280*4+N280*2)/2</f>
        <v>12</v>
      </c>
      <c r="L280" s="606"/>
      <c r="M280" s="606">
        <v>6</v>
      </c>
      <c r="N280" s="607"/>
      <c r="O280" s="607"/>
      <c r="P280" s="607"/>
      <c r="Q280" s="607"/>
      <c r="R280" s="607"/>
      <c r="S280" s="607"/>
      <c r="T280" s="607"/>
      <c r="U280" s="603"/>
      <c r="V280" s="603">
        <v>1</v>
      </c>
      <c r="W280" s="603">
        <v>1</v>
      </c>
      <c r="X280" s="603"/>
      <c r="Y280" s="603"/>
      <c r="Z280" s="603">
        <v>2</v>
      </c>
      <c r="AA280" s="611"/>
      <c r="AB280" s="607"/>
      <c r="AC280" s="607"/>
      <c r="AD280" s="607"/>
      <c r="AE280" s="603"/>
    </row>
    <row r="281" spans="1:31" s="612" customFormat="1" x14ac:dyDescent="0.25">
      <c r="A281" s="603"/>
      <c r="B281" s="603"/>
      <c r="C281" s="611"/>
      <c r="D281" s="598"/>
      <c r="E281" s="604">
        <v>379.19890423405889</v>
      </c>
      <c r="F281" s="604">
        <f>+CEILING(E281,5)</f>
        <v>380</v>
      </c>
      <c r="G281" s="605"/>
      <c r="H281" s="603">
        <f>F281*36</f>
        <v>13680</v>
      </c>
      <c r="I281" s="605">
        <f>F281</f>
        <v>380</v>
      </c>
      <c r="J281" s="610"/>
      <c r="K281" s="606"/>
      <c r="L281" s="610"/>
      <c r="M281" s="606"/>
      <c r="N281" s="603"/>
      <c r="O281" s="603"/>
      <c r="P281" s="603"/>
      <c r="Q281" s="603"/>
      <c r="R281" s="606">
        <v>36</v>
      </c>
      <c r="S281" s="603"/>
      <c r="T281" s="603"/>
      <c r="U281" s="603"/>
      <c r="V281" s="603"/>
      <c r="W281" s="603"/>
      <c r="X281" s="603"/>
      <c r="Y281" s="603"/>
      <c r="Z281" s="603"/>
      <c r="AA281" s="611"/>
      <c r="AB281" s="603"/>
      <c r="AC281" s="606"/>
      <c r="AD281" s="606"/>
      <c r="AE281" s="603"/>
    </row>
    <row r="282" spans="1:31" s="612" customFormat="1" x14ac:dyDescent="0.25">
      <c r="A282" s="603">
        <f>A280+1</f>
        <v>138</v>
      </c>
      <c r="B282" s="603" t="s">
        <v>28</v>
      </c>
      <c r="C282" s="611" t="s">
        <v>235</v>
      </c>
      <c r="D282" s="598"/>
      <c r="E282" s="604"/>
      <c r="F282" s="604"/>
      <c r="G282" s="605"/>
      <c r="H282" s="603"/>
      <c r="I282" s="605"/>
      <c r="J282" s="610"/>
      <c r="K282" s="606">
        <f>(M282*4+N282*2)/2</f>
        <v>12</v>
      </c>
      <c r="L282" s="606"/>
      <c r="M282" s="606">
        <v>6</v>
      </c>
      <c r="N282" s="607"/>
      <c r="O282" s="607"/>
      <c r="P282" s="607"/>
      <c r="Q282" s="607"/>
      <c r="R282" s="607"/>
      <c r="S282" s="607"/>
      <c r="T282" s="607"/>
      <c r="U282" s="603"/>
      <c r="V282" s="603">
        <v>1</v>
      </c>
      <c r="W282" s="603">
        <v>1</v>
      </c>
      <c r="X282" s="603"/>
      <c r="Y282" s="603"/>
      <c r="Z282" s="603">
        <v>2</v>
      </c>
      <c r="AA282" s="611"/>
      <c r="AB282" s="607"/>
      <c r="AC282" s="607"/>
      <c r="AD282" s="607"/>
      <c r="AE282" s="603"/>
    </row>
    <row r="283" spans="1:31" s="612" customFormat="1" x14ac:dyDescent="0.25">
      <c r="A283" s="603"/>
      <c r="B283" s="603"/>
      <c r="C283" s="611"/>
      <c r="D283" s="598"/>
      <c r="E283" s="604">
        <v>382.62214486851553</v>
      </c>
      <c r="F283" s="604">
        <f>+CEILING(E283,5)</f>
        <v>385</v>
      </c>
      <c r="G283" s="605"/>
      <c r="H283" s="603">
        <f>F283*36</f>
        <v>13860</v>
      </c>
      <c r="I283" s="605">
        <f>F283</f>
        <v>385</v>
      </c>
      <c r="J283" s="610"/>
      <c r="K283" s="606"/>
      <c r="L283" s="606"/>
      <c r="M283" s="606"/>
      <c r="N283" s="607"/>
      <c r="O283" s="607"/>
      <c r="P283" s="607"/>
      <c r="Q283" s="607"/>
      <c r="R283" s="606">
        <v>36</v>
      </c>
      <c r="S283" s="607"/>
      <c r="T283" s="607"/>
      <c r="U283" s="603"/>
      <c r="V283" s="603"/>
      <c r="W283" s="603"/>
      <c r="X283" s="603"/>
      <c r="Y283" s="603"/>
      <c r="Z283" s="603"/>
      <c r="AA283" s="611"/>
      <c r="AB283" s="607"/>
      <c r="AC283" s="606"/>
      <c r="AD283" s="606"/>
      <c r="AE283" s="603"/>
    </row>
    <row r="284" spans="1:31" s="612" customFormat="1" x14ac:dyDescent="0.25">
      <c r="A284" s="603">
        <f>A282+1</f>
        <v>139</v>
      </c>
      <c r="B284" s="603" t="s">
        <v>52</v>
      </c>
      <c r="C284" s="611" t="s">
        <v>236</v>
      </c>
      <c r="D284" s="598"/>
      <c r="E284" s="604"/>
      <c r="F284" s="604"/>
      <c r="G284" s="605"/>
      <c r="H284" s="603"/>
      <c r="I284" s="605"/>
      <c r="J284" s="610"/>
      <c r="K284" s="606">
        <f>(M284*4+N284*2)/2</f>
        <v>12</v>
      </c>
      <c r="L284" s="606"/>
      <c r="M284" s="606">
        <v>6</v>
      </c>
      <c r="N284" s="607"/>
      <c r="O284" s="607"/>
      <c r="P284" s="607"/>
      <c r="Q284" s="607"/>
      <c r="R284" s="607"/>
      <c r="S284" s="607"/>
      <c r="T284" s="607"/>
      <c r="U284" s="603"/>
      <c r="V284" s="603">
        <v>1</v>
      </c>
      <c r="W284" s="603">
        <v>1</v>
      </c>
      <c r="X284" s="603"/>
      <c r="Y284" s="603"/>
      <c r="Z284" s="603">
        <v>2</v>
      </c>
      <c r="AA284" s="611"/>
      <c r="AB284" s="607"/>
      <c r="AC284" s="607"/>
      <c r="AD284" s="607"/>
      <c r="AE284" s="603"/>
    </row>
    <row r="285" spans="1:31" s="612" customFormat="1" x14ac:dyDescent="0.25">
      <c r="A285" s="603"/>
      <c r="B285" s="603"/>
      <c r="C285" s="611"/>
      <c r="D285" s="598"/>
      <c r="E285" s="604">
        <v>435.55596149410479</v>
      </c>
      <c r="F285" s="604">
        <f>+CEILING(E285,5)</f>
        <v>440</v>
      </c>
      <c r="G285" s="605"/>
      <c r="H285" s="603">
        <f>F285*36</f>
        <v>15840</v>
      </c>
      <c r="I285" s="605">
        <f>F285</f>
        <v>440</v>
      </c>
      <c r="J285" s="610"/>
      <c r="K285" s="606"/>
      <c r="L285" s="610"/>
      <c r="M285" s="606"/>
      <c r="N285" s="607"/>
      <c r="O285" s="607"/>
      <c r="P285" s="607"/>
      <c r="Q285" s="607"/>
      <c r="R285" s="606">
        <v>42</v>
      </c>
      <c r="S285" s="607"/>
      <c r="T285" s="607"/>
      <c r="U285" s="603"/>
      <c r="V285" s="603"/>
      <c r="W285" s="603"/>
      <c r="X285" s="603"/>
      <c r="Y285" s="603"/>
      <c r="Z285" s="603"/>
      <c r="AA285" s="611"/>
      <c r="AB285" s="607"/>
      <c r="AC285" s="606"/>
      <c r="AD285" s="606"/>
      <c r="AE285" s="603"/>
    </row>
    <row r="286" spans="1:31" s="612" customFormat="1" x14ac:dyDescent="0.25">
      <c r="A286" s="603">
        <f>A284+1</f>
        <v>140</v>
      </c>
      <c r="B286" s="603" t="s">
        <v>53</v>
      </c>
      <c r="C286" s="611" t="s">
        <v>236</v>
      </c>
      <c r="D286" s="598"/>
      <c r="E286" s="604"/>
      <c r="F286" s="604"/>
      <c r="G286" s="605"/>
      <c r="H286" s="603"/>
      <c r="I286" s="605"/>
      <c r="J286" s="610"/>
      <c r="K286" s="606">
        <f>(M286*4+N286*2)/2</f>
        <v>12</v>
      </c>
      <c r="L286" s="606"/>
      <c r="M286" s="606">
        <v>6</v>
      </c>
      <c r="N286" s="607"/>
      <c r="O286" s="607"/>
      <c r="P286" s="607"/>
      <c r="Q286" s="607"/>
      <c r="R286" s="607"/>
      <c r="S286" s="607"/>
      <c r="T286" s="607"/>
      <c r="U286" s="603"/>
      <c r="V286" s="603">
        <v>1</v>
      </c>
      <c r="W286" s="603">
        <v>1</v>
      </c>
      <c r="X286" s="603"/>
      <c r="Y286" s="603"/>
      <c r="Z286" s="603">
        <v>2</v>
      </c>
      <c r="AA286" s="611"/>
      <c r="AB286" s="607"/>
      <c r="AC286" s="607"/>
      <c r="AD286" s="607"/>
      <c r="AE286" s="603"/>
    </row>
    <row r="287" spans="1:31" s="612" customFormat="1" x14ac:dyDescent="0.25">
      <c r="A287" s="603"/>
      <c r="B287" s="603"/>
      <c r="C287" s="611"/>
      <c r="D287" s="598"/>
      <c r="E287" s="604">
        <v>402.06295065856932</v>
      </c>
      <c r="F287" s="604">
        <f>+CEILING(E287,5)</f>
        <v>405</v>
      </c>
      <c r="G287" s="605"/>
      <c r="H287" s="603">
        <f>F287*36</f>
        <v>14580</v>
      </c>
      <c r="I287" s="605">
        <f>F287</f>
        <v>405</v>
      </c>
      <c r="J287" s="610"/>
      <c r="K287" s="606"/>
      <c r="L287" s="606"/>
      <c r="M287" s="606"/>
      <c r="N287" s="607"/>
      <c r="O287" s="607"/>
      <c r="P287" s="607"/>
      <c r="Q287" s="607"/>
      <c r="R287" s="606">
        <v>42</v>
      </c>
      <c r="S287" s="607"/>
      <c r="T287" s="607"/>
      <c r="U287" s="603"/>
      <c r="V287" s="603"/>
      <c r="W287" s="603"/>
      <c r="X287" s="603"/>
      <c r="Y287" s="603"/>
      <c r="Z287" s="603"/>
      <c r="AA287" s="611"/>
      <c r="AB287" s="607"/>
      <c r="AC287" s="606"/>
      <c r="AD287" s="606"/>
      <c r="AE287" s="603"/>
    </row>
    <row r="288" spans="1:31" s="612" customFormat="1" x14ac:dyDescent="0.25">
      <c r="A288" s="603">
        <f>A286+1</f>
        <v>141</v>
      </c>
      <c r="B288" s="603" t="s">
        <v>54</v>
      </c>
      <c r="C288" s="611" t="s">
        <v>1101</v>
      </c>
      <c r="D288" s="598"/>
      <c r="E288" s="604"/>
      <c r="F288" s="604"/>
      <c r="G288" s="605"/>
      <c r="H288" s="603"/>
      <c r="I288" s="605"/>
      <c r="J288" s="610"/>
      <c r="K288" s="606">
        <f>(M288*4+N288*2)/2</f>
        <v>12</v>
      </c>
      <c r="L288" s="606"/>
      <c r="M288" s="606">
        <v>6</v>
      </c>
      <c r="N288" s="607"/>
      <c r="O288" s="607"/>
      <c r="P288" s="607"/>
      <c r="Q288" s="607"/>
      <c r="R288" s="607"/>
      <c r="S288" s="607"/>
      <c r="T288" s="607"/>
      <c r="U288" s="603"/>
      <c r="V288" s="603">
        <v>1</v>
      </c>
      <c r="W288" s="603">
        <v>1</v>
      </c>
      <c r="X288" s="603"/>
      <c r="Y288" s="603"/>
      <c r="Z288" s="603">
        <v>2</v>
      </c>
      <c r="AA288" s="611"/>
      <c r="AB288" s="607"/>
      <c r="AC288" s="607"/>
      <c r="AD288" s="607"/>
      <c r="AE288" s="603"/>
    </row>
    <row r="289" spans="1:31" s="612" customFormat="1" x14ac:dyDescent="0.25">
      <c r="A289" s="603"/>
      <c r="B289" s="603"/>
      <c r="C289" s="611"/>
      <c r="D289" s="598"/>
      <c r="E289" s="604">
        <v>417.3149698151696</v>
      </c>
      <c r="F289" s="604">
        <f>+CEILING(E289,5)</f>
        <v>420</v>
      </c>
      <c r="G289" s="605"/>
      <c r="H289" s="603">
        <f>F289*36</f>
        <v>15120</v>
      </c>
      <c r="I289" s="605">
        <f>F289</f>
        <v>420</v>
      </c>
      <c r="J289" s="610"/>
      <c r="K289" s="606"/>
      <c r="L289" s="606"/>
      <c r="M289" s="606"/>
      <c r="N289" s="607"/>
      <c r="O289" s="607"/>
      <c r="P289" s="607"/>
      <c r="Q289" s="607"/>
      <c r="R289" s="606">
        <v>42</v>
      </c>
      <c r="S289" s="607"/>
      <c r="T289" s="607"/>
      <c r="U289" s="603"/>
      <c r="V289" s="603"/>
      <c r="W289" s="603"/>
      <c r="X289" s="603"/>
      <c r="Y289" s="603"/>
      <c r="Z289" s="603"/>
      <c r="AA289" s="611"/>
      <c r="AB289" s="607"/>
      <c r="AC289" s="606"/>
      <c r="AD289" s="606"/>
      <c r="AE289" s="603"/>
    </row>
    <row r="290" spans="1:31" s="612" customFormat="1" x14ac:dyDescent="0.25">
      <c r="A290" s="603">
        <f>A288+1</f>
        <v>142</v>
      </c>
      <c r="B290" s="603" t="s">
        <v>25</v>
      </c>
      <c r="C290" s="611" t="s">
        <v>234</v>
      </c>
      <c r="D290" s="598"/>
      <c r="E290" s="604"/>
      <c r="F290" s="604"/>
      <c r="G290" s="605"/>
      <c r="H290" s="603"/>
      <c r="I290" s="605"/>
      <c r="J290" s="610"/>
      <c r="K290" s="606">
        <f>(M290*4+N290*2)/2</f>
        <v>12</v>
      </c>
      <c r="L290" s="606"/>
      <c r="M290" s="606">
        <v>6</v>
      </c>
      <c r="N290" s="607"/>
      <c r="O290" s="607"/>
      <c r="P290" s="607"/>
      <c r="Q290" s="607"/>
      <c r="R290" s="607"/>
      <c r="S290" s="607"/>
      <c r="T290" s="607"/>
      <c r="U290" s="603"/>
      <c r="V290" s="603">
        <v>1</v>
      </c>
      <c r="W290" s="603">
        <v>1</v>
      </c>
      <c r="X290" s="603"/>
      <c r="Y290" s="603"/>
      <c r="Z290" s="603">
        <v>2</v>
      </c>
      <c r="AA290" s="611"/>
      <c r="AB290" s="607"/>
      <c r="AC290" s="607"/>
      <c r="AD290" s="607"/>
      <c r="AE290" s="603"/>
    </row>
    <row r="291" spans="1:31" s="612" customFormat="1" x14ac:dyDescent="0.25">
      <c r="A291" s="603"/>
      <c r="B291" s="603"/>
      <c r="C291" s="611"/>
      <c r="D291" s="598"/>
      <c r="E291" s="604">
        <v>347.70229979060394</v>
      </c>
      <c r="F291" s="604">
        <f>+CEILING(E291,5)</f>
        <v>350</v>
      </c>
      <c r="G291" s="605"/>
      <c r="H291" s="603">
        <f>F291*36</f>
        <v>12600</v>
      </c>
      <c r="I291" s="605">
        <f>F291</f>
        <v>350</v>
      </c>
      <c r="J291" s="610"/>
      <c r="K291" s="606"/>
      <c r="L291" s="606"/>
      <c r="M291" s="606"/>
      <c r="N291" s="607"/>
      <c r="O291" s="607"/>
      <c r="P291" s="607"/>
      <c r="Q291" s="607"/>
      <c r="R291" s="606">
        <v>36</v>
      </c>
      <c r="S291" s="607"/>
      <c r="T291" s="607"/>
      <c r="U291" s="603"/>
      <c r="V291" s="603"/>
      <c r="W291" s="603"/>
      <c r="X291" s="603"/>
      <c r="Y291" s="603"/>
      <c r="Z291" s="603"/>
      <c r="AA291" s="611"/>
      <c r="AB291" s="607"/>
      <c r="AC291" s="606"/>
      <c r="AD291" s="606"/>
      <c r="AE291" s="603"/>
    </row>
    <row r="292" spans="1:31" s="612" customFormat="1" x14ac:dyDescent="0.25">
      <c r="A292" s="603">
        <f>A290+1</f>
        <v>143</v>
      </c>
      <c r="B292" s="603" t="s">
        <v>55</v>
      </c>
      <c r="C292" s="611" t="s">
        <v>234</v>
      </c>
      <c r="D292" s="598"/>
      <c r="E292" s="604"/>
      <c r="F292" s="604"/>
      <c r="G292" s="605"/>
      <c r="H292" s="603"/>
      <c r="I292" s="605"/>
      <c r="J292" s="610"/>
      <c r="K292" s="606">
        <f>(M292*4+N292*2)/2</f>
        <v>12</v>
      </c>
      <c r="L292" s="606"/>
      <c r="M292" s="606">
        <v>6</v>
      </c>
      <c r="N292" s="607"/>
      <c r="O292" s="607"/>
      <c r="P292" s="607"/>
      <c r="Q292" s="607"/>
      <c r="R292" s="607"/>
      <c r="S292" s="607"/>
      <c r="T292" s="607"/>
      <c r="U292" s="603"/>
      <c r="V292" s="603">
        <v>1</v>
      </c>
      <c r="W292" s="603">
        <v>1</v>
      </c>
      <c r="X292" s="603"/>
      <c r="Y292" s="603"/>
      <c r="Z292" s="603">
        <v>2</v>
      </c>
      <c r="AA292" s="611"/>
      <c r="AB292" s="607"/>
      <c r="AC292" s="607"/>
      <c r="AD292" s="607"/>
      <c r="AE292" s="603"/>
    </row>
    <row r="293" spans="1:31" s="612" customFormat="1" x14ac:dyDescent="0.25">
      <c r="A293" s="603"/>
      <c r="B293" s="603"/>
      <c r="C293" s="611"/>
      <c r="D293" s="598"/>
      <c r="E293" s="604">
        <v>356.24467151599134</v>
      </c>
      <c r="F293" s="604">
        <f>+CEILING(E293,5)</f>
        <v>360</v>
      </c>
      <c r="G293" s="605"/>
      <c r="H293" s="603">
        <f>F293*36</f>
        <v>12960</v>
      </c>
      <c r="I293" s="605">
        <f>F293</f>
        <v>360</v>
      </c>
      <c r="J293" s="610"/>
      <c r="K293" s="606"/>
      <c r="L293" s="610"/>
      <c r="M293" s="606"/>
      <c r="N293" s="607"/>
      <c r="O293" s="607"/>
      <c r="P293" s="607"/>
      <c r="Q293" s="607"/>
      <c r="R293" s="606">
        <v>36</v>
      </c>
      <c r="S293" s="607"/>
      <c r="T293" s="607"/>
      <c r="U293" s="603"/>
      <c r="V293" s="603"/>
      <c r="W293" s="603"/>
      <c r="X293" s="603"/>
      <c r="Y293" s="603"/>
      <c r="Z293" s="603"/>
      <c r="AA293" s="611"/>
      <c r="AB293" s="607"/>
      <c r="AC293" s="606"/>
      <c r="AD293" s="606"/>
      <c r="AE293" s="603"/>
    </row>
    <row r="294" spans="1:31" s="612" customFormat="1" x14ac:dyDescent="0.25">
      <c r="A294" s="603">
        <f>A292+1</f>
        <v>144</v>
      </c>
      <c r="B294" s="599" t="s">
        <v>56</v>
      </c>
      <c r="C294" s="598" t="s">
        <v>245</v>
      </c>
      <c r="D294" s="598" t="s">
        <v>1085</v>
      </c>
      <c r="E294" s="604"/>
      <c r="F294" s="604"/>
      <c r="G294" s="605"/>
      <c r="H294" s="603"/>
      <c r="I294" s="605"/>
      <c r="J294" s="606">
        <v>48</v>
      </c>
      <c r="K294" s="610"/>
      <c r="L294" s="606">
        <v>12</v>
      </c>
      <c r="M294" s="610"/>
      <c r="N294" s="603"/>
      <c r="O294" s="603"/>
      <c r="P294" s="603"/>
      <c r="Q294" s="603"/>
      <c r="R294" s="607"/>
      <c r="S294" s="603">
        <v>30</v>
      </c>
      <c r="T294" s="603"/>
      <c r="U294" s="603">
        <v>2</v>
      </c>
      <c r="V294" s="603"/>
      <c r="W294" s="603">
        <v>2</v>
      </c>
      <c r="X294" s="603"/>
      <c r="Y294" s="603"/>
      <c r="Z294" s="603">
        <v>4</v>
      </c>
      <c r="AA294" s="611"/>
      <c r="AB294" s="603"/>
      <c r="AC294" s="607"/>
      <c r="AD294" s="607"/>
      <c r="AE294" s="603"/>
    </row>
    <row r="295" spans="1:31" s="612" customFormat="1" x14ac:dyDescent="0.25">
      <c r="A295" s="603"/>
      <c r="B295" s="603"/>
      <c r="C295" s="611"/>
      <c r="D295" s="598"/>
      <c r="E295" s="604">
        <v>389.19294842967463</v>
      </c>
      <c r="F295" s="604">
        <f>+CEILING(E295,5)</f>
        <v>390</v>
      </c>
      <c r="G295" s="605"/>
      <c r="H295" s="603">
        <f>F295*36</f>
        <v>14040</v>
      </c>
      <c r="I295" s="605">
        <f>F295</f>
        <v>390</v>
      </c>
      <c r="J295" s="610"/>
      <c r="K295" s="606"/>
      <c r="L295" s="606"/>
      <c r="M295" s="606"/>
      <c r="N295" s="607"/>
      <c r="O295" s="607"/>
      <c r="P295" s="607"/>
      <c r="Q295" s="607"/>
      <c r="R295" s="606">
        <v>36</v>
      </c>
      <c r="S295" s="607"/>
      <c r="T295" s="607"/>
      <c r="U295" s="603"/>
      <c r="V295" s="603"/>
      <c r="W295" s="603"/>
      <c r="X295" s="603"/>
      <c r="Y295" s="603"/>
      <c r="Z295" s="603"/>
      <c r="AA295" s="611"/>
      <c r="AB295" s="607"/>
      <c r="AC295" s="606"/>
      <c r="AD295" s="606"/>
      <c r="AE295" s="603"/>
    </row>
    <row r="296" spans="1:31" s="612" customFormat="1" x14ac:dyDescent="0.25">
      <c r="A296" s="603">
        <f>A294+1</f>
        <v>145</v>
      </c>
      <c r="B296" s="603" t="s">
        <v>181</v>
      </c>
      <c r="C296" s="611" t="s">
        <v>235</v>
      </c>
      <c r="D296" s="598"/>
      <c r="E296" s="604"/>
      <c r="F296" s="604"/>
      <c r="G296" s="605"/>
      <c r="H296" s="603"/>
      <c r="I296" s="605"/>
      <c r="J296" s="610"/>
      <c r="K296" s="606">
        <f>(M296*4+N296*2)/2</f>
        <v>12</v>
      </c>
      <c r="L296" s="606"/>
      <c r="M296" s="606">
        <v>6</v>
      </c>
      <c r="N296" s="607"/>
      <c r="O296" s="607"/>
      <c r="P296" s="607"/>
      <c r="Q296" s="607"/>
      <c r="R296" s="607"/>
      <c r="S296" s="607"/>
      <c r="T296" s="607"/>
      <c r="U296" s="603"/>
      <c r="V296" s="603">
        <v>1</v>
      </c>
      <c r="W296" s="603">
        <v>1</v>
      </c>
      <c r="X296" s="603"/>
      <c r="Y296" s="603"/>
      <c r="Z296" s="603">
        <v>2</v>
      </c>
      <c r="AA296" s="611"/>
      <c r="AB296" s="607"/>
      <c r="AC296" s="607"/>
      <c r="AD296" s="607"/>
      <c r="AE296" s="603"/>
    </row>
    <row r="297" spans="1:31" s="612" customFormat="1" x14ac:dyDescent="0.25">
      <c r="A297" s="603"/>
      <c r="B297" s="603"/>
      <c r="C297" s="611"/>
      <c r="D297" s="598"/>
      <c r="E297" s="604">
        <v>343.77550646733391</v>
      </c>
      <c r="F297" s="604">
        <f>+CEILING(E297,5)</f>
        <v>345</v>
      </c>
      <c r="G297" s="605"/>
      <c r="H297" s="603">
        <f>F297*36</f>
        <v>12420</v>
      </c>
      <c r="I297" s="605">
        <f>F297</f>
        <v>345</v>
      </c>
      <c r="J297" s="610"/>
      <c r="K297" s="606"/>
      <c r="L297" s="606"/>
      <c r="M297" s="606"/>
      <c r="N297" s="607"/>
      <c r="O297" s="607"/>
      <c r="P297" s="607"/>
      <c r="Q297" s="607"/>
      <c r="R297" s="606">
        <v>36</v>
      </c>
      <c r="S297" s="607"/>
      <c r="T297" s="607"/>
      <c r="U297" s="603"/>
      <c r="V297" s="603"/>
      <c r="W297" s="603"/>
      <c r="X297" s="603"/>
      <c r="Y297" s="603"/>
      <c r="Z297" s="603"/>
      <c r="AA297" s="611"/>
      <c r="AB297" s="607"/>
      <c r="AC297" s="606"/>
      <c r="AD297" s="606"/>
      <c r="AE297" s="603"/>
    </row>
    <row r="298" spans="1:31" s="612" customFormat="1" x14ac:dyDescent="0.25">
      <c r="A298" s="603">
        <f>A296+1</f>
        <v>146</v>
      </c>
      <c r="B298" s="603" t="s">
        <v>535</v>
      </c>
      <c r="C298" s="611" t="s">
        <v>235</v>
      </c>
      <c r="D298" s="598"/>
      <c r="E298" s="604"/>
      <c r="F298" s="604"/>
      <c r="G298" s="605"/>
      <c r="H298" s="603"/>
      <c r="I298" s="605"/>
      <c r="J298" s="610"/>
      <c r="K298" s="606">
        <f>(M298*4+N298*2)/2</f>
        <v>12</v>
      </c>
      <c r="L298" s="606"/>
      <c r="M298" s="606">
        <v>6</v>
      </c>
      <c r="N298" s="607"/>
      <c r="O298" s="607"/>
      <c r="P298" s="607"/>
      <c r="Q298" s="607"/>
      <c r="R298" s="607"/>
      <c r="S298" s="607"/>
      <c r="T298" s="607"/>
      <c r="U298" s="603"/>
      <c r="V298" s="603">
        <v>1</v>
      </c>
      <c r="W298" s="603">
        <v>1</v>
      </c>
      <c r="X298" s="603"/>
      <c r="Y298" s="603"/>
      <c r="Z298" s="603">
        <v>2</v>
      </c>
      <c r="AA298" s="611"/>
      <c r="AB298" s="607"/>
      <c r="AC298" s="607"/>
      <c r="AD298" s="607"/>
      <c r="AE298" s="603"/>
    </row>
    <row r="299" spans="1:31" s="612" customFormat="1" x14ac:dyDescent="0.25">
      <c r="A299" s="603"/>
      <c r="B299" s="603"/>
      <c r="C299" s="611"/>
      <c r="D299" s="598"/>
      <c r="E299" s="604">
        <v>395.48724151587669</v>
      </c>
      <c r="F299" s="604">
        <f>+CEILING(E299,5)</f>
        <v>400</v>
      </c>
      <c r="G299" s="605"/>
      <c r="H299" s="603">
        <f>F299*36</f>
        <v>14400</v>
      </c>
      <c r="I299" s="605">
        <f>F299</f>
        <v>400</v>
      </c>
      <c r="J299" s="610"/>
      <c r="K299" s="606"/>
      <c r="L299" s="610"/>
      <c r="M299" s="606"/>
      <c r="N299" s="607"/>
      <c r="O299" s="607"/>
      <c r="P299" s="607"/>
      <c r="Q299" s="607"/>
      <c r="R299" s="606">
        <v>42</v>
      </c>
      <c r="S299" s="607"/>
      <c r="T299" s="607"/>
      <c r="U299" s="603"/>
      <c r="V299" s="603"/>
      <c r="W299" s="603"/>
      <c r="X299" s="603"/>
      <c r="Y299" s="603"/>
      <c r="Z299" s="603"/>
      <c r="AA299" s="611"/>
      <c r="AB299" s="607"/>
      <c r="AC299" s="606"/>
      <c r="AD299" s="606"/>
      <c r="AE299" s="603"/>
    </row>
    <row r="300" spans="1:31" s="612" customFormat="1" x14ac:dyDescent="0.25">
      <c r="A300" s="603">
        <f>A298+1</f>
        <v>147</v>
      </c>
      <c r="B300" s="603" t="s">
        <v>536</v>
      </c>
      <c r="C300" s="611" t="s">
        <v>235</v>
      </c>
      <c r="D300" s="598"/>
      <c r="E300" s="604"/>
      <c r="F300" s="604"/>
      <c r="G300" s="605"/>
      <c r="H300" s="603"/>
      <c r="I300" s="605"/>
      <c r="J300" s="610"/>
      <c r="K300" s="606">
        <f>(M300*4+N300*2)/2</f>
        <v>12</v>
      </c>
      <c r="L300" s="606"/>
      <c r="M300" s="606">
        <v>6</v>
      </c>
      <c r="N300" s="607"/>
      <c r="O300" s="607"/>
      <c r="P300" s="607"/>
      <c r="Q300" s="607"/>
      <c r="R300" s="607"/>
      <c r="S300" s="607"/>
      <c r="T300" s="607"/>
      <c r="U300" s="603"/>
      <c r="V300" s="603">
        <v>1</v>
      </c>
      <c r="W300" s="603">
        <v>1</v>
      </c>
      <c r="X300" s="603"/>
      <c r="Y300" s="603"/>
      <c r="Z300" s="603">
        <v>2</v>
      </c>
      <c r="AA300" s="611"/>
      <c r="AB300" s="607"/>
      <c r="AC300" s="607"/>
      <c r="AD300" s="607"/>
      <c r="AE300" s="603"/>
    </row>
    <row r="301" spans="1:31" s="612" customFormat="1" x14ac:dyDescent="0.25">
      <c r="A301" s="603"/>
      <c r="B301" s="603"/>
      <c r="C301" s="611"/>
      <c r="D301" s="598"/>
      <c r="E301" s="604">
        <v>408.0324513813847</v>
      </c>
      <c r="F301" s="604">
        <f>+CEILING(E301,5)</f>
        <v>410</v>
      </c>
      <c r="G301" s="605"/>
      <c r="H301" s="603">
        <f>F301*36</f>
        <v>14760</v>
      </c>
      <c r="I301" s="605">
        <f>F301</f>
        <v>410</v>
      </c>
      <c r="J301" s="610"/>
      <c r="K301" s="606"/>
      <c r="L301" s="610"/>
      <c r="M301" s="606"/>
      <c r="N301" s="607"/>
      <c r="O301" s="607"/>
      <c r="P301" s="607"/>
      <c r="Q301" s="607"/>
      <c r="R301" s="606">
        <v>42</v>
      </c>
      <c r="S301" s="607"/>
      <c r="T301" s="607"/>
      <c r="U301" s="603"/>
      <c r="V301" s="603"/>
      <c r="W301" s="603"/>
      <c r="X301" s="603"/>
      <c r="Y301" s="603"/>
      <c r="Z301" s="603"/>
      <c r="AA301" s="611"/>
      <c r="AB301" s="607"/>
      <c r="AC301" s="606"/>
      <c r="AD301" s="606"/>
      <c r="AE301" s="603"/>
    </row>
    <row r="302" spans="1:31" s="612" customFormat="1" x14ac:dyDescent="0.25">
      <c r="A302" s="603">
        <f>A300+1</f>
        <v>148</v>
      </c>
      <c r="B302" s="603" t="s">
        <v>537</v>
      </c>
      <c r="C302" s="611" t="s">
        <v>20</v>
      </c>
      <c r="D302" s="598"/>
      <c r="E302" s="604"/>
      <c r="F302" s="604"/>
      <c r="G302" s="605"/>
      <c r="H302" s="603"/>
      <c r="I302" s="605"/>
      <c r="J302" s="610"/>
      <c r="K302" s="606">
        <f>(M302*4+N302*2)/2</f>
        <v>12</v>
      </c>
      <c r="L302" s="606"/>
      <c r="M302" s="606">
        <v>6</v>
      </c>
      <c r="N302" s="607"/>
      <c r="O302" s="607"/>
      <c r="P302" s="607"/>
      <c r="Q302" s="607"/>
      <c r="R302" s="607"/>
      <c r="S302" s="607"/>
      <c r="T302" s="607"/>
      <c r="U302" s="603"/>
      <c r="V302" s="603">
        <v>1</v>
      </c>
      <c r="W302" s="603">
        <v>1</v>
      </c>
      <c r="X302" s="603"/>
      <c r="Y302" s="603"/>
      <c r="Z302" s="603">
        <v>2</v>
      </c>
      <c r="AA302" s="611"/>
      <c r="AB302" s="607"/>
      <c r="AC302" s="607"/>
      <c r="AD302" s="607"/>
      <c r="AE302" s="603"/>
    </row>
    <row r="303" spans="1:31" s="612" customFormat="1" x14ac:dyDescent="0.25">
      <c r="A303" s="603"/>
      <c r="B303" s="603"/>
      <c r="C303" s="611"/>
      <c r="D303" s="598"/>
      <c r="E303" s="604">
        <v>318.00218433796687</v>
      </c>
      <c r="F303" s="604">
        <f>+CEILING(E303,5)</f>
        <v>320</v>
      </c>
      <c r="G303" s="605"/>
      <c r="H303" s="603">
        <f>F303*36</f>
        <v>11520</v>
      </c>
      <c r="I303" s="605">
        <f>F303</f>
        <v>320</v>
      </c>
      <c r="J303" s="610"/>
      <c r="K303" s="606"/>
      <c r="L303" s="606"/>
      <c r="M303" s="606"/>
      <c r="N303" s="607"/>
      <c r="O303" s="607"/>
      <c r="P303" s="607"/>
      <c r="Q303" s="607"/>
      <c r="R303" s="606">
        <v>30</v>
      </c>
      <c r="S303" s="607"/>
      <c r="T303" s="607"/>
      <c r="U303" s="603"/>
      <c r="V303" s="603"/>
      <c r="W303" s="603"/>
      <c r="X303" s="603"/>
      <c r="Y303" s="603"/>
      <c r="Z303" s="603"/>
      <c r="AA303" s="611"/>
      <c r="AB303" s="607"/>
      <c r="AC303" s="606"/>
      <c r="AD303" s="606"/>
      <c r="AE303" s="603"/>
    </row>
    <row r="304" spans="1:31" s="612" customFormat="1" x14ac:dyDescent="0.25">
      <c r="A304" s="603">
        <f>A302+1</f>
        <v>149</v>
      </c>
      <c r="B304" s="603" t="s">
        <v>538</v>
      </c>
      <c r="C304" s="611" t="s">
        <v>235</v>
      </c>
      <c r="D304" s="598"/>
      <c r="E304" s="604"/>
      <c r="F304" s="604"/>
      <c r="G304" s="605"/>
      <c r="H304" s="603"/>
      <c r="I304" s="605"/>
      <c r="J304" s="610"/>
      <c r="K304" s="606">
        <f>(M304*4+N304*2)/2</f>
        <v>12</v>
      </c>
      <c r="L304" s="606"/>
      <c r="M304" s="606">
        <v>6</v>
      </c>
      <c r="N304" s="607"/>
      <c r="O304" s="607"/>
      <c r="P304" s="607"/>
      <c r="Q304" s="607"/>
      <c r="R304" s="607"/>
      <c r="S304" s="607"/>
      <c r="T304" s="607"/>
      <c r="U304" s="603"/>
      <c r="V304" s="603">
        <v>1</v>
      </c>
      <c r="W304" s="603">
        <v>1</v>
      </c>
      <c r="X304" s="603"/>
      <c r="Y304" s="603"/>
      <c r="Z304" s="603">
        <v>2</v>
      </c>
      <c r="AA304" s="611"/>
      <c r="AB304" s="607"/>
      <c r="AC304" s="607"/>
      <c r="AD304" s="607"/>
      <c r="AE304" s="603"/>
    </row>
    <row r="305" spans="1:31" s="612" customFormat="1" x14ac:dyDescent="0.25">
      <c r="A305" s="603"/>
      <c r="B305" s="603"/>
      <c r="C305" s="611"/>
      <c r="D305" s="598"/>
      <c r="E305" s="604">
        <v>447.3191436407991</v>
      </c>
      <c r="F305" s="604">
        <f>+CEILING(E305,5)</f>
        <v>450</v>
      </c>
      <c r="G305" s="605"/>
      <c r="H305" s="603">
        <f>F305*36</f>
        <v>16200</v>
      </c>
      <c r="I305" s="605">
        <f>F305</f>
        <v>450</v>
      </c>
      <c r="J305" s="610"/>
      <c r="K305" s="606"/>
      <c r="L305" s="606"/>
      <c r="M305" s="606"/>
      <c r="N305" s="607"/>
      <c r="O305" s="607"/>
      <c r="P305" s="607"/>
      <c r="Q305" s="607"/>
      <c r="R305" s="606">
        <v>42</v>
      </c>
      <c r="S305" s="607"/>
      <c r="T305" s="607"/>
      <c r="U305" s="603"/>
      <c r="V305" s="603"/>
      <c r="W305" s="603"/>
      <c r="X305" s="603"/>
      <c r="Y305" s="603"/>
      <c r="Z305" s="603"/>
      <c r="AA305" s="611"/>
      <c r="AB305" s="607"/>
      <c r="AC305" s="606"/>
      <c r="AD305" s="606"/>
      <c r="AE305" s="603"/>
    </row>
    <row r="306" spans="1:31" s="612" customFormat="1" x14ac:dyDescent="0.25">
      <c r="A306" s="603">
        <f>A304+1</f>
        <v>150</v>
      </c>
      <c r="B306" s="599" t="s">
        <v>57</v>
      </c>
      <c r="C306" s="598" t="s">
        <v>250</v>
      </c>
      <c r="D306" s="598" t="s">
        <v>1102</v>
      </c>
      <c r="E306" s="604"/>
      <c r="F306" s="604"/>
      <c r="G306" s="605"/>
      <c r="H306" s="603"/>
      <c r="I306" s="605"/>
      <c r="J306" s="606">
        <v>48</v>
      </c>
      <c r="K306" s="606">
        <v>6</v>
      </c>
      <c r="L306" s="606">
        <v>12</v>
      </c>
      <c r="M306" s="610"/>
      <c r="N306" s="603">
        <v>6</v>
      </c>
      <c r="O306" s="603"/>
      <c r="P306" s="603"/>
      <c r="Q306" s="603"/>
      <c r="R306" s="607"/>
      <c r="S306" s="603">
        <v>30</v>
      </c>
      <c r="T306" s="603"/>
      <c r="U306" s="603">
        <v>2</v>
      </c>
      <c r="V306" s="603"/>
      <c r="W306" s="603">
        <v>2</v>
      </c>
      <c r="X306" s="603"/>
      <c r="Y306" s="603"/>
      <c r="Z306" s="603">
        <v>4</v>
      </c>
      <c r="AA306" s="611"/>
      <c r="AB306" s="603"/>
      <c r="AC306" s="607"/>
      <c r="AD306" s="607"/>
      <c r="AE306" s="603"/>
    </row>
    <row r="307" spans="1:31" s="612" customFormat="1" x14ac:dyDescent="0.25">
      <c r="A307" s="603"/>
      <c r="B307" s="603"/>
      <c r="C307" s="611"/>
      <c r="D307" s="598"/>
      <c r="E307" s="604">
        <v>222.1546876937291</v>
      </c>
      <c r="F307" s="604">
        <f>+CEILING(E307,5)</f>
        <v>225</v>
      </c>
      <c r="G307" s="605"/>
      <c r="H307" s="603">
        <f>F307*36</f>
        <v>8100</v>
      </c>
      <c r="I307" s="605">
        <f>F307</f>
        <v>225</v>
      </c>
      <c r="J307" s="610"/>
      <c r="K307" s="606"/>
      <c r="L307" s="610"/>
      <c r="M307" s="606"/>
      <c r="N307" s="603"/>
      <c r="O307" s="603"/>
      <c r="P307" s="603"/>
      <c r="Q307" s="603"/>
      <c r="R307" s="606">
        <v>24</v>
      </c>
      <c r="S307" s="603"/>
      <c r="T307" s="603"/>
      <c r="U307" s="603"/>
      <c r="V307" s="603"/>
      <c r="W307" s="603"/>
      <c r="X307" s="603"/>
      <c r="Y307" s="603"/>
      <c r="Z307" s="603"/>
      <c r="AA307" s="611"/>
      <c r="AB307" s="603"/>
      <c r="AC307" s="606"/>
      <c r="AD307" s="606"/>
      <c r="AE307" s="603"/>
    </row>
    <row r="308" spans="1:31" s="612" customFormat="1" x14ac:dyDescent="0.25">
      <c r="A308" s="603">
        <f>A306+1</f>
        <v>151</v>
      </c>
      <c r="B308" s="599" t="s">
        <v>33</v>
      </c>
      <c r="C308" s="598" t="s">
        <v>250</v>
      </c>
      <c r="D308" s="598" t="s">
        <v>1103</v>
      </c>
      <c r="E308" s="604"/>
      <c r="F308" s="604"/>
      <c r="G308" s="605"/>
      <c r="H308" s="603"/>
      <c r="I308" s="605"/>
      <c r="J308" s="606">
        <v>48</v>
      </c>
      <c r="K308" s="606">
        <v>6</v>
      </c>
      <c r="L308" s="606">
        <v>12</v>
      </c>
      <c r="M308" s="610"/>
      <c r="N308" s="603">
        <v>6</v>
      </c>
      <c r="O308" s="603"/>
      <c r="P308" s="603"/>
      <c r="Q308" s="603"/>
      <c r="R308" s="607"/>
      <c r="S308" s="603">
        <v>30</v>
      </c>
      <c r="T308" s="603"/>
      <c r="U308" s="603">
        <v>2</v>
      </c>
      <c r="V308" s="603"/>
      <c r="W308" s="603">
        <v>2</v>
      </c>
      <c r="X308" s="603"/>
      <c r="Y308" s="603"/>
      <c r="Z308" s="603">
        <v>4</v>
      </c>
      <c r="AA308" s="611"/>
      <c r="AB308" s="603"/>
      <c r="AC308" s="607"/>
      <c r="AD308" s="607"/>
      <c r="AE308" s="603"/>
    </row>
    <row r="309" spans="1:31" s="612" customFormat="1" x14ac:dyDescent="0.25">
      <c r="A309" s="603"/>
      <c r="B309" s="603"/>
      <c r="C309" s="611"/>
      <c r="D309" s="598"/>
      <c r="E309" s="604">
        <v>433.88915774425493</v>
      </c>
      <c r="F309" s="604">
        <f>+CEILING(E309,5)</f>
        <v>435</v>
      </c>
      <c r="G309" s="605"/>
      <c r="H309" s="603">
        <f>F309*36</f>
        <v>15660</v>
      </c>
      <c r="I309" s="605">
        <f>F309</f>
        <v>435</v>
      </c>
      <c r="J309" s="610"/>
      <c r="K309" s="606"/>
      <c r="L309" s="606"/>
      <c r="M309" s="606"/>
      <c r="N309" s="607"/>
      <c r="O309" s="607"/>
      <c r="P309" s="607"/>
      <c r="Q309" s="607"/>
      <c r="R309" s="606">
        <v>42</v>
      </c>
      <c r="S309" s="607"/>
      <c r="T309" s="607"/>
      <c r="U309" s="603"/>
      <c r="V309" s="603"/>
      <c r="W309" s="603"/>
      <c r="X309" s="603"/>
      <c r="Y309" s="603"/>
      <c r="Z309" s="603"/>
      <c r="AA309" s="611"/>
      <c r="AB309" s="607"/>
      <c r="AC309" s="606"/>
      <c r="AD309" s="606"/>
      <c r="AE309" s="603"/>
    </row>
    <row r="310" spans="1:31" s="612" customFormat="1" x14ac:dyDescent="0.25">
      <c r="A310" s="603">
        <f>A308+1</f>
        <v>152</v>
      </c>
      <c r="B310" s="599" t="s">
        <v>34</v>
      </c>
      <c r="C310" s="598" t="s">
        <v>366</v>
      </c>
      <c r="D310" s="598" t="s">
        <v>1104</v>
      </c>
      <c r="E310" s="604"/>
      <c r="F310" s="604"/>
      <c r="G310" s="605"/>
      <c r="H310" s="603"/>
      <c r="I310" s="605"/>
      <c r="J310" s="606">
        <v>48</v>
      </c>
      <c r="K310" s="610"/>
      <c r="L310" s="606">
        <v>12</v>
      </c>
      <c r="M310" s="610"/>
      <c r="N310" s="603"/>
      <c r="O310" s="603"/>
      <c r="P310" s="603"/>
      <c r="Q310" s="603"/>
      <c r="R310" s="607"/>
      <c r="S310" s="603">
        <v>30</v>
      </c>
      <c r="T310" s="603"/>
      <c r="U310" s="603">
        <v>2</v>
      </c>
      <c r="V310" s="603"/>
      <c r="W310" s="603">
        <v>2</v>
      </c>
      <c r="X310" s="603"/>
      <c r="Y310" s="603"/>
      <c r="Z310" s="603">
        <v>4</v>
      </c>
      <c r="AA310" s="611"/>
      <c r="AB310" s="603"/>
      <c r="AC310" s="607"/>
      <c r="AD310" s="607"/>
      <c r="AE310" s="603"/>
    </row>
    <row r="311" spans="1:31" s="612" customFormat="1" x14ac:dyDescent="0.25">
      <c r="A311" s="603"/>
      <c r="B311" s="603"/>
      <c r="C311" s="611"/>
      <c r="D311" s="598"/>
      <c r="E311" s="604">
        <v>422.33158667428512</v>
      </c>
      <c r="F311" s="604">
        <f>+CEILING(E311,5)</f>
        <v>425</v>
      </c>
      <c r="G311" s="605"/>
      <c r="H311" s="603">
        <f>F311*36</f>
        <v>15300</v>
      </c>
      <c r="I311" s="605">
        <f>F311</f>
        <v>425</v>
      </c>
      <c r="J311" s="610"/>
      <c r="K311" s="606"/>
      <c r="L311" s="606"/>
      <c r="M311" s="606"/>
      <c r="N311" s="607"/>
      <c r="O311" s="607"/>
      <c r="P311" s="607"/>
      <c r="Q311" s="607"/>
      <c r="R311" s="606">
        <v>42</v>
      </c>
      <c r="S311" s="607"/>
      <c r="T311" s="607"/>
      <c r="U311" s="603"/>
      <c r="V311" s="603"/>
      <c r="W311" s="603"/>
      <c r="X311" s="603"/>
      <c r="Y311" s="603"/>
      <c r="Z311" s="603"/>
      <c r="AA311" s="611"/>
      <c r="AB311" s="607"/>
      <c r="AC311" s="606"/>
      <c r="AD311" s="606"/>
      <c r="AE311" s="603"/>
    </row>
    <row r="312" spans="1:31" s="612" customFormat="1" x14ac:dyDescent="0.25">
      <c r="A312" s="603">
        <f>A310+1</f>
        <v>153</v>
      </c>
      <c r="B312" s="603" t="s">
        <v>182</v>
      </c>
      <c r="C312" s="611" t="s">
        <v>20</v>
      </c>
      <c r="D312" s="598"/>
      <c r="E312" s="604"/>
      <c r="F312" s="604"/>
      <c r="G312" s="605"/>
      <c r="H312" s="603"/>
      <c r="I312" s="605"/>
      <c r="J312" s="610"/>
      <c r="K312" s="606">
        <f>(M312*4+N312*2)/2</f>
        <v>12</v>
      </c>
      <c r="L312" s="606"/>
      <c r="M312" s="606">
        <v>6</v>
      </c>
      <c r="N312" s="607"/>
      <c r="O312" s="607"/>
      <c r="P312" s="607"/>
      <c r="Q312" s="607"/>
      <c r="R312" s="607"/>
      <c r="S312" s="607"/>
      <c r="T312" s="607"/>
      <c r="U312" s="603"/>
      <c r="V312" s="603">
        <v>1</v>
      </c>
      <c r="W312" s="603">
        <v>1</v>
      </c>
      <c r="X312" s="603"/>
      <c r="Y312" s="603"/>
      <c r="Z312" s="603">
        <v>2</v>
      </c>
      <c r="AA312" s="611"/>
      <c r="AB312" s="607"/>
      <c r="AC312" s="607"/>
      <c r="AD312" s="607"/>
      <c r="AE312" s="603"/>
    </row>
    <row r="313" spans="1:31" s="612" customFormat="1" x14ac:dyDescent="0.25">
      <c r="A313" s="603"/>
      <c r="B313" s="603"/>
      <c r="C313" s="611"/>
      <c r="D313" s="598"/>
      <c r="E313" s="604">
        <v>370.74102428701445</v>
      </c>
      <c r="F313" s="604">
        <f>+CEILING(E313,5)</f>
        <v>375</v>
      </c>
      <c r="G313" s="605"/>
      <c r="H313" s="603">
        <f>F313*36</f>
        <v>13500</v>
      </c>
      <c r="I313" s="605">
        <f>F313</f>
        <v>375</v>
      </c>
      <c r="J313" s="610"/>
      <c r="K313" s="606"/>
      <c r="L313" s="606"/>
      <c r="M313" s="606"/>
      <c r="N313" s="607"/>
      <c r="O313" s="607"/>
      <c r="P313" s="607"/>
      <c r="Q313" s="607"/>
      <c r="R313" s="606">
        <v>36</v>
      </c>
      <c r="S313" s="607"/>
      <c r="T313" s="607"/>
      <c r="U313" s="603"/>
      <c r="V313" s="603"/>
      <c r="W313" s="603"/>
      <c r="X313" s="603"/>
      <c r="Y313" s="603"/>
      <c r="Z313" s="603"/>
      <c r="AA313" s="611"/>
      <c r="AB313" s="607"/>
      <c r="AC313" s="606"/>
      <c r="AD313" s="606"/>
      <c r="AE313" s="603"/>
    </row>
    <row r="314" spans="1:31" s="612" customFormat="1" x14ac:dyDescent="0.25">
      <c r="A314" s="603">
        <f>A312+1</f>
        <v>154</v>
      </c>
      <c r="B314" s="603" t="s">
        <v>183</v>
      </c>
      <c r="C314" s="611" t="s">
        <v>234</v>
      </c>
      <c r="D314" s="598"/>
      <c r="E314" s="604"/>
      <c r="F314" s="604"/>
      <c r="G314" s="605"/>
      <c r="H314" s="603"/>
      <c r="I314" s="605"/>
      <c r="J314" s="610"/>
      <c r="K314" s="606">
        <f>(M314*4+N314*2)/2</f>
        <v>12</v>
      </c>
      <c r="L314" s="606"/>
      <c r="M314" s="606">
        <v>6</v>
      </c>
      <c r="N314" s="607"/>
      <c r="O314" s="607"/>
      <c r="P314" s="607"/>
      <c r="Q314" s="607"/>
      <c r="R314" s="607"/>
      <c r="S314" s="607"/>
      <c r="T314" s="607"/>
      <c r="U314" s="603"/>
      <c r="V314" s="603">
        <v>1</v>
      </c>
      <c r="W314" s="603">
        <v>1</v>
      </c>
      <c r="X314" s="603"/>
      <c r="Y314" s="603"/>
      <c r="Z314" s="603">
        <v>2</v>
      </c>
      <c r="AA314" s="611"/>
      <c r="AB314" s="607"/>
      <c r="AC314" s="607"/>
      <c r="AD314" s="607"/>
      <c r="AE314" s="603"/>
    </row>
    <row r="315" spans="1:31" s="612" customFormat="1" x14ac:dyDescent="0.25">
      <c r="A315" s="603"/>
      <c r="B315" s="603"/>
      <c r="C315" s="611"/>
      <c r="D315" s="598"/>
      <c r="E315" s="604">
        <v>345.67539131484614</v>
      </c>
      <c r="F315" s="604">
        <f>+CEILING(E315,5)</f>
        <v>350</v>
      </c>
      <c r="G315" s="605"/>
      <c r="H315" s="603">
        <f>F315*36</f>
        <v>12600</v>
      </c>
      <c r="I315" s="605">
        <f>F315</f>
        <v>350</v>
      </c>
      <c r="J315" s="610"/>
      <c r="K315" s="606"/>
      <c r="L315" s="610"/>
      <c r="M315" s="606"/>
      <c r="N315" s="607"/>
      <c r="O315" s="607"/>
      <c r="P315" s="607"/>
      <c r="Q315" s="607"/>
      <c r="R315" s="606">
        <v>36</v>
      </c>
      <c r="S315" s="607"/>
      <c r="T315" s="607"/>
      <c r="U315" s="603"/>
      <c r="V315" s="603"/>
      <c r="W315" s="603"/>
      <c r="X315" s="603"/>
      <c r="Y315" s="603"/>
      <c r="Z315" s="603"/>
      <c r="AA315" s="611"/>
      <c r="AB315" s="607"/>
      <c r="AC315" s="606"/>
      <c r="AD315" s="606"/>
      <c r="AE315" s="603"/>
    </row>
    <row r="316" spans="1:31" s="612" customFormat="1" x14ac:dyDescent="0.25">
      <c r="A316" s="603">
        <f>A314+1</f>
        <v>155</v>
      </c>
      <c r="B316" s="603" t="s">
        <v>184</v>
      </c>
      <c r="C316" s="611" t="s">
        <v>234</v>
      </c>
      <c r="D316" s="598"/>
      <c r="E316" s="604"/>
      <c r="F316" s="604"/>
      <c r="G316" s="605"/>
      <c r="H316" s="603"/>
      <c r="I316" s="605"/>
      <c r="J316" s="610"/>
      <c r="K316" s="606">
        <f>(M316*4+N316*2)/2</f>
        <v>12</v>
      </c>
      <c r="L316" s="606"/>
      <c r="M316" s="606">
        <v>6</v>
      </c>
      <c r="N316" s="607"/>
      <c r="O316" s="607"/>
      <c r="P316" s="607"/>
      <c r="Q316" s="607"/>
      <c r="R316" s="607"/>
      <c r="S316" s="607"/>
      <c r="T316" s="607"/>
      <c r="U316" s="603"/>
      <c r="V316" s="603">
        <v>1</v>
      </c>
      <c r="W316" s="603">
        <v>1</v>
      </c>
      <c r="X316" s="603"/>
      <c r="Y316" s="603"/>
      <c r="Z316" s="603">
        <v>2</v>
      </c>
      <c r="AA316" s="611"/>
      <c r="AB316" s="607"/>
      <c r="AC316" s="607"/>
      <c r="AD316" s="607"/>
      <c r="AE316" s="603"/>
    </row>
    <row r="317" spans="1:31" s="612" customFormat="1" x14ac:dyDescent="0.25">
      <c r="A317" s="603"/>
      <c r="B317" s="603"/>
      <c r="C317" s="611"/>
      <c r="D317" s="598"/>
      <c r="E317" s="604">
        <v>391.12235220490027</v>
      </c>
      <c r="F317" s="604">
        <f>+CEILING(E317,5)</f>
        <v>395</v>
      </c>
      <c r="G317" s="605"/>
      <c r="H317" s="603">
        <f>F317*36</f>
        <v>14220</v>
      </c>
      <c r="I317" s="605">
        <f>F317</f>
        <v>395</v>
      </c>
      <c r="J317" s="610"/>
      <c r="K317" s="606"/>
      <c r="L317" s="606"/>
      <c r="M317" s="606"/>
      <c r="N317" s="607"/>
      <c r="O317" s="607"/>
      <c r="P317" s="607"/>
      <c r="Q317" s="607"/>
      <c r="R317" s="606">
        <v>42</v>
      </c>
      <c r="S317" s="607"/>
      <c r="T317" s="607"/>
      <c r="U317" s="603"/>
      <c r="V317" s="603"/>
      <c r="W317" s="603"/>
      <c r="X317" s="603"/>
      <c r="Y317" s="603"/>
      <c r="Z317" s="603"/>
      <c r="AA317" s="611"/>
      <c r="AB317" s="607"/>
      <c r="AC317" s="606"/>
      <c r="AD317" s="606"/>
      <c r="AE317" s="603"/>
    </row>
    <row r="318" spans="1:31" s="612" customFormat="1" x14ac:dyDescent="0.25">
      <c r="A318" s="603">
        <f>A316+1</f>
        <v>156</v>
      </c>
      <c r="B318" s="603" t="s">
        <v>185</v>
      </c>
      <c r="C318" s="611" t="s">
        <v>234</v>
      </c>
      <c r="D318" s="598"/>
      <c r="E318" s="604"/>
      <c r="F318" s="604"/>
      <c r="G318" s="605"/>
      <c r="H318" s="603"/>
      <c r="I318" s="605"/>
      <c r="J318" s="610"/>
      <c r="K318" s="606">
        <f>(M318*4+N318*2)/2</f>
        <v>12</v>
      </c>
      <c r="L318" s="606"/>
      <c r="M318" s="606">
        <v>6</v>
      </c>
      <c r="N318" s="607"/>
      <c r="O318" s="607"/>
      <c r="P318" s="607"/>
      <c r="Q318" s="607"/>
      <c r="R318" s="607"/>
      <c r="S318" s="607"/>
      <c r="T318" s="607"/>
      <c r="U318" s="603"/>
      <c r="V318" s="603">
        <v>1</v>
      </c>
      <c r="W318" s="603">
        <v>1</v>
      </c>
      <c r="X318" s="603"/>
      <c r="Y318" s="603"/>
      <c r="Z318" s="603">
        <v>2</v>
      </c>
      <c r="AA318" s="611"/>
      <c r="AB318" s="607"/>
      <c r="AC318" s="607"/>
      <c r="AD318" s="607"/>
      <c r="AE318" s="603"/>
    </row>
    <row r="319" spans="1:31" s="612" customFormat="1" x14ac:dyDescent="0.25">
      <c r="A319" s="603"/>
      <c r="B319" s="603"/>
      <c r="C319" s="611"/>
      <c r="D319" s="598"/>
      <c r="E319" s="604">
        <v>440.40745414734744</v>
      </c>
      <c r="F319" s="604">
        <f>+CEILING(E319,5)</f>
        <v>445</v>
      </c>
      <c r="G319" s="605"/>
      <c r="H319" s="603">
        <f>F319*36</f>
        <v>16020</v>
      </c>
      <c r="I319" s="605">
        <f>F319</f>
        <v>445</v>
      </c>
      <c r="J319" s="610"/>
      <c r="K319" s="606"/>
      <c r="L319" s="606"/>
      <c r="M319" s="606"/>
      <c r="N319" s="607"/>
      <c r="O319" s="607"/>
      <c r="P319" s="607"/>
      <c r="Q319" s="607"/>
      <c r="R319" s="606">
        <v>42</v>
      </c>
      <c r="S319" s="607"/>
      <c r="T319" s="607"/>
      <c r="U319" s="603"/>
      <c r="V319" s="603"/>
      <c r="W319" s="603"/>
      <c r="X319" s="603"/>
      <c r="Y319" s="603"/>
      <c r="Z319" s="603"/>
      <c r="AA319" s="611"/>
      <c r="AB319" s="607"/>
      <c r="AC319" s="606"/>
      <c r="AD319" s="606"/>
      <c r="AE319" s="603"/>
    </row>
    <row r="320" spans="1:31" s="612" customFormat="1" x14ac:dyDescent="0.25">
      <c r="A320" s="603">
        <f>A318+1</f>
        <v>157</v>
      </c>
      <c r="B320" s="599" t="s">
        <v>36</v>
      </c>
      <c r="C320" s="598" t="s">
        <v>245</v>
      </c>
      <c r="D320" s="598" t="s">
        <v>1105</v>
      </c>
      <c r="E320" s="604"/>
      <c r="F320" s="604"/>
      <c r="G320" s="605"/>
      <c r="H320" s="603"/>
      <c r="I320" s="605"/>
      <c r="J320" s="606">
        <v>48</v>
      </c>
      <c r="K320" s="610"/>
      <c r="L320" s="606">
        <v>12</v>
      </c>
      <c r="M320" s="610"/>
      <c r="N320" s="603"/>
      <c r="O320" s="603"/>
      <c r="P320" s="603"/>
      <c r="Q320" s="603"/>
      <c r="R320" s="607"/>
      <c r="S320" s="603">
        <v>30</v>
      </c>
      <c r="T320" s="603"/>
      <c r="U320" s="603">
        <v>2</v>
      </c>
      <c r="V320" s="603"/>
      <c r="W320" s="603">
        <v>2</v>
      </c>
      <c r="X320" s="603"/>
      <c r="Y320" s="603"/>
      <c r="Z320" s="603">
        <v>4</v>
      </c>
      <c r="AA320" s="611"/>
      <c r="AB320" s="603"/>
      <c r="AC320" s="607"/>
      <c r="AD320" s="607"/>
      <c r="AE320" s="603"/>
    </row>
    <row r="321" spans="1:31" s="612" customFormat="1" x14ac:dyDescent="0.25">
      <c r="A321" s="603"/>
      <c r="B321" s="603"/>
      <c r="C321" s="611"/>
      <c r="D321" s="598"/>
      <c r="E321" s="604">
        <v>391.3641699562171</v>
      </c>
      <c r="F321" s="604">
        <f>+CEILING(E321,5)</f>
        <v>395</v>
      </c>
      <c r="G321" s="605"/>
      <c r="H321" s="603">
        <f>F321*36</f>
        <v>14220</v>
      </c>
      <c r="I321" s="605">
        <f>F321</f>
        <v>395</v>
      </c>
      <c r="J321" s="610"/>
      <c r="K321" s="606"/>
      <c r="L321" s="606"/>
      <c r="M321" s="606"/>
      <c r="N321" s="607"/>
      <c r="O321" s="607"/>
      <c r="P321" s="607"/>
      <c r="Q321" s="607"/>
      <c r="R321" s="606">
        <v>42</v>
      </c>
      <c r="S321" s="607"/>
      <c r="T321" s="607"/>
      <c r="U321" s="603"/>
      <c r="V321" s="603"/>
      <c r="W321" s="603"/>
      <c r="X321" s="603"/>
      <c r="Y321" s="603"/>
      <c r="Z321" s="603"/>
      <c r="AA321" s="611"/>
      <c r="AB321" s="607"/>
      <c r="AC321" s="606"/>
      <c r="AD321" s="606"/>
      <c r="AE321" s="603"/>
    </row>
    <row r="322" spans="1:31" s="612" customFormat="1" x14ac:dyDescent="0.25">
      <c r="A322" s="603">
        <f>A320+1</f>
        <v>158</v>
      </c>
      <c r="B322" s="603" t="s">
        <v>58</v>
      </c>
      <c r="C322" s="611" t="s">
        <v>234</v>
      </c>
      <c r="D322" s="598"/>
      <c r="E322" s="604"/>
      <c r="F322" s="604"/>
      <c r="G322" s="605"/>
      <c r="H322" s="603"/>
      <c r="I322" s="605"/>
      <c r="J322" s="610"/>
      <c r="K322" s="606">
        <f>(M322*4+N322*2)/2</f>
        <v>12</v>
      </c>
      <c r="L322" s="606"/>
      <c r="M322" s="606">
        <v>6</v>
      </c>
      <c r="N322" s="607"/>
      <c r="O322" s="607"/>
      <c r="P322" s="607"/>
      <c r="Q322" s="607"/>
      <c r="R322" s="607"/>
      <c r="S322" s="607"/>
      <c r="T322" s="607"/>
      <c r="U322" s="603"/>
      <c r="V322" s="603">
        <v>1</v>
      </c>
      <c r="W322" s="603">
        <v>1</v>
      </c>
      <c r="X322" s="603"/>
      <c r="Y322" s="603"/>
      <c r="Z322" s="603">
        <v>2</v>
      </c>
      <c r="AA322" s="611"/>
      <c r="AB322" s="607"/>
      <c r="AC322" s="607"/>
      <c r="AD322" s="607"/>
      <c r="AE322" s="603"/>
    </row>
    <row r="323" spans="1:31" s="612" customFormat="1" x14ac:dyDescent="0.25">
      <c r="A323" s="603"/>
      <c r="B323" s="603"/>
      <c r="C323" s="611"/>
      <c r="D323" s="598"/>
      <c r="E323" s="604">
        <v>406.46952976146906</v>
      </c>
      <c r="F323" s="604">
        <f>+CEILING(E323,5)</f>
        <v>410</v>
      </c>
      <c r="G323" s="605"/>
      <c r="H323" s="603">
        <f>F323*36</f>
        <v>14760</v>
      </c>
      <c r="I323" s="605">
        <f>F323</f>
        <v>410</v>
      </c>
      <c r="J323" s="610"/>
      <c r="K323" s="606"/>
      <c r="L323" s="606"/>
      <c r="M323" s="606"/>
      <c r="N323" s="607"/>
      <c r="O323" s="607"/>
      <c r="P323" s="607"/>
      <c r="Q323" s="607"/>
      <c r="R323" s="606">
        <v>42</v>
      </c>
      <c r="S323" s="607"/>
      <c r="T323" s="607"/>
      <c r="U323" s="603"/>
      <c r="V323" s="603"/>
      <c r="W323" s="603"/>
      <c r="X323" s="603"/>
      <c r="Y323" s="603"/>
      <c r="Z323" s="603"/>
      <c r="AA323" s="611"/>
      <c r="AB323" s="607"/>
      <c r="AC323" s="606"/>
      <c r="AD323" s="606"/>
      <c r="AE323" s="603"/>
    </row>
    <row r="324" spans="1:31" s="612" customFormat="1" x14ac:dyDescent="0.25">
      <c r="A324" s="603">
        <f>A322+1</f>
        <v>159</v>
      </c>
      <c r="B324" s="603" t="s">
        <v>59</v>
      </c>
      <c r="C324" s="611" t="s">
        <v>20</v>
      </c>
      <c r="D324" s="598"/>
      <c r="E324" s="604"/>
      <c r="F324" s="604"/>
      <c r="G324" s="605"/>
      <c r="H324" s="603"/>
      <c r="I324" s="605"/>
      <c r="J324" s="610"/>
      <c r="K324" s="606">
        <f>(M324*4+N324*2)/2</f>
        <v>12</v>
      </c>
      <c r="L324" s="606"/>
      <c r="M324" s="606">
        <v>6</v>
      </c>
      <c r="N324" s="607"/>
      <c r="O324" s="607"/>
      <c r="P324" s="607"/>
      <c r="Q324" s="607"/>
      <c r="R324" s="607"/>
      <c r="S324" s="607"/>
      <c r="T324" s="607"/>
      <c r="U324" s="603"/>
      <c r="V324" s="603">
        <v>1</v>
      </c>
      <c r="W324" s="603">
        <v>1</v>
      </c>
      <c r="X324" s="603"/>
      <c r="Y324" s="603"/>
      <c r="Z324" s="603">
        <v>2</v>
      </c>
      <c r="AA324" s="611"/>
      <c r="AB324" s="607"/>
      <c r="AC324" s="607"/>
      <c r="AD324" s="607"/>
      <c r="AE324" s="603"/>
    </row>
    <row r="325" spans="1:31" s="612" customFormat="1" x14ac:dyDescent="0.25">
      <c r="A325" s="603"/>
      <c r="B325" s="603"/>
      <c r="C325" s="611"/>
      <c r="D325" s="598"/>
      <c r="E325" s="604">
        <v>418.02209683255671</v>
      </c>
      <c r="F325" s="604">
        <f>+CEILING(E325,5)</f>
        <v>420</v>
      </c>
      <c r="G325" s="605"/>
      <c r="H325" s="603">
        <f>F325*36</f>
        <v>15120</v>
      </c>
      <c r="I325" s="605">
        <f>F325</f>
        <v>420</v>
      </c>
      <c r="J325" s="610"/>
      <c r="K325" s="606"/>
      <c r="L325" s="606"/>
      <c r="M325" s="606"/>
      <c r="N325" s="607"/>
      <c r="O325" s="607"/>
      <c r="P325" s="607"/>
      <c r="Q325" s="607"/>
      <c r="R325" s="606">
        <v>42</v>
      </c>
      <c r="S325" s="607"/>
      <c r="T325" s="607"/>
      <c r="U325" s="603"/>
      <c r="V325" s="603"/>
      <c r="W325" s="603"/>
      <c r="X325" s="603"/>
      <c r="Y325" s="603"/>
      <c r="Z325" s="603"/>
      <c r="AA325" s="611"/>
      <c r="AB325" s="607"/>
      <c r="AC325" s="606"/>
      <c r="AD325" s="606"/>
      <c r="AE325" s="603"/>
    </row>
    <row r="326" spans="1:31" s="612" customFormat="1" x14ac:dyDescent="0.25">
      <c r="A326" s="603">
        <f>A324+1</f>
        <v>160</v>
      </c>
      <c r="B326" s="603" t="s">
        <v>60</v>
      </c>
      <c r="C326" s="611" t="s">
        <v>234</v>
      </c>
      <c r="D326" s="598"/>
      <c r="E326" s="604"/>
      <c r="F326" s="604"/>
      <c r="G326" s="605"/>
      <c r="H326" s="603"/>
      <c r="I326" s="605"/>
      <c r="J326" s="610"/>
      <c r="K326" s="606">
        <f>(M326*4+N326*2)/2</f>
        <v>12</v>
      </c>
      <c r="L326" s="606"/>
      <c r="M326" s="606">
        <v>6</v>
      </c>
      <c r="N326" s="607"/>
      <c r="O326" s="607"/>
      <c r="P326" s="607"/>
      <c r="Q326" s="607"/>
      <c r="R326" s="607"/>
      <c r="S326" s="607"/>
      <c r="T326" s="607"/>
      <c r="U326" s="603"/>
      <c r="V326" s="603">
        <v>1</v>
      </c>
      <c r="W326" s="603">
        <v>1</v>
      </c>
      <c r="X326" s="603"/>
      <c r="Y326" s="603"/>
      <c r="Z326" s="603">
        <v>2</v>
      </c>
      <c r="AA326" s="611"/>
      <c r="AB326" s="607"/>
      <c r="AC326" s="607"/>
      <c r="AD326" s="607"/>
      <c r="AE326" s="603"/>
    </row>
    <row r="327" spans="1:31" s="612" customFormat="1" x14ac:dyDescent="0.25">
      <c r="A327" s="603"/>
      <c r="B327" s="603"/>
      <c r="C327" s="611"/>
      <c r="D327" s="598"/>
      <c r="E327" s="604">
        <v>422.59666096084248</v>
      </c>
      <c r="F327" s="604">
        <f>+CEILING(E327,5)</f>
        <v>425</v>
      </c>
      <c r="G327" s="605"/>
      <c r="H327" s="603">
        <f>F327*36</f>
        <v>15300</v>
      </c>
      <c r="I327" s="605">
        <f>F327</f>
        <v>425</v>
      </c>
      <c r="J327" s="610"/>
      <c r="K327" s="606"/>
      <c r="L327" s="606"/>
      <c r="M327" s="606"/>
      <c r="N327" s="607"/>
      <c r="O327" s="607"/>
      <c r="P327" s="607"/>
      <c r="Q327" s="607"/>
      <c r="R327" s="606">
        <v>42</v>
      </c>
      <c r="S327" s="607"/>
      <c r="T327" s="607"/>
      <c r="U327" s="603"/>
      <c r="V327" s="603"/>
      <c r="W327" s="603"/>
      <c r="X327" s="603"/>
      <c r="Y327" s="603"/>
      <c r="Z327" s="603"/>
      <c r="AA327" s="611"/>
      <c r="AB327" s="607"/>
      <c r="AC327" s="606"/>
      <c r="AD327" s="606"/>
      <c r="AE327" s="603"/>
    </row>
    <row r="328" spans="1:31" s="612" customFormat="1" x14ac:dyDescent="0.25">
      <c r="A328" s="603">
        <f>A326+1</f>
        <v>161</v>
      </c>
      <c r="B328" s="603" t="s">
        <v>61</v>
      </c>
      <c r="C328" s="611" t="s">
        <v>235</v>
      </c>
      <c r="D328" s="598"/>
      <c r="E328" s="604"/>
      <c r="F328" s="604"/>
      <c r="G328" s="605"/>
      <c r="H328" s="603"/>
      <c r="I328" s="605"/>
      <c r="J328" s="610"/>
      <c r="K328" s="606">
        <f>(M328*4+N328*2)/2</f>
        <v>12</v>
      </c>
      <c r="L328" s="606"/>
      <c r="M328" s="606">
        <v>6</v>
      </c>
      <c r="N328" s="607"/>
      <c r="O328" s="607"/>
      <c r="P328" s="607"/>
      <c r="Q328" s="607"/>
      <c r="R328" s="607"/>
      <c r="S328" s="607"/>
      <c r="T328" s="607"/>
      <c r="U328" s="603"/>
      <c r="V328" s="603">
        <v>1</v>
      </c>
      <c r="W328" s="603">
        <v>1</v>
      </c>
      <c r="X328" s="603"/>
      <c r="Y328" s="603"/>
      <c r="Z328" s="603">
        <v>2</v>
      </c>
      <c r="AA328" s="611"/>
      <c r="AB328" s="607"/>
      <c r="AC328" s="607"/>
      <c r="AD328" s="607"/>
      <c r="AE328" s="603"/>
    </row>
    <row r="329" spans="1:31" s="612" customFormat="1" x14ac:dyDescent="0.25">
      <c r="A329" s="603"/>
      <c r="B329" s="603"/>
      <c r="C329" s="611"/>
      <c r="D329" s="598"/>
      <c r="E329" s="604">
        <v>409.97668470957132</v>
      </c>
      <c r="F329" s="604">
        <f>+CEILING(E329,5)</f>
        <v>410</v>
      </c>
      <c r="G329" s="605"/>
      <c r="H329" s="603">
        <f>F329*36</f>
        <v>14760</v>
      </c>
      <c r="I329" s="605">
        <f>F329</f>
        <v>410</v>
      </c>
      <c r="J329" s="610"/>
      <c r="K329" s="606"/>
      <c r="L329" s="606"/>
      <c r="M329" s="606"/>
      <c r="N329" s="607"/>
      <c r="O329" s="607"/>
      <c r="P329" s="607"/>
      <c r="Q329" s="607"/>
      <c r="R329" s="606">
        <v>42</v>
      </c>
      <c r="S329" s="607"/>
      <c r="T329" s="607"/>
      <c r="U329" s="603"/>
      <c r="V329" s="603"/>
      <c r="W329" s="603"/>
      <c r="X329" s="603"/>
      <c r="Y329" s="603"/>
      <c r="Z329" s="603"/>
      <c r="AA329" s="611"/>
      <c r="AB329" s="607"/>
      <c r="AC329" s="606"/>
      <c r="AD329" s="606"/>
      <c r="AE329" s="603"/>
    </row>
    <row r="330" spans="1:31" s="612" customFormat="1" x14ac:dyDescent="0.25">
      <c r="A330" s="603">
        <f>A328+1</f>
        <v>162</v>
      </c>
      <c r="B330" s="603" t="s">
        <v>62</v>
      </c>
      <c r="C330" s="611" t="s">
        <v>235</v>
      </c>
      <c r="D330" s="598"/>
      <c r="E330" s="604"/>
      <c r="F330" s="604"/>
      <c r="G330" s="605"/>
      <c r="H330" s="603"/>
      <c r="I330" s="605"/>
      <c r="J330" s="610"/>
      <c r="K330" s="606">
        <f>(M330*4+N330*2)/2</f>
        <v>12</v>
      </c>
      <c r="L330" s="606"/>
      <c r="M330" s="606">
        <v>6</v>
      </c>
      <c r="N330" s="607"/>
      <c r="O330" s="607"/>
      <c r="P330" s="607"/>
      <c r="Q330" s="607"/>
      <c r="R330" s="607"/>
      <c r="S330" s="607"/>
      <c r="T330" s="607"/>
      <c r="U330" s="603"/>
      <c r="V330" s="603">
        <v>1</v>
      </c>
      <c r="W330" s="603">
        <v>1</v>
      </c>
      <c r="X330" s="603"/>
      <c r="Y330" s="603"/>
      <c r="Z330" s="603">
        <v>2</v>
      </c>
      <c r="AA330" s="611"/>
      <c r="AB330" s="607"/>
      <c r="AC330" s="607"/>
      <c r="AD330" s="607"/>
      <c r="AE330" s="603"/>
    </row>
    <row r="331" spans="1:31" s="612" customFormat="1" x14ac:dyDescent="0.25">
      <c r="A331" s="603"/>
      <c r="B331" s="603"/>
      <c r="C331" s="611"/>
      <c r="D331" s="598"/>
      <c r="E331" s="604">
        <v>363.38206905081427</v>
      </c>
      <c r="F331" s="604">
        <f>+CEILING(E331,5)</f>
        <v>365</v>
      </c>
      <c r="G331" s="605"/>
      <c r="H331" s="603">
        <f>F331*36</f>
        <v>13140</v>
      </c>
      <c r="I331" s="605">
        <f>F331</f>
        <v>365</v>
      </c>
      <c r="J331" s="610"/>
      <c r="K331" s="610"/>
      <c r="L331" s="610"/>
      <c r="M331" s="610"/>
      <c r="N331" s="603"/>
      <c r="O331" s="603"/>
      <c r="P331" s="603"/>
      <c r="Q331" s="603"/>
      <c r="R331" s="606">
        <v>36</v>
      </c>
      <c r="S331" s="607"/>
      <c r="T331" s="603"/>
      <c r="U331" s="603"/>
      <c r="V331" s="603"/>
      <c r="W331" s="603"/>
      <c r="X331" s="603"/>
      <c r="Y331" s="603"/>
      <c r="Z331" s="603"/>
      <c r="AA331" s="611"/>
      <c r="AB331" s="603"/>
      <c r="AC331" s="606"/>
      <c r="AD331" s="606"/>
      <c r="AE331" s="603"/>
    </row>
    <row r="332" spans="1:31" s="612" customFormat="1" x14ac:dyDescent="0.25">
      <c r="A332" s="603">
        <f>A330+1</f>
        <v>163</v>
      </c>
      <c r="B332" s="603" t="s">
        <v>186</v>
      </c>
      <c r="C332" s="611" t="s">
        <v>235</v>
      </c>
      <c r="D332" s="598"/>
      <c r="E332" s="604"/>
      <c r="F332" s="604"/>
      <c r="G332" s="605"/>
      <c r="H332" s="603"/>
      <c r="I332" s="605"/>
      <c r="J332" s="610"/>
      <c r="K332" s="606">
        <f>(M332*4+N332*2)/2</f>
        <v>12</v>
      </c>
      <c r="L332" s="606"/>
      <c r="M332" s="606">
        <v>6</v>
      </c>
      <c r="N332" s="607"/>
      <c r="O332" s="607"/>
      <c r="P332" s="607"/>
      <c r="Q332" s="607"/>
      <c r="R332" s="607"/>
      <c r="S332" s="607"/>
      <c r="T332" s="607"/>
      <c r="U332" s="603"/>
      <c r="V332" s="603">
        <v>1</v>
      </c>
      <c r="W332" s="603">
        <v>1</v>
      </c>
      <c r="X332" s="603"/>
      <c r="Y332" s="603"/>
      <c r="Z332" s="603">
        <v>2</v>
      </c>
      <c r="AA332" s="611"/>
      <c r="AB332" s="607"/>
      <c r="AC332" s="607"/>
      <c r="AD332" s="607"/>
      <c r="AE332" s="603"/>
    </row>
    <row r="333" spans="1:31" s="612" customFormat="1" x14ac:dyDescent="0.25">
      <c r="A333" s="603"/>
      <c r="B333" s="603"/>
      <c r="C333" s="611"/>
      <c r="D333" s="598"/>
      <c r="E333" s="604">
        <v>421.85495840940814</v>
      </c>
      <c r="F333" s="604">
        <f>+CEILING(E333,5)</f>
        <v>425</v>
      </c>
      <c r="G333" s="605"/>
      <c r="H333" s="603">
        <f>F333*36</f>
        <v>15300</v>
      </c>
      <c r="I333" s="605">
        <f>F333</f>
        <v>425</v>
      </c>
      <c r="J333" s="610"/>
      <c r="K333" s="606"/>
      <c r="L333" s="606"/>
      <c r="M333" s="606"/>
      <c r="N333" s="607"/>
      <c r="O333" s="607"/>
      <c r="P333" s="607"/>
      <c r="Q333" s="607"/>
      <c r="R333" s="606">
        <v>42</v>
      </c>
      <c r="S333" s="607"/>
      <c r="T333" s="607"/>
      <c r="U333" s="603"/>
      <c r="V333" s="603"/>
      <c r="W333" s="603"/>
      <c r="X333" s="603"/>
      <c r="Y333" s="603"/>
      <c r="Z333" s="603"/>
      <c r="AA333" s="611"/>
      <c r="AB333" s="607"/>
      <c r="AC333" s="606"/>
      <c r="AD333" s="606"/>
      <c r="AE333" s="603"/>
    </row>
    <row r="334" spans="1:31" s="612" customFormat="1" x14ac:dyDescent="0.25">
      <c r="A334" s="603">
        <f>A332+1</f>
        <v>164</v>
      </c>
      <c r="B334" s="603" t="s">
        <v>187</v>
      </c>
      <c r="C334" s="611" t="s">
        <v>234</v>
      </c>
      <c r="D334" s="598"/>
      <c r="E334" s="604"/>
      <c r="F334" s="604"/>
      <c r="G334" s="605"/>
      <c r="H334" s="603"/>
      <c r="I334" s="605"/>
      <c r="J334" s="610"/>
      <c r="K334" s="606">
        <f>(M334*4+N334*2)/2</f>
        <v>12</v>
      </c>
      <c r="L334" s="606"/>
      <c r="M334" s="606">
        <v>6</v>
      </c>
      <c r="N334" s="607"/>
      <c r="O334" s="607"/>
      <c r="P334" s="607"/>
      <c r="Q334" s="607"/>
      <c r="R334" s="607"/>
      <c r="S334" s="607"/>
      <c r="T334" s="607"/>
      <c r="U334" s="603"/>
      <c r="V334" s="603">
        <v>1</v>
      </c>
      <c r="W334" s="603">
        <v>1</v>
      </c>
      <c r="X334" s="603"/>
      <c r="Y334" s="603"/>
      <c r="Z334" s="603">
        <v>2</v>
      </c>
      <c r="AA334" s="611"/>
      <c r="AB334" s="607"/>
      <c r="AC334" s="607"/>
      <c r="AD334" s="607"/>
      <c r="AE334" s="603"/>
    </row>
    <row r="335" spans="1:31" s="612" customFormat="1" x14ac:dyDescent="0.25">
      <c r="A335" s="603"/>
      <c r="B335" s="603"/>
      <c r="C335" s="611"/>
      <c r="D335" s="598"/>
      <c r="E335" s="604">
        <v>416.72199282153389</v>
      </c>
      <c r="F335" s="604">
        <f>+CEILING(E335,5)</f>
        <v>420</v>
      </c>
      <c r="G335" s="605"/>
      <c r="H335" s="603">
        <f>F335*36</f>
        <v>15120</v>
      </c>
      <c r="I335" s="605">
        <f>F335</f>
        <v>420</v>
      </c>
      <c r="J335" s="610"/>
      <c r="K335" s="606"/>
      <c r="L335" s="606"/>
      <c r="M335" s="606"/>
      <c r="N335" s="607"/>
      <c r="O335" s="607"/>
      <c r="P335" s="607"/>
      <c r="Q335" s="607"/>
      <c r="R335" s="606">
        <v>42</v>
      </c>
      <c r="S335" s="607"/>
      <c r="T335" s="607"/>
      <c r="U335" s="603"/>
      <c r="V335" s="603"/>
      <c r="W335" s="603"/>
      <c r="X335" s="603"/>
      <c r="Y335" s="603"/>
      <c r="Z335" s="603"/>
      <c r="AA335" s="611"/>
      <c r="AB335" s="607"/>
      <c r="AC335" s="606"/>
      <c r="AD335" s="606"/>
      <c r="AE335" s="603"/>
    </row>
    <row r="336" spans="1:31" s="612" customFormat="1" x14ac:dyDescent="0.25">
      <c r="A336" s="603">
        <f>A334+1</f>
        <v>165</v>
      </c>
      <c r="B336" s="603" t="s">
        <v>188</v>
      </c>
      <c r="C336" s="611" t="s">
        <v>235</v>
      </c>
      <c r="D336" s="598"/>
      <c r="E336" s="604"/>
      <c r="F336" s="604"/>
      <c r="G336" s="605"/>
      <c r="H336" s="603"/>
      <c r="I336" s="605"/>
      <c r="J336" s="610"/>
      <c r="K336" s="606">
        <f>(M336*4+N336*2)/2</f>
        <v>12</v>
      </c>
      <c r="L336" s="606"/>
      <c r="M336" s="606">
        <v>6</v>
      </c>
      <c r="N336" s="607"/>
      <c r="O336" s="607"/>
      <c r="P336" s="607"/>
      <c r="Q336" s="607"/>
      <c r="R336" s="607"/>
      <c r="S336" s="607"/>
      <c r="T336" s="607"/>
      <c r="U336" s="603"/>
      <c r="V336" s="603">
        <v>1</v>
      </c>
      <c r="W336" s="603">
        <v>1</v>
      </c>
      <c r="X336" s="603"/>
      <c r="Y336" s="603"/>
      <c r="Z336" s="603">
        <v>2</v>
      </c>
      <c r="AA336" s="611"/>
      <c r="AB336" s="607"/>
      <c r="AC336" s="607"/>
      <c r="AD336" s="607"/>
      <c r="AE336" s="603"/>
    </row>
    <row r="337" spans="1:31" s="612" customFormat="1" x14ac:dyDescent="0.25">
      <c r="A337" s="603"/>
      <c r="B337" s="603"/>
      <c r="C337" s="611"/>
      <c r="D337" s="598"/>
      <c r="E337" s="604">
        <v>413.78509921838611</v>
      </c>
      <c r="F337" s="604">
        <f>+CEILING(E337,5)</f>
        <v>415</v>
      </c>
      <c r="G337" s="605"/>
      <c r="H337" s="603">
        <f>F337*36</f>
        <v>14940</v>
      </c>
      <c r="I337" s="605">
        <f>F337</f>
        <v>415</v>
      </c>
      <c r="J337" s="610"/>
      <c r="K337" s="606"/>
      <c r="L337" s="606"/>
      <c r="M337" s="606"/>
      <c r="N337" s="607"/>
      <c r="O337" s="607"/>
      <c r="P337" s="607"/>
      <c r="Q337" s="607"/>
      <c r="R337" s="606">
        <v>42</v>
      </c>
      <c r="S337" s="607"/>
      <c r="T337" s="607"/>
      <c r="U337" s="603"/>
      <c r="V337" s="603"/>
      <c r="W337" s="603"/>
      <c r="X337" s="603"/>
      <c r="Y337" s="603"/>
      <c r="Z337" s="603"/>
      <c r="AA337" s="611"/>
      <c r="AB337" s="607"/>
      <c r="AC337" s="606"/>
      <c r="AD337" s="606"/>
      <c r="AE337" s="603"/>
    </row>
    <row r="338" spans="1:31" s="612" customFormat="1" x14ac:dyDescent="0.25">
      <c r="A338" s="603">
        <f>A336+1</f>
        <v>166</v>
      </c>
      <c r="B338" s="599" t="s">
        <v>63</v>
      </c>
      <c r="C338" s="598" t="s">
        <v>242</v>
      </c>
      <c r="D338" s="598" t="s">
        <v>1106</v>
      </c>
      <c r="E338" s="604"/>
      <c r="F338" s="604"/>
      <c r="G338" s="605"/>
      <c r="H338" s="603"/>
      <c r="I338" s="605"/>
      <c r="J338" s="606">
        <v>48</v>
      </c>
      <c r="K338" s="610"/>
      <c r="L338" s="606">
        <v>12</v>
      </c>
      <c r="M338" s="610"/>
      <c r="N338" s="603"/>
      <c r="O338" s="603"/>
      <c r="P338" s="603"/>
      <c r="Q338" s="603"/>
      <c r="R338" s="607"/>
      <c r="S338" s="603">
        <v>30</v>
      </c>
      <c r="T338" s="603"/>
      <c r="U338" s="603">
        <v>2</v>
      </c>
      <c r="V338" s="603"/>
      <c r="W338" s="603">
        <v>2</v>
      </c>
      <c r="X338" s="603"/>
      <c r="Y338" s="603"/>
      <c r="Z338" s="603">
        <v>4</v>
      </c>
      <c r="AA338" s="611"/>
      <c r="AB338" s="603"/>
      <c r="AC338" s="607"/>
      <c r="AD338" s="607"/>
      <c r="AE338" s="603"/>
    </row>
    <row r="339" spans="1:31" s="612" customFormat="1" x14ac:dyDescent="0.25">
      <c r="A339" s="603"/>
      <c r="B339" s="603"/>
      <c r="C339" s="611"/>
      <c r="D339" s="598"/>
      <c r="E339" s="604">
        <v>399.75579275073335</v>
      </c>
      <c r="F339" s="604">
        <f>+CEILING(E339,5)</f>
        <v>400</v>
      </c>
      <c r="G339" s="605"/>
      <c r="H339" s="603">
        <f>F339*36</f>
        <v>14400</v>
      </c>
      <c r="I339" s="605">
        <f>F339</f>
        <v>400</v>
      </c>
      <c r="J339" s="610"/>
      <c r="K339" s="606"/>
      <c r="L339" s="606"/>
      <c r="M339" s="606"/>
      <c r="N339" s="607"/>
      <c r="O339" s="607"/>
      <c r="P339" s="607"/>
      <c r="Q339" s="607"/>
      <c r="R339" s="606">
        <v>42</v>
      </c>
      <c r="S339" s="607"/>
      <c r="T339" s="607"/>
      <c r="U339" s="603"/>
      <c r="V339" s="603"/>
      <c r="W339" s="603"/>
      <c r="X339" s="603"/>
      <c r="Y339" s="603"/>
      <c r="Z339" s="603"/>
      <c r="AA339" s="611"/>
      <c r="AB339" s="607"/>
      <c r="AC339" s="606"/>
      <c r="AD339" s="606"/>
      <c r="AE339" s="603"/>
    </row>
    <row r="340" spans="1:31" s="612" customFormat="1" x14ac:dyDescent="0.25">
      <c r="A340" s="603">
        <f>A338+1</f>
        <v>167</v>
      </c>
      <c r="B340" s="603" t="s">
        <v>64</v>
      </c>
      <c r="C340" s="611" t="s">
        <v>20</v>
      </c>
      <c r="D340" s="598"/>
      <c r="E340" s="604"/>
      <c r="F340" s="604"/>
      <c r="G340" s="605"/>
      <c r="H340" s="603"/>
      <c r="I340" s="605"/>
      <c r="J340" s="610"/>
      <c r="K340" s="606">
        <f>(M340*4+N340*2)/2</f>
        <v>12</v>
      </c>
      <c r="L340" s="606"/>
      <c r="M340" s="606">
        <v>6</v>
      </c>
      <c r="N340" s="607"/>
      <c r="O340" s="607"/>
      <c r="P340" s="607"/>
      <c r="Q340" s="607"/>
      <c r="R340" s="607"/>
      <c r="S340" s="607"/>
      <c r="T340" s="607"/>
      <c r="U340" s="603"/>
      <c r="V340" s="603">
        <v>1</v>
      </c>
      <c r="W340" s="603">
        <v>1</v>
      </c>
      <c r="X340" s="603"/>
      <c r="Y340" s="603"/>
      <c r="Z340" s="603">
        <v>2</v>
      </c>
      <c r="AA340" s="611"/>
      <c r="AB340" s="607"/>
      <c r="AC340" s="607"/>
      <c r="AD340" s="607"/>
      <c r="AE340" s="603"/>
    </row>
    <row r="341" spans="1:31" s="612" customFormat="1" x14ac:dyDescent="0.25">
      <c r="A341" s="603"/>
      <c r="B341" s="603"/>
      <c r="C341" s="611"/>
      <c r="D341" s="598"/>
      <c r="E341" s="604">
        <v>425.17884514233043</v>
      </c>
      <c r="F341" s="604">
        <f>+CEILING(E341,5)</f>
        <v>430</v>
      </c>
      <c r="G341" s="605"/>
      <c r="H341" s="603">
        <f>F341*36</f>
        <v>15480</v>
      </c>
      <c r="I341" s="605">
        <f>F341</f>
        <v>430</v>
      </c>
      <c r="J341" s="610"/>
      <c r="K341" s="606"/>
      <c r="L341" s="606"/>
      <c r="M341" s="606"/>
      <c r="N341" s="607"/>
      <c r="O341" s="607"/>
      <c r="P341" s="607"/>
      <c r="Q341" s="607"/>
      <c r="R341" s="606">
        <v>42</v>
      </c>
      <c r="S341" s="607"/>
      <c r="T341" s="607"/>
      <c r="U341" s="603"/>
      <c r="V341" s="603"/>
      <c r="W341" s="603"/>
      <c r="X341" s="603"/>
      <c r="Y341" s="603"/>
      <c r="Z341" s="603"/>
      <c r="AA341" s="611"/>
      <c r="AB341" s="607"/>
      <c r="AC341" s="606"/>
      <c r="AD341" s="606"/>
      <c r="AE341" s="603"/>
    </row>
    <row r="342" spans="1:31" s="612" customFormat="1" x14ac:dyDescent="0.25">
      <c r="A342" s="603">
        <f>A340+1</f>
        <v>168</v>
      </c>
      <c r="B342" s="603" t="s">
        <v>65</v>
      </c>
      <c r="C342" s="611" t="s">
        <v>20</v>
      </c>
      <c r="D342" s="598"/>
      <c r="E342" s="604"/>
      <c r="F342" s="604"/>
      <c r="G342" s="605"/>
      <c r="H342" s="603"/>
      <c r="I342" s="605"/>
      <c r="J342" s="610"/>
      <c r="K342" s="606">
        <f>(M342*4+N342*2)/2</f>
        <v>12</v>
      </c>
      <c r="L342" s="606"/>
      <c r="M342" s="606">
        <v>6</v>
      </c>
      <c r="N342" s="607"/>
      <c r="O342" s="607"/>
      <c r="P342" s="607"/>
      <c r="Q342" s="607"/>
      <c r="R342" s="607"/>
      <c r="S342" s="607"/>
      <c r="T342" s="607"/>
      <c r="U342" s="603"/>
      <c r="V342" s="603">
        <v>1</v>
      </c>
      <c r="W342" s="603">
        <v>1</v>
      </c>
      <c r="X342" s="603"/>
      <c r="Y342" s="603"/>
      <c r="Z342" s="603">
        <v>2</v>
      </c>
      <c r="AA342" s="611"/>
      <c r="AB342" s="607"/>
      <c r="AC342" s="607"/>
      <c r="AD342" s="607"/>
      <c r="AE342" s="603"/>
    </row>
    <row r="343" spans="1:31" s="612" customFormat="1" x14ac:dyDescent="0.25">
      <c r="A343" s="603"/>
      <c r="B343" s="603"/>
      <c r="C343" s="611"/>
      <c r="D343" s="598"/>
      <c r="E343" s="604">
        <v>398.56152517826297</v>
      </c>
      <c r="F343" s="604">
        <f>+CEILING(E343,5)</f>
        <v>400</v>
      </c>
      <c r="G343" s="605"/>
      <c r="H343" s="603">
        <f>F343*36</f>
        <v>14400</v>
      </c>
      <c r="I343" s="605">
        <f>F343</f>
        <v>400</v>
      </c>
      <c r="J343" s="610"/>
      <c r="K343" s="606"/>
      <c r="L343" s="606"/>
      <c r="M343" s="606"/>
      <c r="N343" s="607"/>
      <c r="O343" s="607"/>
      <c r="P343" s="607"/>
      <c r="Q343" s="607"/>
      <c r="R343" s="606">
        <v>42</v>
      </c>
      <c r="S343" s="607"/>
      <c r="T343" s="607"/>
      <c r="U343" s="603"/>
      <c r="V343" s="603"/>
      <c r="W343" s="603"/>
      <c r="X343" s="603"/>
      <c r="Y343" s="603"/>
      <c r="Z343" s="603"/>
      <c r="AA343" s="611"/>
      <c r="AB343" s="607"/>
      <c r="AC343" s="606"/>
      <c r="AD343" s="606"/>
      <c r="AE343" s="603"/>
    </row>
    <row r="344" spans="1:31" s="612" customFormat="1" x14ac:dyDescent="0.25">
      <c r="A344" s="603">
        <f>A342+1</f>
        <v>169</v>
      </c>
      <c r="B344" s="603" t="s">
        <v>66</v>
      </c>
      <c r="C344" s="611" t="s">
        <v>20</v>
      </c>
      <c r="D344" s="598"/>
      <c r="E344" s="604"/>
      <c r="F344" s="604"/>
      <c r="G344" s="605"/>
      <c r="H344" s="603"/>
      <c r="I344" s="605"/>
      <c r="J344" s="610"/>
      <c r="K344" s="606">
        <f>(M344*4+N344*2)/2</f>
        <v>12</v>
      </c>
      <c r="L344" s="606"/>
      <c r="M344" s="606">
        <v>6</v>
      </c>
      <c r="N344" s="607"/>
      <c r="O344" s="607"/>
      <c r="P344" s="607"/>
      <c r="Q344" s="607"/>
      <c r="R344" s="607"/>
      <c r="S344" s="607"/>
      <c r="T344" s="607"/>
      <c r="U344" s="603"/>
      <c r="V344" s="603">
        <v>1</v>
      </c>
      <c r="W344" s="603">
        <v>1</v>
      </c>
      <c r="X344" s="603"/>
      <c r="Y344" s="603"/>
      <c r="Z344" s="603">
        <v>2</v>
      </c>
      <c r="AA344" s="611"/>
      <c r="AB344" s="607"/>
      <c r="AC344" s="607"/>
      <c r="AD344" s="607"/>
      <c r="AE344" s="603"/>
    </row>
    <row r="345" spans="1:31" s="612" customFormat="1" x14ac:dyDescent="0.25">
      <c r="A345" s="603"/>
      <c r="B345" s="603"/>
      <c r="C345" s="611"/>
      <c r="D345" s="598"/>
      <c r="E345" s="604">
        <v>430.66511890032717</v>
      </c>
      <c r="F345" s="604">
        <f>+CEILING(E345,5)</f>
        <v>435</v>
      </c>
      <c r="G345" s="605"/>
      <c r="H345" s="603">
        <f>F345*36</f>
        <v>15660</v>
      </c>
      <c r="I345" s="605">
        <f>F345</f>
        <v>435</v>
      </c>
      <c r="J345" s="610"/>
      <c r="K345" s="606"/>
      <c r="L345" s="610"/>
      <c r="M345" s="606"/>
      <c r="N345" s="603"/>
      <c r="O345" s="603"/>
      <c r="P345" s="603"/>
      <c r="Q345" s="603"/>
      <c r="R345" s="606">
        <v>42</v>
      </c>
      <c r="S345" s="603"/>
      <c r="T345" s="603"/>
      <c r="U345" s="603"/>
      <c r="V345" s="603"/>
      <c r="W345" s="603"/>
      <c r="X345" s="603"/>
      <c r="Y345" s="603"/>
      <c r="Z345" s="603"/>
      <c r="AA345" s="611"/>
      <c r="AB345" s="603"/>
      <c r="AC345" s="606"/>
      <c r="AD345" s="606"/>
      <c r="AE345" s="603"/>
    </row>
    <row r="346" spans="1:31" s="612" customFormat="1" x14ac:dyDescent="0.25">
      <c r="A346" s="603">
        <f>A344+1</f>
        <v>170</v>
      </c>
      <c r="B346" s="603" t="s">
        <v>67</v>
      </c>
      <c r="C346" s="611" t="s">
        <v>20</v>
      </c>
      <c r="D346" s="598"/>
      <c r="E346" s="604"/>
      <c r="F346" s="604"/>
      <c r="G346" s="605"/>
      <c r="H346" s="603"/>
      <c r="I346" s="605"/>
      <c r="J346" s="610"/>
      <c r="K346" s="606">
        <f>(M346*4+N346*2)/2</f>
        <v>12</v>
      </c>
      <c r="L346" s="606"/>
      <c r="M346" s="606">
        <v>6</v>
      </c>
      <c r="N346" s="607"/>
      <c r="O346" s="607"/>
      <c r="P346" s="607"/>
      <c r="Q346" s="607"/>
      <c r="R346" s="607"/>
      <c r="S346" s="607"/>
      <c r="T346" s="607"/>
      <c r="U346" s="603"/>
      <c r="V346" s="603">
        <v>1</v>
      </c>
      <c r="W346" s="603">
        <v>1</v>
      </c>
      <c r="X346" s="603"/>
      <c r="Y346" s="603"/>
      <c r="Z346" s="603">
        <v>2</v>
      </c>
      <c r="AA346" s="611"/>
      <c r="AB346" s="607"/>
      <c r="AC346" s="607"/>
      <c r="AD346" s="607"/>
      <c r="AE346" s="603"/>
    </row>
    <row r="347" spans="1:31" s="612" customFormat="1" x14ac:dyDescent="0.25">
      <c r="A347" s="603"/>
      <c r="B347" s="603"/>
      <c r="C347" s="611"/>
      <c r="D347" s="598"/>
      <c r="E347" s="604">
        <v>410.01238132404586</v>
      </c>
      <c r="F347" s="604">
        <f>+CEILING(E347,5)</f>
        <v>415</v>
      </c>
      <c r="G347" s="605"/>
      <c r="H347" s="603">
        <f>F347*36</f>
        <v>14940</v>
      </c>
      <c r="I347" s="605">
        <f>F347</f>
        <v>415</v>
      </c>
      <c r="J347" s="610"/>
      <c r="K347" s="606"/>
      <c r="L347" s="606"/>
      <c r="M347" s="606"/>
      <c r="N347" s="607"/>
      <c r="O347" s="607"/>
      <c r="P347" s="607"/>
      <c r="Q347" s="607"/>
      <c r="R347" s="606">
        <v>42</v>
      </c>
      <c r="S347" s="607"/>
      <c r="T347" s="607"/>
      <c r="U347" s="603"/>
      <c r="V347" s="603"/>
      <c r="W347" s="603"/>
      <c r="X347" s="603"/>
      <c r="Y347" s="603"/>
      <c r="Z347" s="603"/>
      <c r="AA347" s="611"/>
      <c r="AB347" s="607"/>
      <c r="AC347" s="606"/>
      <c r="AD347" s="606"/>
      <c r="AE347" s="603"/>
    </row>
    <row r="348" spans="1:31" s="612" customFormat="1" x14ac:dyDescent="0.25">
      <c r="A348" s="603">
        <f>A346+1</f>
        <v>171</v>
      </c>
      <c r="B348" s="603" t="s">
        <v>68</v>
      </c>
      <c r="C348" s="611" t="s">
        <v>234</v>
      </c>
      <c r="D348" s="598"/>
      <c r="E348" s="604"/>
      <c r="F348" s="604"/>
      <c r="G348" s="605"/>
      <c r="H348" s="603"/>
      <c r="I348" s="605"/>
      <c r="J348" s="610"/>
      <c r="K348" s="606">
        <f>(M348*4+N348*2)/2</f>
        <v>12</v>
      </c>
      <c r="L348" s="606"/>
      <c r="M348" s="606">
        <v>6</v>
      </c>
      <c r="N348" s="607"/>
      <c r="O348" s="607"/>
      <c r="P348" s="607"/>
      <c r="Q348" s="607"/>
      <c r="R348" s="607"/>
      <c r="S348" s="607"/>
      <c r="T348" s="607"/>
      <c r="U348" s="603"/>
      <c r="V348" s="603">
        <v>1</v>
      </c>
      <c r="W348" s="603">
        <v>1</v>
      </c>
      <c r="X348" s="603"/>
      <c r="Y348" s="603"/>
      <c r="Z348" s="603">
        <v>2</v>
      </c>
      <c r="AA348" s="611"/>
      <c r="AB348" s="607"/>
      <c r="AC348" s="607"/>
      <c r="AD348" s="607"/>
      <c r="AE348" s="603"/>
    </row>
    <row r="349" spans="1:31" s="612" customFormat="1" x14ac:dyDescent="0.25">
      <c r="A349" s="603"/>
      <c r="B349" s="603"/>
      <c r="C349" s="611"/>
      <c r="D349" s="598"/>
      <c r="E349" s="604">
        <v>402.54790180327967</v>
      </c>
      <c r="F349" s="604">
        <f>+CEILING(E349,5)</f>
        <v>405</v>
      </c>
      <c r="G349" s="605"/>
      <c r="H349" s="603">
        <f>F349*36</f>
        <v>14580</v>
      </c>
      <c r="I349" s="605">
        <f>F349</f>
        <v>405</v>
      </c>
      <c r="J349" s="610"/>
      <c r="K349" s="606"/>
      <c r="L349" s="606"/>
      <c r="M349" s="606"/>
      <c r="N349" s="607"/>
      <c r="O349" s="607"/>
      <c r="P349" s="607"/>
      <c r="Q349" s="607"/>
      <c r="R349" s="606">
        <v>42</v>
      </c>
      <c r="S349" s="607"/>
      <c r="T349" s="607"/>
      <c r="U349" s="603"/>
      <c r="V349" s="603"/>
      <c r="W349" s="603"/>
      <c r="X349" s="603"/>
      <c r="Y349" s="603"/>
      <c r="Z349" s="603"/>
      <c r="AA349" s="611"/>
      <c r="AB349" s="607"/>
      <c r="AC349" s="606"/>
      <c r="AD349" s="606"/>
      <c r="AE349" s="603"/>
    </row>
    <row r="350" spans="1:31" s="612" customFormat="1" x14ac:dyDescent="0.25">
      <c r="A350" s="603">
        <f>A348+1</f>
        <v>172</v>
      </c>
      <c r="B350" s="603" t="s">
        <v>69</v>
      </c>
      <c r="C350" s="611" t="s">
        <v>234</v>
      </c>
      <c r="D350" s="598"/>
      <c r="E350" s="604"/>
      <c r="F350" s="604"/>
      <c r="G350" s="605"/>
      <c r="H350" s="603"/>
      <c r="I350" s="605"/>
      <c r="J350" s="610"/>
      <c r="K350" s="606">
        <f>(M350*4+N350*2)/2</f>
        <v>12</v>
      </c>
      <c r="L350" s="606"/>
      <c r="M350" s="606">
        <v>6</v>
      </c>
      <c r="N350" s="607"/>
      <c r="O350" s="607"/>
      <c r="P350" s="607"/>
      <c r="Q350" s="607"/>
      <c r="R350" s="607"/>
      <c r="S350" s="607"/>
      <c r="T350" s="607"/>
      <c r="U350" s="603"/>
      <c r="V350" s="603">
        <v>1</v>
      </c>
      <c r="W350" s="603">
        <v>1</v>
      </c>
      <c r="X350" s="603"/>
      <c r="Y350" s="603"/>
      <c r="Z350" s="603">
        <v>2</v>
      </c>
      <c r="AA350" s="611"/>
      <c r="AB350" s="607"/>
      <c r="AC350" s="607"/>
      <c r="AD350" s="607"/>
      <c r="AE350" s="603"/>
    </row>
    <row r="351" spans="1:31" s="612" customFormat="1" x14ac:dyDescent="0.25">
      <c r="A351" s="603"/>
      <c r="B351" s="603"/>
      <c r="C351" s="611"/>
      <c r="D351" s="598"/>
      <c r="E351" s="604">
        <v>343.49964916192226</v>
      </c>
      <c r="F351" s="604">
        <f>+CEILING(E351,5)</f>
        <v>345</v>
      </c>
      <c r="G351" s="605"/>
      <c r="H351" s="603">
        <f>F351*36</f>
        <v>12420</v>
      </c>
      <c r="I351" s="605">
        <f>F351</f>
        <v>345</v>
      </c>
      <c r="J351" s="610"/>
      <c r="K351" s="610"/>
      <c r="L351" s="610"/>
      <c r="M351" s="610"/>
      <c r="N351" s="603"/>
      <c r="O351" s="603"/>
      <c r="P351" s="603"/>
      <c r="Q351" s="603"/>
      <c r="R351" s="606">
        <v>36</v>
      </c>
      <c r="S351" s="607"/>
      <c r="T351" s="603"/>
      <c r="U351" s="603"/>
      <c r="V351" s="603"/>
      <c r="W351" s="603"/>
      <c r="X351" s="603"/>
      <c r="Y351" s="603"/>
      <c r="Z351" s="603"/>
      <c r="AA351" s="611"/>
      <c r="AB351" s="603"/>
      <c r="AC351" s="606"/>
      <c r="AD351" s="606"/>
      <c r="AE351" s="603"/>
    </row>
    <row r="352" spans="1:31" s="612" customFormat="1" x14ac:dyDescent="0.25">
      <c r="A352" s="603">
        <f>A350+1</f>
        <v>173</v>
      </c>
      <c r="B352" s="599" t="s">
        <v>189</v>
      </c>
      <c r="C352" s="598" t="s">
        <v>245</v>
      </c>
      <c r="D352" s="598" t="s">
        <v>1107</v>
      </c>
      <c r="E352" s="604"/>
      <c r="F352" s="604"/>
      <c r="G352" s="605"/>
      <c r="H352" s="603"/>
      <c r="I352" s="605"/>
      <c r="J352" s="606">
        <v>48</v>
      </c>
      <c r="K352" s="610"/>
      <c r="L352" s="606">
        <v>12</v>
      </c>
      <c r="M352" s="610"/>
      <c r="N352" s="603"/>
      <c r="O352" s="603"/>
      <c r="P352" s="603"/>
      <c r="Q352" s="603"/>
      <c r="R352" s="607"/>
      <c r="S352" s="603">
        <v>30</v>
      </c>
      <c r="T352" s="603"/>
      <c r="U352" s="603">
        <v>2</v>
      </c>
      <c r="V352" s="603"/>
      <c r="W352" s="603">
        <v>2</v>
      </c>
      <c r="X352" s="603"/>
      <c r="Y352" s="603"/>
      <c r="Z352" s="603">
        <v>4</v>
      </c>
      <c r="AA352" s="611"/>
      <c r="AB352" s="603"/>
      <c r="AC352" s="607"/>
      <c r="AD352" s="607"/>
      <c r="AE352" s="603"/>
    </row>
    <row r="353" spans="1:31" s="612" customFormat="1" x14ac:dyDescent="0.25">
      <c r="A353" s="603"/>
      <c r="B353" s="603"/>
      <c r="C353" s="611"/>
      <c r="D353" s="598"/>
      <c r="E353" s="604">
        <v>392.00312364547534</v>
      </c>
      <c r="F353" s="604">
        <f>+CEILING(E353,5)</f>
        <v>395</v>
      </c>
      <c r="G353" s="605"/>
      <c r="H353" s="603">
        <f>F353*36</f>
        <v>14220</v>
      </c>
      <c r="I353" s="605">
        <f>F353</f>
        <v>395</v>
      </c>
      <c r="J353" s="610"/>
      <c r="K353" s="606"/>
      <c r="L353" s="610"/>
      <c r="M353" s="606"/>
      <c r="N353" s="603"/>
      <c r="O353" s="603"/>
      <c r="P353" s="603"/>
      <c r="Q353" s="603"/>
      <c r="R353" s="606">
        <v>42</v>
      </c>
      <c r="S353" s="603"/>
      <c r="T353" s="603"/>
      <c r="U353" s="603"/>
      <c r="V353" s="603"/>
      <c r="W353" s="603"/>
      <c r="X353" s="603"/>
      <c r="Y353" s="603"/>
      <c r="Z353" s="603"/>
      <c r="AA353" s="611"/>
      <c r="AB353" s="603"/>
      <c r="AC353" s="606"/>
      <c r="AD353" s="606"/>
      <c r="AE353" s="603"/>
    </row>
    <row r="354" spans="1:31" s="612" customFormat="1" x14ac:dyDescent="0.25">
      <c r="A354" s="603">
        <f>A352+1</f>
        <v>174</v>
      </c>
      <c r="B354" s="603" t="s">
        <v>190</v>
      </c>
      <c r="C354" s="611" t="s">
        <v>234</v>
      </c>
      <c r="D354" s="598"/>
      <c r="E354" s="604"/>
      <c r="F354" s="604"/>
      <c r="G354" s="605"/>
      <c r="H354" s="603"/>
      <c r="I354" s="605"/>
      <c r="J354" s="610"/>
      <c r="K354" s="606">
        <f>(M354*4+N354*2)/2</f>
        <v>12</v>
      </c>
      <c r="L354" s="606"/>
      <c r="M354" s="606">
        <v>6</v>
      </c>
      <c r="N354" s="607"/>
      <c r="O354" s="607"/>
      <c r="P354" s="607"/>
      <c r="Q354" s="607"/>
      <c r="R354" s="607"/>
      <c r="S354" s="607"/>
      <c r="T354" s="607"/>
      <c r="U354" s="603"/>
      <c r="V354" s="603">
        <v>1</v>
      </c>
      <c r="W354" s="603">
        <v>1</v>
      </c>
      <c r="X354" s="603"/>
      <c r="Y354" s="603"/>
      <c r="Z354" s="603">
        <v>2</v>
      </c>
      <c r="AA354" s="611"/>
      <c r="AB354" s="607"/>
      <c r="AC354" s="607"/>
      <c r="AD354" s="607"/>
      <c r="AE354" s="603"/>
    </row>
    <row r="355" spans="1:31" s="612" customFormat="1" x14ac:dyDescent="0.25">
      <c r="A355" s="603"/>
      <c r="B355" s="603"/>
      <c r="C355" s="611"/>
      <c r="D355" s="598"/>
      <c r="E355" s="604">
        <v>381.08796061181198</v>
      </c>
      <c r="F355" s="604">
        <f>+CEILING(E355,5)</f>
        <v>385</v>
      </c>
      <c r="G355" s="605"/>
      <c r="H355" s="603">
        <f>F355*36</f>
        <v>13860</v>
      </c>
      <c r="I355" s="605">
        <f>F355</f>
        <v>385</v>
      </c>
      <c r="J355" s="610"/>
      <c r="K355" s="606"/>
      <c r="L355" s="610"/>
      <c r="M355" s="606"/>
      <c r="N355" s="603"/>
      <c r="O355" s="603"/>
      <c r="P355" s="603"/>
      <c r="Q355" s="603"/>
      <c r="R355" s="606">
        <v>36</v>
      </c>
      <c r="S355" s="603"/>
      <c r="T355" s="603"/>
      <c r="U355" s="603"/>
      <c r="V355" s="603"/>
      <c r="W355" s="603"/>
      <c r="X355" s="603"/>
      <c r="Y355" s="603"/>
      <c r="Z355" s="603"/>
      <c r="AA355" s="611"/>
      <c r="AB355" s="603"/>
      <c r="AC355" s="606"/>
      <c r="AD355" s="606"/>
      <c r="AE355" s="603"/>
    </row>
    <row r="356" spans="1:31" s="612" customFormat="1" x14ac:dyDescent="0.25">
      <c r="A356" s="603">
        <f>A354+1</f>
        <v>175</v>
      </c>
      <c r="B356" s="603" t="s">
        <v>191</v>
      </c>
      <c r="C356" s="611" t="s">
        <v>234</v>
      </c>
      <c r="D356" s="598"/>
      <c r="E356" s="604"/>
      <c r="F356" s="604"/>
      <c r="G356" s="605"/>
      <c r="H356" s="603"/>
      <c r="I356" s="605"/>
      <c r="J356" s="610"/>
      <c r="K356" s="606">
        <f>(M356*4+N356*2)/2</f>
        <v>12</v>
      </c>
      <c r="L356" s="606"/>
      <c r="M356" s="606">
        <v>6</v>
      </c>
      <c r="N356" s="607"/>
      <c r="O356" s="607"/>
      <c r="P356" s="607"/>
      <c r="Q356" s="607"/>
      <c r="R356" s="607"/>
      <c r="S356" s="607"/>
      <c r="T356" s="607"/>
      <c r="U356" s="603"/>
      <c r="V356" s="603">
        <v>1</v>
      </c>
      <c r="W356" s="603">
        <v>1</v>
      </c>
      <c r="X356" s="603"/>
      <c r="Y356" s="603"/>
      <c r="Z356" s="603">
        <v>2</v>
      </c>
      <c r="AA356" s="611"/>
      <c r="AB356" s="607"/>
      <c r="AC356" s="607"/>
      <c r="AD356" s="607"/>
      <c r="AE356" s="603"/>
    </row>
    <row r="357" spans="1:31" s="612" customFormat="1" x14ac:dyDescent="0.25">
      <c r="A357" s="603"/>
      <c r="B357" s="603"/>
      <c r="C357" s="611"/>
      <c r="D357" s="598"/>
      <c r="E357" s="604">
        <v>366.2781111035319</v>
      </c>
      <c r="F357" s="604">
        <f>+CEILING(E357,5)</f>
        <v>370</v>
      </c>
      <c r="G357" s="605"/>
      <c r="H357" s="603">
        <f>F357*36</f>
        <v>13320</v>
      </c>
      <c r="I357" s="605">
        <f>F357</f>
        <v>370</v>
      </c>
      <c r="J357" s="610"/>
      <c r="K357" s="606"/>
      <c r="L357" s="606"/>
      <c r="M357" s="606"/>
      <c r="N357" s="607"/>
      <c r="O357" s="607"/>
      <c r="P357" s="607"/>
      <c r="Q357" s="607"/>
      <c r="R357" s="606">
        <v>36</v>
      </c>
      <c r="S357" s="607"/>
      <c r="T357" s="607"/>
      <c r="U357" s="603"/>
      <c r="V357" s="603"/>
      <c r="W357" s="603"/>
      <c r="X357" s="603"/>
      <c r="Y357" s="603"/>
      <c r="Z357" s="603"/>
      <c r="AA357" s="611"/>
      <c r="AB357" s="607"/>
      <c r="AC357" s="606"/>
      <c r="AD357" s="606"/>
      <c r="AE357" s="603"/>
    </row>
    <row r="358" spans="1:31" s="612" customFormat="1" x14ac:dyDescent="0.25">
      <c r="A358" s="603">
        <f>A356+1</f>
        <v>176</v>
      </c>
      <c r="B358" s="603" t="s">
        <v>192</v>
      </c>
      <c r="C358" s="611" t="s">
        <v>20</v>
      </c>
      <c r="D358" s="598"/>
      <c r="E358" s="604"/>
      <c r="F358" s="604"/>
      <c r="G358" s="605"/>
      <c r="H358" s="603"/>
      <c r="I358" s="605"/>
      <c r="J358" s="610"/>
      <c r="K358" s="606">
        <f>(M358*4+N358*2)/2</f>
        <v>12</v>
      </c>
      <c r="L358" s="606"/>
      <c r="M358" s="606">
        <v>6</v>
      </c>
      <c r="N358" s="607"/>
      <c r="O358" s="607"/>
      <c r="P358" s="607"/>
      <c r="Q358" s="607"/>
      <c r="R358" s="607"/>
      <c r="S358" s="607"/>
      <c r="T358" s="607"/>
      <c r="U358" s="603"/>
      <c r="V358" s="603">
        <v>1</v>
      </c>
      <c r="W358" s="603">
        <v>1</v>
      </c>
      <c r="X358" s="603"/>
      <c r="Y358" s="603"/>
      <c r="Z358" s="603">
        <v>2</v>
      </c>
      <c r="AA358" s="611"/>
      <c r="AB358" s="607"/>
      <c r="AC358" s="607"/>
      <c r="AD358" s="607"/>
      <c r="AE358" s="603"/>
    </row>
    <row r="359" spans="1:31" s="612" customFormat="1" x14ac:dyDescent="0.25">
      <c r="A359" s="603"/>
      <c r="B359" s="603"/>
      <c r="C359" s="611"/>
      <c r="D359" s="598"/>
      <c r="E359" s="604">
        <v>420.08708673107822</v>
      </c>
      <c r="F359" s="604">
        <f>+CEILING(E359,5)</f>
        <v>425</v>
      </c>
      <c r="G359" s="605"/>
      <c r="H359" s="603">
        <f>F359*36</f>
        <v>15300</v>
      </c>
      <c r="I359" s="605">
        <f>F359</f>
        <v>425</v>
      </c>
      <c r="J359" s="610"/>
      <c r="K359" s="606"/>
      <c r="L359" s="606"/>
      <c r="M359" s="606"/>
      <c r="N359" s="607"/>
      <c r="O359" s="607"/>
      <c r="P359" s="607"/>
      <c r="Q359" s="607"/>
      <c r="R359" s="606">
        <v>42</v>
      </c>
      <c r="S359" s="607"/>
      <c r="T359" s="607"/>
      <c r="U359" s="603"/>
      <c r="V359" s="603"/>
      <c r="W359" s="603"/>
      <c r="X359" s="603"/>
      <c r="Y359" s="603"/>
      <c r="Z359" s="603"/>
      <c r="AA359" s="611"/>
      <c r="AB359" s="607"/>
      <c r="AC359" s="606"/>
      <c r="AD359" s="606"/>
      <c r="AE359" s="603"/>
    </row>
    <row r="360" spans="1:31" s="612" customFormat="1" x14ac:dyDescent="0.25">
      <c r="A360" s="603">
        <f>A358+1</f>
        <v>177</v>
      </c>
      <c r="B360" s="603" t="s">
        <v>193</v>
      </c>
      <c r="C360" s="611" t="s">
        <v>20</v>
      </c>
      <c r="D360" s="598"/>
      <c r="E360" s="604"/>
      <c r="F360" s="604"/>
      <c r="G360" s="605"/>
      <c r="H360" s="603"/>
      <c r="I360" s="605"/>
      <c r="J360" s="610"/>
      <c r="K360" s="606">
        <f>(M360*4+N360*2)/2</f>
        <v>12</v>
      </c>
      <c r="L360" s="606"/>
      <c r="M360" s="606">
        <v>6</v>
      </c>
      <c r="N360" s="607"/>
      <c r="O360" s="607"/>
      <c r="P360" s="607"/>
      <c r="Q360" s="607"/>
      <c r="R360" s="607"/>
      <c r="S360" s="607"/>
      <c r="T360" s="607"/>
      <c r="U360" s="603"/>
      <c r="V360" s="603">
        <v>1</v>
      </c>
      <c r="W360" s="603">
        <v>1</v>
      </c>
      <c r="X360" s="603"/>
      <c r="Y360" s="603"/>
      <c r="Z360" s="603">
        <v>2</v>
      </c>
      <c r="AA360" s="611"/>
      <c r="AB360" s="607"/>
      <c r="AC360" s="607"/>
      <c r="AD360" s="607"/>
      <c r="AE360" s="603"/>
    </row>
    <row r="361" spans="1:31" s="612" customFormat="1" x14ac:dyDescent="0.25">
      <c r="A361" s="603"/>
      <c r="B361" s="603"/>
      <c r="C361" s="611"/>
      <c r="D361" s="598"/>
      <c r="E361" s="604">
        <v>420.78705632285244</v>
      </c>
      <c r="F361" s="604">
        <f>+CEILING(E361,5)</f>
        <v>425</v>
      </c>
      <c r="G361" s="605"/>
      <c r="H361" s="603">
        <f>F361*36</f>
        <v>15300</v>
      </c>
      <c r="I361" s="605">
        <f>F361</f>
        <v>425</v>
      </c>
      <c r="J361" s="610"/>
      <c r="K361" s="606"/>
      <c r="L361" s="606"/>
      <c r="M361" s="606"/>
      <c r="N361" s="607"/>
      <c r="O361" s="607"/>
      <c r="P361" s="607"/>
      <c r="Q361" s="607"/>
      <c r="R361" s="606">
        <v>42</v>
      </c>
      <c r="S361" s="607"/>
      <c r="T361" s="607"/>
      <c r="U361" s="603"/>
      <c r="V361" s="603"/>
      <c r="W361" s="603"/>
      <c r="X361" s="603"/>
      <c r="Y361" s="603"/>
      <c r="Z361" s="603"/>
      <c r="AA361" s="611"/>
      <c r="AB361" s="607"/>
      <c r="AC361" s="606"/>
      <c r="AD361" s="606"/>
      <c r="AE361" s="603"/>
    </row>
    <row r="362" spans="1:31" s="612" customFormat="1" x14ac:dyDescent="0.25">
      <c r="A362" s="603">
        <f>A360+1</f>
        <v>178</v>
      </c>
      <c r="B362" s="603" t="s">
        <v>194</v>
      </c>
      <c r="C362" s="611" t="s">
        <v>20</v>
      </c>
      <c r="D362" s="598"/>
      <c r="E362" s="604"/>
      <c r="F362" s="604"/>
      <c r="G362" s="605"/>
      <c r="H362" s="603"/>
      <c r="I362" s="605"/>
      <c r="J362" s="610"/>
      <c r="K362" s="606">
        <f>(M362*4+N362*2)/2</f>
        <v>12</v>
      </c>
      <c r="L362" s="606"/>
      <c r="M362" s="606">
        <v>6</v>
      </c>
      <c r="N362" s="607"/>
      <c r="O362" s="607"/>
      <c r="P362" s="607"/>
      <c r="Q362" s="607"/>
      <c r="R362" s="607"/>
      <c r="S362" s="607"/>
      <c r="T362" s="607"/>
      <c r="U362" s="603"/>
      <c r="V362" s="603">
        <v>1</v>
      </c>
      <c r="W362" s="603">
        <v>1</v>
      </c>
      <c r="X362" s="603"/>
      <c r="Y362" s="603"/>
      <c r="Z362" s="603">
        <v>2</v>
      </c>
      <c r="AA362" s="611"/>
      <c r="AB362" s="607"/>
      <c r="AC362" s="607"/>
      <c r="AD362" s="607"/>
      <c r="AE362" s="603"/>
    </row>
    <row r="363" spans="1:31" s="612" customFormat="1" x14ac:dyDescent="0.25">
      <c r="A363" s="603"/>
      <c r="B363" s="603"/>
      <c r="C363" s="611"/>
      <c r="D363" s="598"/>
      <c r="E363" s="604">
        <v>406.63475822701992</v>
      </c>
      <c r="F363" s="604">
        <f>+CEILING(E363,5)</f>
        <v>410</v>
      </c>
      <c r="G363" s="605"/>
      <c r="H363" s="603">
        <f>F363*36</f>
        <v>14760</v>
      </c>
      <c r="I363" s="605">
        <f>F363</f>
        <v>410</v>
      </c>
      <c r="J363" s="610"/>
      <c r="K363" s="606"/>
      <c r="L363" s="610"/>
      <c r="M363" s="606"/>
      <c r="N363" s="603"/>
      <c r="O363" s="603"/>
      <c r="P363" s="603"/>
      <c r="Q363" s="603"/>
      <c r="R363" s="606">
        <v>42</v>
      </c>
      <c r="S363" s="603"/>
      <c r="T363" s="603"/>
      <c r="U363" s="603"/>
      <c r="V363" s="603"/>
      <c r="W363" s="603"/>
      <c r="X363" s="603"/>
      <c r="Y363" s="603"/>
      <c r="Z363" s="603"/>
      <c r="AA363" s="611"/>
      <c r="AB363" s="603"/>
      <c r="AC363" s="606"/>
      <c r="AD363" s="606"/>
      <c r="AE363" s="603"/>
    </row>
    <row r="364" spans="1:31" s="612" customFormat="1" x14ac:dyDescent="0.25">
      <c r="A364" s="603">
        <f>A362+1</f>
        <v>179</v>
      </c>
      <c r="B364" s="599" t="s">
        <v>70</v>
      </c>
      <c r="C364" s="598" t="s">
        <v>248</v>
      </c>
      <c r="D364" s="598" t="s">
        <v>1108</v>
      </c>
      <c r="E364" s="604"/>
      <c r="F364" s="604"/>
      <c r="G364" s="605"/>
      <c r="H364" s="603"/>
      <c r="I364" s="605"/>
      <c r="J364" s="606">
        <v>48</v>
      </c>
      <c r="K364" s="610"/>
      <c r="L364" s="606">
        <v>12</v>
      </c>
      <c r="M364" s="610"/>
      <c r="N364" s="603"/>
      <c r="O364" s="603"/>
      <c r="P364" s="603"/>
      <c r="Q364" s="603"/>
      <c r="R364" s="607"/>
      <c r="S364" s="603">
        <v>30</v>
      </c>
      <c r="T364" s="603"/>
      <c r="U364" s="603">
        <v>2</v>
      </c>
      <c r="V364" s="603"/>
      <c r="W364" s="603">
        <v>2</v>
      </c>
      <c r="X364" s="603"/>
      <c r="Y364" s="603"/>
      <c r="Z364" s="603">
        <v>4</v>
      </c>
      <c r="AA364" s="611"/>
      <c r="AB364" s="603"/>
      <c r="AC364" s="607"/>
      <c r="AD364" s="607"/>
      <c r="AE364" s="603"/>
    </row>
    <row r="365" spans="1:31" s="612" customFormat="1" x14ac:dyDescent="0.25">
      <c r="A365" s="603"/>
      <c r="B365" s="603"/>
      <c r="C365" s="611"/>
      <c r="D365" s="598"/>
      <c r="E365" s="604">
        <v>379.63802069415351</v>
      </c>
      <c r="F365" s="604">
        <f>+CEILING(E365,5)</f>
        <v>380</v>
      </c>
      <c r="G365" s="605"/>
      <c r="H365" s="603">
        <f>F365*36</f>
        <v>13680</v>
      </c>
      <c r="I365" s="605">
        <f>F365</f>
        <v>380</v>
      </c>
      <c r="J365" s="610"/>
      <c r="K365" s="606"/>
      <c r="L365" s="606"/>
      <c r="M365" s="606"/>
      <c r="N365" s="607"/>
      <c r="O365" s="607"/>
      <c r="P365" s="607"/>
      <c r="Q365" s="607"/>
      <c r="R365" s="606">
        <v>36</v>
      </c>
      <c r="S365" s="607"/>
      <c r="T365" s="607"/>
      <c r="U365" s="603"/>
      <c r="V365" s="603"/>
      <c r="W365" s="603"/>
      <c r="X365" s="603"/>
      <c r="Y365" s="603"/>
      <c r="Z365" s="603"/>
      <c r="AA365" s="611"/>
      <c r="AB365" s="607"/>
      <c r="AC365" s="606"/>
      <c r="AD365" s="606"/>
      <c r="AE365" s="603"/>
    </row>
    <row r="366" spans="1:31" s="612" customFormat="1" x14ac:dyDescent="0.25">
      <c r="A366" s="603">
        <f>A364+1</f>
        <v>180</v>
      </c>
      <c r="B366" s="603" t="s">
        <v>71</v>
      </c>
      <c r="C366" s="611" t="s">
        <v>234</v>
      </c>
      <c r="D366" s="598"/>
      <c r="E366" s="604"/>
      <c r="F366" s="604"/>
      <c r="G366" s="605"/>
      <c r="H366" s="603"/>
      <c r="I366" s="605"/>
      <c r="J366" s="610"/>
      <c r="K366" s="606">
        <f>(M366*4+N366*2)/2</f>
        <v>12</v>
      </c>
      <c r="L366" s="606"/>
      <c r="M366" s="606">
        <v>6</v>
      </c>
      <c r="N366" s="607"/>
      <c r="O366" s="607"/>
      <c r="P366" s="607"/>
      <c r="Q366" s="607"/>
      <c r="R366" s="607"/>
      <c r="S366" s="607"/>
      <c r="T366" s="607"/>
      <c r="U366" s="603"/>
      <c r="V366" s="603">
        <v>1</v>
      </c>
      <c r="W366" s="603">
        <v>1</v>
      </c>
      <c r="X366" s="603"/>
      <c r="Y366" s="603"/>
      <c r="Z366" s="603">
        <v>2</v>
      </c>
      <c r="AA366" s="611"/>
      <c r="AB366" s="607"/>
      <c r="AC366" s="607"/>
      <c r="AD366" s="607"/>
      <c r="AE366" s="603"/>
    </row>
    <row r="367" spans="1:31" s="612" customFormat="1" x14ac:dyDescent="0.25">
      <c r="A367" s="603"/>
      <c r="B367" s="603"/>
      <c r="C367" s="611"/>
      <c r="D367" s="598"/>
      <c r="E367" s="604">
        <v>384.99950979027113</v>
      </c>
      <c r="F367" s="604">
        <f>+CEILING(E367,5)</f>
        <v>385</v>
      </c>
      <c r="G367" s="605"/>
      <c r="H367" s="603">
        <f>F367*36</f>
        <v>13860</v>
      </c>
      <c r="I367" s="605">
        <f>F367</f>
        <v>385</v>
      </c>
      <c r="J367" s="610"/>
      <c r="K367" s="606"/>
      <c r="L367" s="606"/>
      <c r="M367" s="606"/>
      <c r="N367" s="607"/>
      <c r="O367" s="607"/>
      <c r="P367" s="607"/>
      <c r="Q367" s="607"/>
      <c r="R367" s="606">
        <v>36</v>
      </c>
      <c r="S367" s="607"/>
      <c r="T367" s="607"/>
      <c r="U367" s="603"/>
      <c r="V367" s="603"/>
      <c r="W367" s="603"/>
      <c r="X367" s="603"/>
      <c r="Y367" s="603"/>
      <c r="Z367" s="603"/>
      <c r="AA367" s="611"/>
      <c r="AB367" s="607"/>
      <c r="AC367" s="606"/>
      <c r="AD367" s="606"/>
      <c r="AE367" s="603"/>
    </row>
    <row r="368" spans="1:31" s="612" customFormat="1" x14ac:dyDescent="0.25">
      <c r="A368" s="603">
        <f>A366+1</f>
        <v>181</v>
      </c>
      <c r="B368" s="603" t="s">
        <v>72</v>
      </c>
      <c r="C368" s="611" t="s">
        <v>234</v>
      </c>
      <c r="D368" s="598"/>
      <c r="E368" s="604"/>
      <c r="F368" s="604"/>
      <c r="G368" s="605"/>
      <c r="H368" s="603"/>
      <c r="I368" s="605"/>
      <c r="J368" s="610"/>
      <c r="K368" s="606">
        <f>(M368*4+N368*2)/2</f>
        <v>12</v>
      </c>
      <c r="L368" s="606"/>
      <c r="M368" s="606">
        <v>6</v>
      </c>
      <c r="N368" s="607"/>
      <c r="O368" s="607"/>
      <c r="P368" s="607"/>
      <c r="Q368" s="607"/>
      <c r="R368" s="607"/>
      <c r="S368" s="607"/>
      <c r="T368" s="607"/>
      <c r="U368" s="603"/>
      <c r="V368" s="603">
        <v>1</v>
      </c>
      <c r="W368" s="603">
        <v>1</v>
      </c>
      <c r="X368" s="603"/>
      <c r="Y368" s="603"/>
      <c r="Z368" s="603">
        <v>2</v>
      </c>
      <c r="AA368" s="611"/>
      <c r="AB368" s="607"/>
      <c r="AC368" s="607"/>
      <c r="AD368" s="607"/>
      <c r="AE368" s="603"/>
    </row>
    <row r="369" spans="1:31" s="612" customFormat="1" x14ac:dyDescent="0.25">
      <c r="A369" s="603"/>
      <c r="B369" s="603"/>
      <c r="C369" s="611"/>
      <c r="D369" s="598"/>
      <c r="E369" s="604">
        <v>369.00007469857002</v>
      </c>
      <c r="F369" s="604">
        <f>+CEILING(E369,5)</f>
        <v>370</v>
      </c>
      <c r="G369" s="605"/>
      <c r="H369" s="603">
        <f>F369*36</f>
        <v>13320</v>
      </c>
      <c r="I369" s="605">
        <f>F369</f>
        <v>370</v>
      </c>
      <c r="J369" s="610"/>
      <c r="K369" s="606"/>
      <c r="L369" s="606"/>
      <c r="M369" s="606"/>
      <c r="N369" s="607"/>
      <c r="O369" s="607"/>
      <c r="P369" s="607"/>
      <c r="Q369" s="607"/>
      <c r="R369" s="606">
        <v>36</v>
      </c>
      <c r="S369" s="607"/>
      <c r="T369" s="607"/>
      <c r="U369" s="603"/>
      <c r="V369" s="603"/>
      <c r="W369" s="603"/>
      <c r="X369" s="603"/>
      <c r="Y369" s="603"/>
      <c r="Z369" s="603"/>
      <c r="AA369" s="611"/>
      <c r="AB369" s="607"/>
      <c r="AC369" s="606"/>
      <c r="AD369" s="606"/>
      <c r="AE369" s="603"/>
    </row>
    <row r="370" spans="1:31" s="612" customFormat="1" x14ac:dyDescent="0.25">
      <c r="A370" s="603">
        <f>A368+1</f>
        <v>182</v>
      </c>
      <c r="B370" s="603" t="s">
        <v>73</v>
      </c>
      <c r="C370" s="611" t="s">
        <v>234</v>
      </c>
      <c r="D370" s="598"/>
      <c r="E370" s="604"/>
      <c r="F370" s="604"/>
      <c r="G370" s="605"/>
      <c r="H370" s="603"/>
      <c r="I370" s="605"/>
      <c r="J370" s="610"/>
      <c r="K370" s="606">
        <f>(M370*4+N370*2)/2</f>
        <v>12</v>
      </c>
      <c r="L370" s="606"/>
      <c r="M370" s="606">
        <v>6</v>
      </c>
      <c r="N370" s="607"/>
      <c r="O370" s="607"/>
      <c r="P370" s="607"/>
      <c r="Q370" s="607"/>
      <c r="R370" s="607"/>
      <c r="S370" s="607"/>
      <c r="T370" s="607"/>
      <c r="U370" s="603"/>
      <c r="V370" s="603">
        <v>1</v>
      </c>
      <c r="W370" s="603">
        <v>1</v>
      </c>
      <c r="X370" s="603"/>
      <c r="Y370" s="603"/>
      <c r="Z370" s="603">
        <v>2</v>
      </c>
      <c r="AA370" s="611"/>
      <c r="AB370" s="607"/>
      <c r="AC370" s="607"/>
      <c r="AD370" s="607"/>
      <c r="AE370" s="603"/>
    </row>
    <row r="371" spans="1:31" s="612" customFormat="1" x14ac:dyDescent="0.25">
      <c r="A371" s="603"/>
      <c r="B371" s="603"/>
      <c r="C371" s="611"/>
      <c r="D371" s="598"/>
      <c r="E371" s="604">
        <v>408.99987548918767</v>
      </c>
      <c r="F371" s="604">
        <f>+CEILING(E371,5)</f>
        <v>410</v>
      </c>
      <c r="G371" s="605"/>
      <c r="H371" s="603">
        <f>F371*36</f>
        <v>14760</v>
      </c>
      <c r="I371" s="605">
        <f>F371</f>
        <v>410</v>
      </c>
      <c r="J371" s="610"/>
      <c r="K371" s="606"/>
      <c r="L371" s="606"/>
      <c r="M371" s="606"/>
      <c r="N371" s="607"/>
      <c r="O371" s="607"/>
      <c r="P371" s="607"/>
      <c r="Q371" s="607"/>
      <c r="R371" s="606">
        <v>42</v>
      </c>
      <c r="S371" s="607"/>
      <c r="T371" s="607"/>
      <c r="U371" s="603"/>
      <c r="V371" s="603"/>
      <c r="W371" s="603"/>
      <c r="X371" s="603"/>
      <c r="Y371" s="603"/>
      <c r="Z371" s="603"/>
      <c r="AA371" s="611"/>
      <c r="AB371" s="607"/>
      <c r="AC371" s="606"/>
      <c r="AD371" s="606"/>
      <c r="AE371" s="603"/>
    </row>
    <row r="372" spans="1:31" s="612" customFormat="1" x14ac:dyDescent="0.25">
      <c r="A372" s="603">
        <f>A370+1</f>
        <v>183</v>
      </c>
      <c r="B372" s="603" t="s">
        <v>74</v>
      </c>
      <c r="C372" s="611" t="s">
        <v>234</v>
      </c>
      <c r="D372" s="598"/>
      <c r="E372" s="604"/>
      <c r="F372" s="604"/>
      <c r="G372" s="605"/>
      <c r="H372" s="603"/>
      <c r="I372" s="605"/>
      <c r="J372" s="610"/>
      <c r="K372" s="606">
        <f>(M372*4+N372*2)/2</f>
        <v>12</v>
      </c>
      <c r="L372" s="606"/>
      <c r="M372" s="606">
        <v>6</v>
      </c>
      <c r="N372" s="607"/>
      <c r="O372" s="607"/>
      <c r="P372" s="607"/>
      <c r="Q372" s="607"/>
      <c r="R372" s="607"/>
      <c r="S372" s="607"/>
      <c r="T372" s="607"/>
      <c r="U372" s="603"/>
      <c r="V372" s="603">
        <v>1</v>
      </c>
      <c r="W372" s="603">
        <v>1</v>
      </c>
      <c r="X372" s="603"/>
      <c r="Y372" s="603"/>
      <c r="Z372" s="603">
        <v>2</v>
      </c>
      <c r="AA372" s="611"/>
      <c r="AB372" s="607"/>
      <c r="AC372" s="607"/>
      <c r="AD372" s="607"/>
      <c r="AE372" s="603"/>
    </row>
    <row r="373" spans="1:31" s="612" customFormat="1" x14ac:dyDescent="0.25">
      <c r="A373" s="603"/>
      <c r="B373" s="603"/>
      <c r="C373" s="611"/>
      <c r="D373" s="598"/>
      <c r="E373" s="604">
        <v>422.00031170014603</v>
      </c>
      <c r="F373" s="604">
        <f>+CEILING(E373,5)</f>
        <v>425</v>
      </c>
      <c r="G373" s="605"/>
      <c r="H373" s="603">
        <f>F373*36</f>
        <v>15300</v>
      </c>
      <c r="I373" s="605">
        <f>F373</f>
        <v>425</v>
      </c>
      <c r="J373" s="610"/>
      <c r="K373" s="606"/>
      <c r="L373" s="610"/>
      <c r="M373" s="606"/>
      <c r="N373" s="603"/>
      <c r="O373" s="603"/>
      <c r="P373" s="603"/>
      <c r="Q373" s="603"/>
      <c r="R373" s="606">
        <v>42</v>
      </c>
      <c r="S373" s="603"/>
      <c r="T373" s="603"/>
      <c r="U373" s="603"/>
      <c r="V373" s="603"/>
      <c r="W373" s="603"/>
      <c r="X373" s="603"/>
      <c r="Y373" s="603"/>
      <c r="Z373" s="603"/>
      <c r="AA373" s="611"/>
      <c r="AB373" s="603"/>
      <c r="AC373" s="606"/>
      <c r="AD373" s="606"/>
      <c r="AE373" s="603"/>
    </row>
    <row r="374" spans="1:31" s="612" customFormat="1" x14ac:dyDescent="0.25">
      <c r="A374" s="603">
        <f>A372+1</f>
        <v>184</v>
      </c>
      <c r="B374" s="603" t="s">
        <v>75</v>
      </c>
      <c r="C374" s="611" t="s">
        <v>236</v>
      </c>
      <c r="D374" s="598"/>
      <c r="E374" s="604"/>
      <c r="F374" s="604"/>
      <c r="G374" s="605"/>
      <c r="H374" s="603"/>
      <c r="I374" s="605"/>
      <c r="J374" s="610"/>
      <c r="K374" s="606">
        <f>(M374*4+N374*2)/2</f>
        <v>12</v>
      </c>
      <c r="L374" s="606"/>
      <c r="M374" s="606">
        <v>6</v>
      </c>
      <c r="N374" s="607"/>
      <c r="O374" s="607"/>
      <c r="P374" s="607"/>
      <c r="Q374" s="607"/>
      <c r="R374" s="607"/>
      <c r="S374" s="607"/>
      <c r="T374" s="607"/>
      <c r="U374" s="603"/>
      <c r="V374" s="603">
        <v>1</v>
      </c>
      <c r="W374" s="603">
        <v>1</v>
      </c>
      <c r="X374" s="603"/>
      <c r="Y374" s="603"/>
      <c r="Z374" s="603">
        <v>2</v>
      </c>
      <c r="AA374" s="611"/>
      <c r="AB374" s="607"/>
      <c r="AC374" s="607"/>
      <c r="AD374" s="607"/>
      <c r="AE374" s="603"/>
    </row>
    <row r="375" spans="1:31" s="612" customFormat="1" x14ac:dyDescent="0.25">
      <c r="A375" s="603"/>
      <c r="B375" s="603"/>
      <c r="C375" s="611"/>
      <c r="D375" s="598"/>
      <c r="E375" s="604">
        <v>369.99933523453325</v>
      </c>
      <c r="F375" s="604">
        <f>+CEILING(E375,5)</f>
        <v>370</v>
      </c>
      <c r="G375" s="605"/>
      <c r="H375" s="603">
        <f>F375*36</f>
        <v>13320</v>
      </c>
      <c r="I375" s="605">
        <f>F375</f>
        <v>370</v>
      </c>
      <c r="J375" s="610"/>
      <c r="K375" s="606"/>
      <c r="L375" s="610"/>
      <c r="M375" s="606"/>
      <c r="N375" s="607"/>
      <c r="O375" s="607"/>
      <c r="P375" s="607"/>
      <c r="Q375" s="607"/>
      <c r="R375" s="606">
        <v>36</v>
      </c>
      <c r="S375" s="607"/>
      <c r="T375" s="607"/>
      <c r="U375" s="603"/>
      <c r="V375" s="603"/>
      <c r="W375" s="603"/>
      <c r="X375" s="603"/>
      <c r="Y375" s="603"/>
      <c r="Z375" s="603"/>
      <c r="AA375" s="611"/>
      <c r="AB375" s="607"/>
      <c r="AC375" s="606"/>
      <c r="AD375" s="606"/>
      <c r="AE375" s="603"/>
    </row>
    <row r="376" spans="1:31" s="612" customFormat="1" x14ac:dyDescent="0.25">
      <c r="A376" s="603">
        <f>A374+1</f>
        <v>185</v>
      </c>
      <c r="B376" s="603" t="s">
        <v>195</v>
      </c>
      <c r="C376" s="611" t="s">
        <v>235</v>
      </c>
      <c r="D376" s="598"/>
      <c r="E376" s="604"/>
      <c r="F376" s="604"/>
      <c r="G376" s="605"/>
      <c r="H376" s="603"/>
      <c r="I376" s="605"/>
      <c r="J376" s="610"/>
      <c r="K376" s="606">
        <f>(M376*4+N376*2)/2</f>
        <v>12</v>
      </c>
      <c r="L376" s="606"/>
      <c r="M376" s="606">
        <v>6</v>
      </c>
      <c r="N376" s="607"/>
      <c r="O376" s="607"/>
      <c r="P376" s="607"/>
      <c r="Q376" s="607"/>
      <c r="R376" s="607"/>
      <c r="S376" s="607"/>
      <c r="T376" s="607"/>
      <c r="U376" s="603"/>
      <c r="V376" s="603">
        <v>1</v>
      </c>
      <c r="W376" s="603">
        <v>1</v>
      </c>
      <c r="X376" s="603"/>
      <c r="Y376" s="603"/>
      <c r="Z376" s="603">
        <v>2</v>
      </c>
      <c r="AA376" s="611"/>
      <c r="AB376" s="607"/>
      <c r="AC376" s="607"/>
      <c r="AD376" s="607"/>
      <c r="AE376" s="603"/>
    </row>
    <row r="377" spans="1:31" s="612" customFormat="1" x14ac:dyDescent="0.25">
      <c r="A377" s="603"/>
      <c r="B377" s="603"/>
      <c r="C377" s="611"/>
      <c r="D377" s="598"/>
      <c r="E377" s="604">
        <v>463.99987690313793</v>
      </c>
      <c r="F377" s="604">
        <f>+CEILING(E377,5)</f>
        <v>465</v>
      </c>
      <c r="G377" s="605"/>
      <c r="H377" s="603">
        <f>F377*36</f>
        <v>16740</v>
      </c>
      <c r="I377" s="605">
        <f>F377</f>
        <v>465</v>
      </c>
      <c r="J377" s="610"/>
      <c r="K377" s="606"/>
      <c r="L377" s="610"/>
      <c r="M377" s="606"/>
      <c r="N377" s="603"/>
      <c r="O377" s="603"/>
      <c r="P377" s="603"/>
      <c r="Q377" s="603"/>
      <c r="R377" s="606">
        <v>48</v>
      </c>
      <c r="S377" s="603"/>
      <c r="T377" s="603"/>
      <c r="U377" s="603"/>
      <c r="V377" s="603"/>
      <c r="W377" s="603"/>
      <c r="X377" s="603"/>
      <c r="Y377" s="603"/>
      <c r="Z377" s="603"/>
      <c r="AA377" s="611"/>
      <c r="AB377" s="603"/>
      <c r="AC377" s="606"/>
      <c r="AD377" s="606"/>
      <c r="AE377" s="603"/>
    </row>
    <row r="378" spans="1:31" s="612" customFormat="1" x14ac:dyDescent="0.25">
      <c r="A378" s="603">
        <f>A376+1</f>
        <v>186</v>
      </c>
      <c r="B378" s="603" t="s">
        <v>196</v>
      </c>
      <c r="C378" s="611" t="s">
        <v>20</v>
      </c>
      <c r="D378" s="598"/>
      <c r="E378" s="604"/>
      <c r="F378" s="604"/>
      <c r="G378" s="605"/>
      <c r="H378" s="603"/>
      <c r="I378" s="605"/>
      <c r="J378" s="610"/>
      <c r="K378" s="606">
        <f>(M378*4+N378*2)/2</f>
        <v>12</v>
      </c>
      <c r="L378" s="606"/>
      <c r="M378" s="606">
        <v>6</v>
      </c>
      <c r="N378" s="607"/>
      <c r="O378" s="607"/>
      <c r="P378" s="607"/>
      <c r="Q378" s="607"/>
      <c r="R378" s="607"/>
      <c r="S378" s="607"/>
      <c r="T378" s="607"/>
      <c r="U378" s="603"/>
      <c r="V378" s="603">
        <v>1</v>
      </c>
      <c r="W378" s="603">
        <v>1</v>
      </c>
      <c r="X378" s="603"/>
      <c r="Y378" s="603"/>
      <c r="Z378" s="603">
        <v>2</v>
      </c>
      <c r="AA378" s="611"/>
      <c r="AB378" s="607"/>
      <c r="AC378" s="607"/>
      <c r="AD378" s="607"/>
      <c r="AE378" s="603"/>
    </row>
    <row r="379" spans="1:31" s="612" customFormat="1" x14ac:dyDescent="0.25">
      <c r="A379" s="603"/>
      <c r="B379" s="603"/>
      <c r="C379" s="611"/>
      <c r="D379" s="598"/>
      <c r="E379" s="604">
        <v>374.9999322009175</v>
      </c>
      <c r="F379" s="604">
        <f>+CEILING(E379,5)</f>
        <v>375</v>
      </c>
      <c r="G379" s="605"/>
      <c r="H379" s="603">
        <f>F379*36</f>
        <v>13500</v>
      </c>
      <c r="I379" s="605">
        <f>F379</f>
        <v>375</v>
      </c>
      <c r="J379" s="606"/>
      <c r="K379" s="606"/>
      <c r="L379" s="606"/>
      <c r="M379" s="606"/>
      <c r="N379" s="607"/>
      <c r="O379" s="607"/>
      <c r="P379" s="607"/>
      <c r="Q379" s="607"/>
      <c r="R379" s="606">
        <v>36</v>
      </c>
      <c r="S379" s="607"/>
      <c r="T379" s="607"/>
      <c r="U379" s="603"/>
      <c r="V379" s="603"/>
      <c r="W379" s="603"/>
      <c r="X379" s="603"/>
      <c r="Y379" s="603"/>
      <c r="Z379" s="603"/>
      <c r="AA379" s="611"/>
      <c r="AB379" s="607"/>
      <c r="AC379" s="606"/>
      <c r="AD379" s="606"/>
      <c r="AE379" s="603"/>
    </row>
    <row r="380" spans="1:31" s="612" customFormat="1" x14ac:dyDescent="0.25">
      <c r="A380" s="603">
        <f>A378+1</f>
        <v>187</v>
      </c>
      <c r="B380" s="603" t="s">
        <v>197</v>
      </c>
      <c r="C380" s="611" t="s">
        <v>20</v>
      </c>
      <c r="D380" s="598"/>
      <c r="E380" s="604"/>
      <c r="F380" s="604"/>
      <c r="G380" s="605"/>
      <c r="H380" s="603"/>
      <c r="I380" s="605"/>
      <c r="J380" s="610"/>
      <c r="K380" s="606">
        <f>(M380*4+N380*2)/2</f>
        <v>12</v>
      </c>
      <c r="L380" s="606"/>
      <c r="M380" s="606">
        <v>6</v>
      </c>
      <c r="N380" s="607"/>
      <c r="O380" s="607"/>
      <c r="P380" s="607"/>
      <c r="Q380" s="607"/>
      <c r="R380" s="607"/>
      <c r="S380" s="607"/>
      <c r="T380" s="607"/>
      <c r="U380" s="603"/>
      <c r="V380" s="603">
        <v>1</v>
      </c>
      <c r="W380" s="603">
        <v>1</v>
      </c>
      <c r="X380" s="603"/>
      <c r="Y380" s="603"/>
      <c r="Z380" s="603">
        <v>2</v>
      </c>
      <c r="AA380" s="611"/>
      <c r="AB380" s="607"/>
      <c r="AC380" s="607"/>
      <c r="AD380" s="607"/>
      <c r="AE380" s="603"/>
    </row>
    <row r="381" spans="1:31" s="612" customFormat="1" x14ac:dyDescent="0.25">
      <c r="A381" s="603"/>
      <c r="B381" s="603"/>
      <c r="C381" s="611"/>
      <c r="D381" s="598"/>
      <c r="E381" s="604">
        <v>465.45532811911886</v>
      </c>
      <c r="F381" s="604">
        <f>+CEILING(E381,5)</f>
        <v>470</v>
      </c>
      <c r="G381" s="605"/>
      <c r="H381" s="603">
        <f>F381*36</f>
        <v>16920</v>
      </c>
      <c r="I381" s="605">
        <f>F381</f>
        <v>470</v>
      </c>
      <c r="J381" s="610"/>
      <c r="K381" s="606"/>
      <c r="L381" s="606"/>
      <c r="M381" s="606"/>
      <c r="N381" s="607"/>
      <c r="O381" s="607"/>
      <c r="P381" s="607"/>
      <c r="Q381" s="607"/>
      <c r="R381" s="606">
        <v>48</v>
      </c>
      <c r="S381" s="607"/>
      <c r="T381" s="607"/>
      <c r="U381" s="603"/>
      <c r="V381" s="603"/>
      <c r="W381" s="603"/>
      <c r="X381" s="603"/>
      <c r="Y381" s="603"/>
      <c r="Z381" s="603"/>
      <c r="AA381" s="611"/>
      <c r="AB381" s="607"/>
      <c r="AC381" s="606"/>
      <c r="AD381" s="606"/>
      <c r="AE381" s="603"/>
    </row>
    <row r="382" spans="1:31" s="612" customFormat="1" x14ac:dyDescent="0.25">
      <c r="A382" s="603">
        <f>A380+1</f>
        <v>188</v>
      </c>
      <c r="B382" s="599" t="s">
        <v>76</v>
      </c>
      <c r="C382" s="598" t="s">
        <v>245</v>
      </c>
      <c r="D382" s="598" t="s">
        <v>1109</v>
      </c>
      <c r="E382" s="604"/>
      <c r="F382" s="604"/>
      <c r="G382" s="605"/>
      <c r="H382" s="603"/>
      <c r="I382" s="605"/>
      <c r="J382" s="606">
        <v>48</v>
      </c>
      <c r="K382" s="610"/>
      <c r="L382" s="606">
        <v>12</v>
      </c>
      <c r="M382" s="610"/>
      <c r="N382" s="603"/>
      <c r="O382" s="603"/>
      <c r="P382" s="603"/>
      <c r="Q382" s="603"/>
      <c r="R382" s="607"/>
      <c r="S382" s="603">
        <v>30</v>
      </c>
      <c r="T382" s="603"/>
      <c r="U382" s="603">
        <v>2</v>
      </c>
      <c r="V382" s="603"/>
      <c r="W382" s="603">
        <v>2</v>
      </c>
      <c r="X382" s="603"/>
      <c r="Y382" s="603"/>
      <c r="Z382" s="603">
        <v>4</v>
      </c>
      <c r="AA382" s="611"/>
      <c r="AB382" s="603"/>
      <c r="AC382" s="607"/>
      <c r="AD382" s="607"/>
      <c r="AE382" s="603"/>
    </row>
    <row r="383" spans="1:31" s="612" customFormat="1" x14ac:dyDescent="0.25">
      <c r="A383" s="603"/>
      <c r="B383" s="603"/>
      <c r="C383" s="611"/>
      <c r="D383" s="598"/>
      <c r="E383" s="604">
        <v>365.54574882676349</v>
      </c>
      <c r="F383" s="604">
        <f>+CEILING(E383,5)</f>
        <v>370</v>
      </c>
      <c r="G383" s="605"/>
      <c r="H383" s="603">
        <f>F383*36</f>
        <v>13320</v>
      </c>
      <c r="I383" s="605">
        <f>F383</f>
        <v>370</v>
      </c>
      <c r="J383" s="610"/>
      <c r="K383" s="606"/>
      <c r="L383" s="606"/>
      <c r="M383" s="606"/>
      <c r="N383" s="607"/>
      <c r="O383" s="607"/>
      <c r="P383" s="607"/>
      <c r="Q383" s="607"/>
      <c r="R383" s="606">
        <v>36</v>
      </c>
      <c r="S383" s="607"/>
      <c r="T383" s="607"/>
      <c r="U383" s="603"/>
      <c r="V383" s="603"/>
      <c r="W383" s="603"/>
      <c r="X383" s="603"/>
      <c r="Y383" s="603"/>
      <c r="Z383" s="603"/>
      <c r="AA383" s="611"/>
      <c r="AB383" s="607"/>
      <c r="AC383" s="606"/>
      <c r="AD383" s="606"/>
      <c r="AE383" s="603"/>
    </row>
    <row r="384" spans="1:31" s="612" customFormat="1" x14ac:dyDescent="0.25">
      <c r="A384" s="603">
        <f>A382+1</f>
        <v>189</v>
      </c>
      <c r="B384" s="603" t="s">
        <v>198</v>
      </c>
      <c r="C384" s="611" t="s">
        <v>20</v>
      </c>
      <c r="D384" s="598"/>
      <c r="E384" s="604"/>
      <c r="F384" s="604"/>
      <c r="G384" s="605"/>
      <c r="H384" s="603"/>
      <c r="I384" s="605"/>
      <c r="J384" s="610"/>
      <c r="K384" s="606">
        <f>(M384*4+N384*2)/2</f>
        <v>12</v>
      </c>
      <c r="L384" s="606"/>
      <c r="M384" s="606">
        <v>6</v>
      </c>
      <c r="N384" s="607"/>
      <c r="O384" s="607"/>
      <c r="P384" s="607"/>
      <c r="Q384" s="607"/>
      <c r="R384" s="607"/>
      <c r="S384" s="607"/>
      <c r="T384" s="607"/>
      <c r="U384" s="603"/>
      <c r="V384" s="603">
        <v>1</v>
      </c>
      <c r="W384" s="603">
        <v>1</v>
      </c>
      <c r="X384" s="603"/>
      <c r="Y384" s="603"/>
      <c r="Z384" s="603">
        <v>2</v>
      </c>
      <c r="AA384" s="611"/>
      <c r="AB384" s="607"/>
      <c r="AC384" s="607"/>
      <c r="AD384" s="607"/>
      <c r="AE384" s="603"/>
    </row>
    <row r="385" spans="1:31" s="612" customFormat="1" x14ac:dyDescent="0.25">
      <c r="A385" s="603"/>
      <c r="B385" s="603"/>
      <c r="C385" s="611"/>
      <c r="D385" s="598"/>
      <c r="E385" s="604">
        <v>423.99916549990587</v>
      </c>
      <c r="F385" s="604">
        <f>+CEILING(E385,5)</f>
        <v>425</v>
      </c>
      <c r="G385" s="605"/>
      <c r="H385" s="603">
        <f>F385*36</f>
        <v>15300</v>
      </c>
      <c r="I385" s="605">
        <f>F385</f>
        <v>425</v>
      </c>
      <c r="J385" s="606"/>
      <c r="K385" s="606"/>
      <c r="L385" s="606"/>
      <c r="M385" s="606"/>
      <c r="N385" s="607"/>
      <c r="O385" s="607"/>
      <c r="P385" s="607"/>
      <c r="Q385" s="607"/>
      <c r="R385" s="606">
        <v>42</v>
      </c>
      <c r="S385" s="607"/>
      <c r="T385" s="607"/>
      <c r="U385" s="603"/>
      <c r="V385" s="603"/>
      <c r="W385" s="603"/>
      <c r="X385" s="603"/>
      <c r="Y385" s="603"/>
      <c r="Z385" s="603"/>
      <c r="AA385" s="611"/>
      <c r="AB385" s="607"/>
      <c r="AC385" s="606"/>
      <c r="AD385" s="606"/>
      <c r="AE385" s="603"/>
    </row>
    <row r="386" spans="1:31" s="612" customFormat="1" x14ac:dyDescent="0.25">
      <c r="A386" s="603">
        <f>A384+1</f>
        <v>190</v>
      </c>
      <c r="B386" s="603" t="s">
        <v>199</v>
      </c>
      <c r="C386" s="611" t="s">
        <v>20</v>
      </c>
      <c r="D386" s="598"/>
      <c r="E386" s="604"/>
      <c r="F386" s="604"/>
      <c r="G386" s="605"/>
      <c r="H386" s="603"/>
      <c r="I386" s="605"/>
      <c r="J386" s="610"/>
      <c r="K386" s="606">
        <f>(M386*4+N386*2)/2</f>
        <v>12</v>
      </c>
      <c r="L386" s="606"/>
      <c r="M386" s="606">
        <v>6</v>
      </c>
      <c r="N386" s="607"/>
      <c r="O386" s="607"/>
      <c r="P386" s="607"/>
      <c r="Q386" s="607"/>
      <c r="R386" s="607"/>
      <c r="S386" s="607"/>
      <c r="T386" s="607"/>
      <c r="U386" s="603"/>
      <c r="V386" s="603">
        <v>1</v>
      </c>
      <c r="W386" s="603">
        <v>1</v>
      </c>
      <c r="X386" s="603"/>
      <c r="Y386" s="603"/>
      <c r="Z386" s="603">
        <v>2</v>
      </c>
      <c r="AA386" s="611"/>
      <c r="AB386" s="607"/>
      <c r="AC386" s="607"/>
      <c r="AD386" s="607"/>
      <c r="AE386" s="603"/>
    </row>
    <row r="387" spans="1:31" s="612" customFormat="1" x14ac:dyDescent="0.25">
      <c r="A387" s="603"/>
      <c r="B387" s="603"/>
      <c r="C387" s="611"/>
      <c r="D387" s="598"/>
      <c r="E387" s="604">
        <v>398.99967152526239</v>
      </c>
      <c r="F387" s="604">
        <f>+CEILING(E387,5)</f>
        <v>400</v>
      </c>
      <c r="G387" s="605"/>
      <c r="H387" s="603">
        <f>F387*36</f>
        <v>14400</v>
      </c>
      <c r="I387" s="605">
        <f>F387</f>
        <v>400</v>
      </c>
      <c r="J387" s="606"/>
      <c r="K387" s="606"/>
      <c r="L387" s="606"/>
      <c r="M387" s="606"/>
      <c r="N387" s="607"/>
      <c r="O387" s="607"/>
      <c r="P387" s="607"/>
      <c r="Q387" s="607"/>
      <c r="R387" s="606">
        <v>42</v>
      </c>
      <c r="S387" s="607"/>
      <c r="T387" s="607"/>
      <c r="U387" s="603"/>
      <c r="V387" s="603"/>
      <c r="W387" s="603"/>
      <c r="X387" s="603"/>
      <c r="Y387" s="603"/>
      <c r="Z387" s="603"/>
      <c r="AA387" s="611"/>
      <c r="AB387" s="607"/>
      <c r="AC387" s="606"/>
      <c r="AD387" s="606"/>
      <c r="AE387" s="603"/>
    </row>
    <row r="388" spans="1:31" s="612" customFormat="1" x14ac:dyDescent="0.25">
      <c r="A388" s="603">
        <f>A386+1</f>
        <v>191</v>
      </c>
      <c r="B388" s="603" t="s">
        <v>200</v>
      </c>
      <c r="C388" s="611" t="s">
        <v>234</v>
      </c>
      <c r="D388" s="598"/>
      <c r="E388" s="604"/>
      <c r="F388" s="604"/>
      <c r="G388" s="605"/>
      <c r="H388" s="603"/>
      <c r="I388" s="605"/>
      <c r="J388" s="610"/>
      <c r="K388" s="606">
        <f>(M388*4+N388*2)/2</f>
        <v>12</v>
      </c>
      <c r="L388" s="606"/>
      <c r="M388" s="606">
        <v>6</v>
      </c>
      <c r="N388" s="607"/>
      <c r="O388" s="607"/>
      <c r="P388" s="607"/>
      <c r="Q388" s="607"/>
      <c r="R388" s="607"/>
      <c r="S388" s="607"/>
      <c r="T388" s="607"/>
      <c r="U388" s="603"/>
      <c r="V388" s="603">
        <v>1</v>
      </c>
      <c r="W388" s="603">
        <v>1</v>
      </c>
      <c r="X388" s="603"/>
      <c r="Y388" s="603"/>
      <c r="Z388" s="603">
        <v>2</v>
      </c>
      <c r="AA388" s="611"/>
      <c r="AB388" s="607"/>
      <c r="AC388" s="607"/>
      <c r="AD388" s="607"/>
      <c r="AE388" s="603"/>
    </row>
    <row r="389" spans="1:31" s="612" customFormat="1" x14ac:dyDescent="0.25">
      <c r="A389" s="603"/>
      <c r="B389" s="603"/>
      <c r="C389" s="611"/>
      <c r="D389" s="598"/>
      <c r="E389" s="604">
        <v>440.00073677634333</v>
      </c>
      <c r="F389" s="604">
        <f>+CEILING(E389,5)</f>
        <v>445</v>
      </c>
      <c r="G389" s="605"/>
      <c r="H389" s="603">
        <f>F389*36</f>
        <v>16020</v>
      </c>
      <c r="I389" s="605">
        <f>F389</f>
        <v>445</v>
      </c>
      <c r="J389" s="610"/>
      <c r="K389" s="610"/>
      <c r="L389" s="610"/>
      <c r="M389" s="610"/>
      <c r="N389" s="603"/>
      <c r="O389" s="603"/>
      <c r="P389" s="603"/>
      <c r="Q389" s="603"/>
      <c r="R389" s="606">
        <v>42</v>
      </c>
      <c r="S389" s="607"/>
      <c r="T389" s="603"/>
      <c r="U389" s="603"/>
      <c r="V389" s="603"/>
      <c r="W389" s="603"/>
      <c r="X389" s="603"/>
      <c r="Y389" s="603"/>
      <c r="Z389" s="603"/>
      <c r="AA389" s="611"/>
      <c r="AB389" s="603"/>
      <c r="AC389" s="606"/>
      <c r="AD389" s="606"/>
      <c r="AE389" s="603"/>
    </row>
    <row r="390" spans="1:31" s="612" customFormat="1" x14ac:dyDescent="0.25">
      <c r="A390" s="603">
        <f>A388+1</f>
        <v>192</v>
      </c>
      <c r="B390" s="603" t="s">
        <v>201</v>
      </c>
      <c r="C390" s="611" t="s">
        <v>235</v>
      </c>
      <c r="D390" s="598"/>
      <c r="E390" s="604"/>
      <c r="F390" s="604"/>
      <c r="G390" s="605"/>
      <c r="H390" s="603"/>
      <c r="I390" s="605"/>
      <c r="J390" s="610"/>
      <c r="K390" s="606">
        <f>(M390*4+N390*2)/2</f>
        <v>12</v>
      </c>
      <c r="L390" s="606"/>
      <c r="M390" s="606">
        <v>6</v>
      </c>
      <c r="N390" s="607"/>
      <c r="O390" s="607"/>
      <c r="P390" s="607"/>
      <c r="Q390" s="607"/>
      <c r="R390" s="607"/>
      <c r="S390" s="607"/>
      <c r="T390" s="607"/>
      <c r="U390" s="603"/>
      <c r="V390" s="603">
        <v>1</v>
      </c>
      <c r="W390" s="603">
        <v>1</v>
      </c>
      <c r="X390" s="603"/>
      <c r="Y390" s="603"/>
      <c r="Z390" s="603">
        <v>2</v>
      </c>
      <c r="AA390" s="611"/>
      <c r="AB390" s="607"/>
      <c r="AC390" s="607"/>
      <c r="AD390" s="607"/>
      <c r="AE390" s="603"/>
    </row>
    <row r="391" spans="1:31" s="612" customFormat="1" x14ac:dyDescent="0.25">
      <c r="A391" s="603"/>
      <c r="B391" s="603"/>
      <c r="C391" s="611"/>
      <c r="D391" s="598"/>
      <c r="E391" s="604">
        <v>382.09897664307783</v>
      </c>
      <c r="F391" s="604">
        <f>+CEILING(E391,5)</f>
        <v>385</v>
      </c>
      <c r="G391" s="605"/>
      <c r="H391" s="603">
        <f>F391*36</f>
        <v>13860</v>
      </c>
      <c r="I391" s="605">
        <f>F391</f>
        <v>385</v>
      </c>
      <c r="J391" s="606"/>
      <c r="K391" s="606"/>
      <c r="L391" s="606"/>
      <c r="M391" s="606"/>
      <c r="N391" s="607"/>
      <c r="O391" s="607"/>
      <c r="P391" s="607"/>
      <c r="Q391" s="607"/>
      <c r="R391" s="606">
        <v>36</v>
      </c>
      <c r="S391" s="607"/>
      <c r="T391" s="607"/>
      <c r="U391" s="603"/>
      <c r="V391" s="603"/>
      <c r="W391" s="603"/>
      <c r="X391" s="603"/>
      <c r="Y391" s="603"/>
      <c r="Z391" s="603"/>
      <c r="AA391" s="611"/>
      <c r="AB391" s="607"/>
      <c r="AC391" s="606"/>
      <c r="AD391" s="606"/>
      <c r="AE391" s="603"/>
    </row>
    <row r="392" spans="1:31" s="612" customFormat="1" x14ac:dyDescent="0.25">
      <c r="A392" s="603">
        <f>A390+1</f>
        <v>193</v>
      </c>
      <c r="B392" s="599" t="s">
        <v>26</v>
      </c>
      <c r="C392" s="598" t="s">
        <v>242</v>
      </c>
      <c r="D392" s="598" t="s">
        <v>1110</v>
      </c>
      <c r="E392" s="604"/>
      <c r="F392" s="604"/>
      <c r="G392" s="605"/>
      <c r="H392" s="603"/>
      <c r="I392" s="605"/>
      <c r="J392" s="606">
        <v>48</v>
      </c>
      <c r="K392" s="610"/>
      <c r="L392" s="606">
        <v>12</v>
      </c>
      <c r="M392" s="610"/>
      <c r="N392" s="603"/>
      <c r="O392" s="603"/>
      <c r="P392" s="603"/>
      <c r="Q392" s="603"/>
      <c r="R392" s="607"/>
      <c r="S392" s="603">
        <v>30</v>
      </c>
      <c r="T392" s="603"/>
      <c r="U392" s="603">
        <v>2</v>
      </c>
      <c r="V392" s="603"/>
      <c r="W392" s="603">
        <v>2</v>
      </c>
      <c r="X392" s="603"/>
      <c r="Y392" s="603"/>
      <c r="Z392" s="603">
        <v>4</v>
      </c>
      <c r="AA392" s="611"/>
      <c r="AB392" s="603"/>
      <c r="AC392" s="607"/>
      <c r="AD392" s="607"/>
      <c r="AE392" s="603"/>
    </row>
    <row r="393" spans="1:31" s="612" customFormat="1" x14ac:dyDescent="0.25">
      <c r="A393" s="603"/>
      <c r="B393" s="603"/>
      <c r="C393" s="611"/>
      <c r="D393" s="598"/>
      <c r="E393" s="604">
        <v>388.90123872026282</v>
      </c>
      <c r="F393" s="604">
        <f>+CEILING(E393,5)</f>
        <v>390</v>
      </c>
      <c r="G393" s="605"/>
      <c r="H393" s="603">
        <f>F393*36</f>
        <v>14040</v>
      </c>
      <c r="I393" s="605">
        <f>F393</f>
        <v>390</v>
      </c>
      <c r="J393" s="610"/>
      <c r="K393" s="606"/>
      <c r="L393" s="606"/>
      <c r="M393" s="606"/>
      <c r="N393" s="607"/>
      <c r="O393" s="607"/>
      <c r="P393" s="607"/>
      <c r="Q393" s="607"/>
      <c r="R393" s="606">
        <v>36</v>
      </c>
      <c r="S393" s="607"/>
      <c r="T393" s="607"/>
      <c r="U393" s="603"/>
      <c r="V393" s="603"/>
      <c r="W393" s="603"/>
      <c r="X393" s="603"/>
      <c r="Y393" s="603"/>
      <c r="Z393" s="603"/>
      <c r="AA393" s="611"/>
      <c r="AB393" s="607"/>
      <c r="AC393" s="606"/>
      <c r="AD393" s="606"/>
      <c r="AE393" s="603"/>
    </row>
    <row r="394" spans="1:31" s="612" customFormat="1" x14ac:dyDescent="0.25">
      <c r="A394" s="603">
        <f>A392+1</f>
        <v>194</v>
      </c>
      <c r="B394" s="603" t="s">
        <v>77</v>
      </c>
      <c r="C394" s="611" t="s">
        <v>234</v>
      </c>
      <c r="D394" s="598"/>
      <c r="E394" s="604"/>
      <c r="F394" s="604"/>
      <c r="G394" s="605"/>
      <c r="H394" s="603"/>
      <c r="I394" s="605"/>
      <c r="J394" s="610"/>
      <c r="K394" s="606">
        <f>(M394*4+N394*2)/2</f>
        <v>12</v>
      </c>
      <c r="L394" s="606"/>
      <c r="M394" s="606">
        <v>6</v>
      </c>
      <c r="N394" s="607"/>
      <c r="O394" s="607"/>
      <c r="P394" s="607"/>
      <c r="Q394" s="607"/>
      <c r="R394" s="607"/>
      <c r="S394" s="607"/>
      <c r="T394" s="607"/>
      <c r="U394" s="603"/>
      <c r="V394" s="603">
        <v>1</v>
      </c>
      <c r="W394" s="603">
        <v>1</v>
      </c>
      <c r="X394" s="603"/>
      <c r="Y394" s="603"/>
      <c r="Z394" s="603">
        <v>2</v>
      </c>
      <c r="AA394" s="611"/>
      <c r="AB394" s="607"/>
      <c r="AC394" s="607"/>
      <c r="AD394" s="607"/>
      <c r="AE394" s="603"/>
    </row>
    <row r="395" spans="1:31" s="612" customFormat="1" x14ac:dyDescent="0.25">
      <c r="A395" s="603"/>
      <c r="B395" s="603"/>
      <c r="C395" s="611"/>
      <c r="D395" s="598"/>
      <c r="E395" s="604">
        <v>444.99976805127494</v>
      </c>
      <c r="F395" s="604">
        <f>+CEILING(E395,5)</f>
        <v>445</v>
      </c>
      <c r="G395" s="605"/>
      <c r="H395" s="603">
        <f>F395*36</f>
        <v>16020</v>
      </c>
      <c r="I395" s="605">
        <f>F395</f>
        <v>445</v>
      </c>
      <c r="J395" s="610"/>
      <c r="K395" s="606"/>
      <c r="L395" s="606"/>
      <c r="M395" s="606"/>
      <c r="N395" s="607"/>
      <c r="O395" s="607"/>
      <c r="P395" s="607"/>
      <c r="Q395" s="607"/>
      <c r="R395" s="606">
        <v>42</v>
      </c>
      <c r="S395" s="607"/>
      <c r="T395" s="607"/>
      <c r="U395" s="603"/>
      <c r="V395" s="603"/>
      <c r="W395" s="603"/>
      <c r="X395" s="603"/>
      <c r="Y395" s="603"/>
      <c r="Z395" s="603"/>
      <c r="AA395" s="611"/>
      <c r="AB395" s="607"/>
      <c r="AC395" s="606"/>
      <c r="AD395" s="606"/>
      <c r="AE395" s="603"/>
    </row>
    <row r="396" spans="1:31" s="612" customFormat="1" x14ac:dyDescent="0.25">
      <c r="A396" s="603">
        <f>A394+1</f>
        <v>195</v>
      </c>
      <c r="B396" s="603" t="s">
        <v>202</v>
      </c>
      <c r="C396" s="611" t="s">
        <v>234</v>
      </c>
      <c r="D396" s="598"/>
      <c r="E396" s="604"/>
      <c r="F396" s="604"/>
      <c r="G396" s="605"/>
      <c r="H396" s="603"/>
      <c r="I396" s="605"/>
      <c r="J396" s="610"/>
      <c r="K396" s="606">
        <f>(M396*4+N396*2)/2</f>
        <v>12</v>
      </c>
      <c r="L396" s="606"/>
      <c r="M396" s="606">
        <v>6</v>
      </c>
      <c r="N396" s="607"/>
      <c r="O396" s="607"/>
      <c r="P396" s="607"/>
      <c r="Q396" s="607"/>
      <c r="R396" s="607"/>
      <c r="S396" s="607"/>
      <c r="T396" s="607"/>
      <c r="U396" s="603"/>
      <c r="V396" s="603">
        <v>1</v>
      </c>
      <c r="W396" s="603">
        <v>1</v>
      </c>
      <c r="X396" s="603"/>
      <c r="Y396" s="603"/>
      <c r="Z396" s="603">
        <v>2</v>
      </c>
      <c r="AA396" s="611"/>
      <c r="AB396" s="607"/>
      <c r="AC396" s="607"/>
      <c r="AD396" s="607"/>
      <c r="AE396" s="603"/>
    </row>
    <row r="397" spans="1:31" s="612" customFormat="1" x14ac:dyDescent="0.25">
      <c r="A397" s="603"/>
      <c r="B397" s="603"/>
      <c r="C397" s="611"/>
      <c r="D397" s="598"/>
      <c r="E397" s="604">
        <v>395.00035393962628</v>
      </c>
      <c r="F397" s="604">
        <f>+CEILING(E397,5)</f>
        <v>400</v>
      </c>
      <c r="G397" s="605"/>
      <c r="H397" s="603">
        <f>F397*36</f>
        <v>14400</v>
      </c>
      <c r="I397" s="605">
        <f>F397</f>
        <v>400</v>
      </c>
      <c r="J397" s="610"/>
      <c r="K397" s="606"/>
      <c r="L397" s="606"/>
      <c r="M397" s="606"/>
      <c r="N397" s="607"/>
      <c r="O397" s="607"/>
      <c r="P397" s="607"/>
      <c r="Q397" s="607"/>
      <c r="R397" s="606">
        <v>42</v>
      </c>
      <c r="S397" s="607"/>
      <c r="T397" s="607"/>
      <c r="U397" s="603"/>
      <c r="V397" s="603"/>
      <c r="W397" s="603"/>
      <c r="X397" s="603"/>
      <c r="Y397" s="603"/>
      <c r="Z397" s="603"/>
      <c r="AA397" s="611"/>
      <c r="AB397" s="607"/>
      <c r="AC397" s="606"/>
      <c r="AD397" s="606"/>
      <c r="AE397" s="603"/>
    </row>
    <row r="398" spans="1:31" s="612" customFormat="1" x14ac:dyDescent="0.25">
      <c r="A398" s="603">
        <f>A396+1</f>
        <v>196</v>
      </c>
      <c r="B398" s="603" t="s">
        <v>203</v>
      </c>
      <c r="C398" s="611" t="s">
        <v>20</v>
      </c>
      <c r="D398" s="598"/>
      <c r="E398" s="604"/>
      <c r="F398" s="604"/>
      <c r="G398" s="605"/>
      <c r="H398" s="603"/>
      <c r="I398" s="605"/>
      <c r="J398" s="610"/>
      <c r="K398" s="606">
        <f>(M398*4+N398*2)/2</f>
        <v>12</v>
      </c>
      <c r="L398" s="606"/>
      <c r="M398" s="606">
        <v>6</v>
      </c>
      <c r="N398" s="607"/>
      <c r="O398" s="607"/>
      <c r="P398" s="607"/>
      <c r="Q398" s="607"/>
      <c r="R398" s="607"/>
      <c r="S398" s="607"/>
      <c r="T398" s="607"/>
      <c r="U398" s="603"/>
      <c r="V398" s="603">
        <v>1</v>
      </c>
      <c r="W398" s="603">
        <v>1</v>
      </c>
      <c r="X398" s="603"/>
      <c r="Y398" s="603"/>
      <c r="Z398" s="603">
        <v>2</v>
      </c>
      <c r="AA398" s="611"/>
      <c r="AB398" s="607"/>
      <c r="AC398" s="607"/>
      <c r="AD398" s="607"/>
      <c r="AE398" s="603"/>
    </row>
    <row r="399" spans="1:31" s="612" customFormat="1" x14ac:dyDescent="0.25">
      <c r="A399" s="603"/>
      <c r="B399" s="603"/>
      <c r="C399" s="611"/>
      <c r="D399" s="598"/>
      <c r="E399" s="604">
        <v>386.99899015090352</v>
      </c>
      <c r="F399" s="604">
        <f>+CEILING(E399,5)</f>
        <v>390</v>
      </c>
      <c r="G399" s="605"/>
      <c r="H399" s="603">
        <f>F399*36</f>
        <v>14040</v>
      </c>
      <c r="I399" s="605">
        <f>F399</f>
        <v>390</v>
      </c>
      <c r="J399" s="610"/>
      <c r="K399" s="606"/>
      <c r="L399" s="606"/>
      <c r="M399" s="606"/>
      <c r="N399" s="607"/>
      <c r="O399" s="607"/>
      <c r="P399" s="607"/>
      <c r="Q399" s="607"/>
      <c r="R399" s="606">
        <v>36</v>
      </c>
      <c r="S399" s="607"/>
      <c r="T399" s="607"/>
      <c r="U399" s="603"/>
      <c r="V399" s="603"/>
      <c r="W399" s="603"/>
      <c r="X399" s="603"/>
      <c r="Y399" s="603"/>
      <c r="Z399" s="603"/>
      <c r="AA399" s="611"/>
      <c r="AB399" s="607"/>
      <c r="AC399" s="606"/>
      <c r="AD399" s="606"/>
      <c r="AE399" s="603"/>
    </row>
    <row r="400" spans="1:31" s="612" customFormat="1" x14ac:dyDescent="0.25">
      <c r="A400" s="603">
        <f>A398+1</f>
        <v>197</v>
      </c>
      <c r="B400" s="603" t="s">
        <v>204</v>
      </c>
      <c r="C400" s="611" t="s">
        <v>20</v>
      </c>
      <c r="D400" s="598"/>
      <c r="E400" s="604"/>
      <c r="F400" s="604"/>
      <c r="G400" s="605"/>
      <c r="H400" s="603"/>
      <c r="I400" s="605"/>
      <c r="J400" s="610"/>
      <c r="K400" s="606">
        <f>(M400*4+N400*2)/2</f>
        <v>12</v>
      </c>
      <c r="L400" s="606"/>
      <c r="M400" s="606">
        <v>6</v>
      </c>
      <c r="N400" s="607"/>
      <c r="O400" s="607"/>
      <c r="P400" s="607"/>
      <c r="Q400" s="607"/>
      <c r="R400" s="607"/>
      <c r="S400" s="607"/>
      <c r="T400" s="607"/>
      <c r="U400" s="603"/>
      <c r="V400" s="603">
        <v>1</v>
      </c>
      <c r="W400" s="603">
        <v>1</v>
      </c>
      <c r="X400" s="603"/>
      <c r="Y400" s="603"/>
      <c r="Z400" s="603">
        <v>2</v>
      </c>
      <c r="AA400" s="611"/>
      <c r="AB400" s="607"/>
      <c r="AC400" s="607"/>
      <c r="AD400" s="607"/>
      <c r="AE400" s="603"/>
    </row>
    <row r="401" spans="1:31" s="612" customFormat="1" x14ac:dyDescent="0.25">
      <c r="A401" s="603"/>
      <c r="B401" s="603"/>
      <c r="C401" s="611"/>
      <c r="D401" s="598"/>
      <c r="E401" s="604">
        <v>442.0002244337781</v>
      </c>
      <c r="F401" s="604">
        <f>+CEILING(E401,5)</f>
        <v>445</v>
      </c>
      <c r="G401" s="605"/>
      <c r="H401" s="603">
        <f>F401*36</f>
        <v>16020</v>
      </c>
      <c r="I401" s="605">
        <f>F401</f>
        <v>445</v>
      </c>
      <c r="J401" s="610"/>
      <c r="K401" s="606"/>
      <c r="L401" s="606"/>
      <c r="M401" s="606"/>
      <c r="N401" s="607"/>
      <c r="O401" s="607"/>
      <c r="P401" s="607"/>
      <c r="Q401" s="607"/>
      <c r="R401" s="606">
        <v>42</v>
      </c>
      <c r="S401" s="607"/>
      <c r="T401" s="607"/>
      <c r="U401" s="603"/>
      <c r="V401" s="603"/>
      <c r="W401" s="603"/>
      <c r="X401" s="603"/>
      <c r="Y401" s="603"/>
      <c r="Z401" s="603"/>
      <c r="AA401" s="611"/>
      <c r="AB401" s="607"/>
      <c r="AC401" s="606"/>
      <c r="AD401" s="606"/>
      <c r="AE401" s="603"/>
    </row>
    <row r="402" spans="1:31" s="612" customFormat="1" x14ac:dyDescent="0.25">
      <c r="A402" s="603">
        <f>A400+1</f>
        <v>198</v>
      </c>
      <c r="B402" s="603" t="s">
        <v>205</v>
      </c>
      <c r="C402" s="611" t="s">
        <v>20</v>
      </c>
      <c r="D402" s="598"/>
      <c r="E402" s="604"/>
      <c r="F402" s="604"/>
      <c r="G402" s="605"/>
      <c r="H402" s="603"/>
      <c r="I402" s="605"/>
      <c r="J402" s="610"/>
      <c r="K402" s="606">
        <f>(M402*4+N402*2)/2</f>
        <v>12</v>
      </c>
      <c r="L402" s="606"/>
      <c r="M402" s="606">
        <v>6</v>
      </c>
      <c r="N402" s="607"/>
      <c r="O402" s="607"/>
      <c r="P402" s="607"/>
      <c r="Q402" s="607"/>
      <c r="R402" s="607"/>
      <c r="S402" s="607"/>
      <c r="T402" s="607"/>
      <c r="U402" s="603"/>
      <c r="V402" s="603">
        <v>1</v>
      </c>
      <c r="W402" s="603">
        <v>1</v>
      </c>
      <c r="X402" s="603"/>
      <c r="Y402" s="603"/>
      <c r="Z402" s="603">
        <v>2</v>
      </c>
      <c r="AA402" s="611"/>
      <c r="AB402" s="607"/>
      <c r="AC402" s="607"/>
      <c r="AD402" s="607"/>
      <c r="AE402" s="603"/>
    </row>
    <row r="403" spans="1:31" s="612" customFormat="1" x14ac:dyDescent="0.25">
      <c r="A403" s="603"/>
      <c r="B403" s="603"/>
      <c r="C403" s="611"/>
      <c r="D403" s="598"/>
      <c r="E403" s="604">
        <v>314.00004368608614</v>
      </c>
      <c r="F403" s="604">
        <f>+CEILING(E403,5)</f>
        <v>315</v>
      </c>
      <c r="G403" s="605"/>
      <c r="H403" s="603">
        <f>F403*36</f>
        <v>11340</v>
      </c>
      <c r="I403" s="605">
        <f>F403</f>
        <v>315</v>
      </c>
      <c r="J403" s="610"/>
      <c r="K403" s="606"/>
      <c r="L403" s="606"/>
      <c r="M403" s="606"/>
      <c r="N403" s="607"/>
      <c r="O403" s="607"/>
      <c r="P403" s="607"/>
      <c r="Q403" s="607"/>
      <c r="R403" s="606">
        <v>30</v>
      </c>
      <c r="S403" s="607"/>
      <c r="T403" s="607"/>
      <c r="U403" s="603"/>
      <c r="V403" s="603"/>
      <c r="W403" s="603"/>
      <c r="X403" s="603"/>
      <c r="Y403" s="603"/>
      <c r="Z403" s="603"/>
      <c r="AA403" s="611"/>
      <c r="AB403" s="607"/>
      <c r="AC403" s="606"/>
      <c r="AD403" s="606"/>
      <c r="AE403" s="603"/>
    </row>
    <row r="404" spans="1:31" s="612" customFormat="1" x14ac:dyDescent="0.25">
      <c r="A404" s="603">
        <f>A402+1</f>
        <v>199</v>
      </c>
      <c r="B404" s="603" t="s">
        <v>206</v>
      </c>
      <c r="C404" s="611" t="s">
        <v>234</v>
      </c>
      <c r="D404" s="598"/>
      <c r="E404" s="604"/>
      <c r="F404" s="604"/>
      <c r="G404" s="605"/>
      <c r="H404" s="603"/>
      <c r="I404" s="605"/>
      <c r="J404" s="610"/>
      <c r="K404" s="606">
        <f>(M404*4+N404*2)/2</f>
        <v>12</v>
      </c>
      <c r="L404" s="606"/>
      <c r="M404" s="606">
        <v>6</v>
      </c>
      <c r="N404" s="607"/>
      <c r="O404" s="607"/>
      <c r="P404" s="607"/>
      <c r="Q404" s="607"/>
      <c r="R404" s="607"/>
      <c r="S404" s="607"/>
      <c r="T404" s="607"/>
      <c r="U404" s="603"/>
      <c r="V404" s="603">
        <v>1</v>
      </c>
      <c r="W404" s="603">
        <v>1</v>
      </c>
      <c r="X404" s="603"/>
      <c r="Y404" s="603"/>
      <c r="Z404" s="603">
        <v>2</v>
      </c>
      <c r="AA404" s="611"/>
      <c r="AB404" s="607"/>
      <c r="AC404" s="607"/>
      <c r="AD404" s="607"/>
      <c r="AE404" s="603"/>
    </row>
    <row r="405" spans="1:31" s="612" customFormat="1" x14ac:dyDescent="0.25">
      <c r="A405" s="603"/>
      <c r="B405" s="603"/>
      <c r="C405" s="611"/>
      <c r="D405" s="598"/>
      <c r="E405" s="604">
        <v>347.43407024710399</v>
      </c>
      <c r="F405" s="604">
        <f>+CEILING(E405,5)</f>
        <v>350</v>
      </c>
      <c r="G405" s="605"/>
      <c r="H405" s="603">
        <f>F405*36</f>
        <v>12600</v>
      </c>
      <c r="I405" s="605">
        <f>F405</f>
        <v>350</v>
      </c>
      <c r="J405" s="610"/>
      <c r="K405" s="606"/>
      <c r="L405" s="606"/>
      <c r="M405" s="606"/>
      <c r="N405" s="607"/>
      <c r="O405" s="607"/>
      <c r="P405" s="607"/>
      <c r="Q405" s="607"/>
      <c r="R405" s="606">
        <v>36</v>
      </c>
      <c r="S405" s="607"/>
      <c r="T405" s="607"/>
      <c r="U405" s="603"/>
      <c r="V405" s="603"/>
      <c r="W405" s="603"/>
      <c r="X405" s="603"/>
      <c r="Y405" s="603"/>
      <c r="Z405" s="603"/>
      <c r="AA405" s="611"/>
      <c r="AB405" s="607"/>
      <c r="AC405" s="606"/>
      <c r="AD405" s="606"/>
      <c r="AE405" s="603"/>
    </row>
    <row r="406" spans="1:31" s="612" customFormat="1" x14ac:dyDescent="0.25">
      <c r="A406" s="603">
        <f>A404+1</f>
        <v>200</v>
      </c>
      <c r="B406" s="599" t="s">
        <v>78</v>
      </c>
      <c r="C406" s="598" t="s">
        <v>248</v>
      </c>
      <c r="D406" s="598" t="s">
        <v>1111</v>
      </c>
      <c r="E406" s="604"/>
      <c r="F406" s="604"/>
      <c r="G406" s="605"/>
      <c r="H406" s="603"/>
      <c r="I406" s="605"/>
      <c r="J406" s="606">
        <v>48</v>
      </c>
      <c r="K406" s="610"/>
      <c r="L406" s="606">
        <v>12</v>
      </c>
      <c r="M406" s="610"/>
      <c r="N406" s="603"/>
      <c r="O406" s="603"/>
      <c r="P406" s="603"/>
      <c r="Q406" s="603"/>
      <c r="R406" s="607"/>
      <c r="S406" s="603">
        <v>30</v>
      </c>
      <c r="T406" s="603"/>
      <c r="U406" s="603">
        <v>2</v>
      </c>
      <c r="V406" s="603"/>
      <c r="W406" s="603">
        <v>2</v>
      </c>
      <c r="X406" s="603"/>
      <c r="Y406" s="603"/>
      <c r="Z406" s="603">
        <v>4</v>
      </c>
      <c r="AA406" s="611"/>
      <c r="AB406" s="603"/>
      <c r="AC406" s="607"/>
      <c r="AD406" s="607"/>
      <c r="AE406" s="603"/>
    </row>
    <row r="407" spans="1:31" s="612" customFormat="1" x14ac:dyDescent="0.25">
      <c r="A407" s="603"/>
      <c r="B407" s="603"/>
      <c r="C407" s="611"/>
      <c r="D407" s="598"/>
      <c r="E407" s="604">
        <v>383.56597955670617</v>
      </c>
      <c r="F407" s="604">
        <f>+CEILING(E407,5)</f>
        <v>385</v>
      </c>
      <c r="G407" s="605"/>
      <c r="H407" s="603">
        <f>F407*36</f>
        <v>13860</v>
      </c>
      <c r="I407" s="605">
        <f>F407</f>
        <v>385</v>
      </c>
      <c r="J407" s="610"/>
      <c r="K407" s="606"/>
      <c r="L407" s="606"/>
      <c r="M407" s="606"/>
      <c r="N407" s="607"/>
      <c r="O407" s="607"/>
      <c r="P407" s="607"/>
      <c r="Q407" s="607"/>
      <c r="R407" s="606">
        <v>36</v>
      </c>
      <c r="S407" s="607"/>
      <c r="T407" s="607"/>
      <c r="U407" s="603"/>
      <c r="V407" s="603"/>
      <c r="W407" s="603"/>
      <c r="X407" s="603"/>
      <c r="Y407" s="603"/>
      <c r="Z407" s="603"/>
      <c r="AA407" s="611"/>
      <c r="AB407" s="607"/>
      <c r="AC407" s="606"/>
      <c r="AD407" s="606"/>
      <c r="AE407" s="603"/>
    </row>
    <row r="408" spans="1:31" s="612" customFormat="1" x14ac:dyDescent="0.25">
      <c r="A408" s="603">
        <f>A406+1</f>
        <v>201</v>
      </c>
      <c r="B408" s="603" t="s">
        <v>27</v>
      </c>
      <c r="C408" s="611" t="s">
        <v>234</v>
      </c>
      <c r="D408" s="598"/>
      <c r="E408" s="604"/>
      <c r="F408" s="604"/>
      <c r="G408" s="605"/>
      <c r="H408" s="603"/>
      <c r="I408" s="605"/>
      <c r="J408" s="614"/>
      <c r="K408" s="606">
        <f>(M408*4+N408*2)/2</f>
        <v>12</v>
      </c>
      <c r="L408" s="606"/>
      <c r="M408" s="606">
        <v>6</v>
      </c>
      <c r="N408" s="607"/>
      <c r="O408" s="607"/>
      <c r="P408" s="607"/>
      <c r="Q408" s="607"/>
      <c r="R408" s="607"/>
      <c r="S408" s="607"/>
      <c r="T408" s="607"/>
      <c r="U408" s="603"/>
      <c r="V408" s="603">
        <v>1</v>
      </c>
      <c r="W408" s="603">
        <v>1</v>
      </c>
      <c r="X408" s="603"/>
      <c r="Y408" s="603"/>
      <c r="Z408" s="603">
        <v>2</v>
      </c>
      <c r="AA408" s="611"/>
      <c r="AB408" s="607"/>
      <c r="AC408" s="607"/>
      <c r="AD408" s="607"/>
      <c r="AE408" s="603"/>
    </row>
    <row r="409" spans="1:31" s="612" customFormat="1" x14ac:dyDescent="0.25">
      <c r="A409" s="603"/>
      <c r="B409" s="603"/>
      <c r="C409" s="611"/>
      <c r="D409" s="598"/>
      <c r="E409" s="604">
        <v>366.00026665724931</v>
      </c>
      <c r="F409" s="604">
        <f>+CEILING(E409,5)</f>
        <v>370</v>
      </c>
      <c r="G409" s="605"/>
      <c r="H409" s="603">
        <f>F409*36</f>
        <v>13320</v>
      </c>
      <c r="I409" s="605">
        <f>F409</f>
        <v>370</v>
      </c>
      <c r="J409" s="614"/>
      <c r="K409" s="606"/>
      <c r="L409" s="606"/>
      <c r="M409" s="606"/>
      <c r="N409" s="607"/>
      <c r="O409" s="607"/>
      <c r="P409" s="607"/>
      <c r="Q409" s="607"/>
      <c r="R409" s="606">
        <v>36</v>
      </c>
      <c r="S409" s="607"/>
      <c r="T409" s="607"/>
      <c r="U409" s="603"/>
      <c r="V409" s="603"/>
      <c r="W409" s="603"/>
      <c r="X409" s="603"/>
      <c r="Y409" s="603"/>
      <c r="Z409" s="603"/>
      <c r="AA409" s="611"/>
      <c r="AB409" s="607"/>
      <c r="AC409" s="606"/>
      <c r="AD409" s="606"/>
      <c r="AE409" s="603"/>
    </row>
    <row r="410" spans="1:31" s="612" customFormat="1" x14ac:dyDescent="0.25">
      <c r="A410" s="603">
        <f>A408+1</f>
        <v>202</v>
      </c>
      <c r="B410" s="603" t="s">
        <v>79</v>
      </c>
      <c r="C410" s="611" t="s">
        <v>234</v>
      </c>
      <c r="D410" s="598"/>
      <c r="E410" s="604"/>
      <c r="F410" s="604"/>
      <c r="G410" s="605"/>
      <c r="H410" s="603"/>
      <c r="I410" s="605"/>
      <c r="J410" s="614"/>
      <c r="K410" s="606">
        <f>(M410*4+N410*2)/2</f>
        <v>12</v>
      </c>
      <c r="L410" s="606"/>
      <c r="M410" s="606">
        <v>6</v>
      </c>
      <c r="N410" s="607"/>
      <c r="O410" s="607"/>
      <c r="P410" s="607"/>
      <c r="Q410" s="607"/>
      <c r="R410" s="607"/>
      <c r="S410" s="607"/>
      <c r="T410" s="607"/>
      <c r="U410" s="603"/>
      <c r="V410" s="603">
        <v>1</v>
      </c>
      <c r="W410" s="603">
        <v>1</v>
      </c>
      <c r="X410" s="603"/>
      <c r="Y410" s="603"/>
      <c r="Z410" s="603">
        <v>2</v>
      </c>
      <c r="AA410" s="611"/>
      <c r="AB410" s="607"/>
      <c r="AC410" s="607"/>
      <c r="AD410" s="607"/>
      <c r="AE410" s="603"/>
    </row>
    <row r="411" spans="1:31" s="612" customFormat="1" x14ac:dyDescent="0.25">
      <c r="A411" s="603"/>
      <c r="B411" s="603"/>
      <c r="C411" s="611"/>
      <c r="D411" s="598"/>
      <c r="E411" s="604">
        <v>332.90864670025644</v>
      </c>
      <c r="F411" s="604">
        <f>+CEILING(E411,5)</f>
        <v>335</v>
      </c>
      <c r="G411" s="605"/>
      <c r="H411" s="603">
        <f>F411*36</f>
        <v>12060</v>
      </c>
      <c r="I411" s="605">
        <f>F411</f>
        <v>335</v>
      </c>
      <c r="J411" s="610"/>
      <c r="K411" s="606"/>
      <c r="L411" s="610"/>
      <c r="M411" s="606"/>
      <c r="N411" s="603"/>
      <c r="O411" s="603"/>
      <c r="P411" s="603"/>
      <c r="Q411" s="603"/>
      <c r="R411" s="606">
        <v>36</v>
      </c>
      <c r="S411" s="603"/>
      <c r="T411" s="603"/>
      <c r="U411" s="603"/>
      <c r="V411" s="603"/>
      <c r="W411" s="603"/>
      <c r="X411" s="603"/>
      <c r="Y411" s="603"/>
      <c r="Z411" s="603"/>
      <c r="AA411" s="611"/>
      <c r="AB411" s="603"/>
      <c r="AC411" s="606"/>
      <c r="AD411" s="606"/>
      <c r="AE411" s="603"/>
    </row>
    <row r="412" spans="1:31" s="612" customFormat="1" x14ac:dyDescent="0.25">
      <c r="A412" s="603">
        <f>A410+1</f>
        <v>203</v>
      </c>
      <c r="B412" s="599" t="s">
        <v>80</v>
      </c>
      <c r="C412" s="598" t="s">
        <v>242</v>
      </c>
      <c r="D412" s="598" t="s">
        <v>1112</v>
      </c>
      <c r="E412" s="604"/>
      <c r="F412" s="604"/>
      <c r="G412" s="605"/>
      <c r="H412" s="603"/>
      <c r="I412" s="605"/>
      <c r="J412" s="606">
        <v>48</v>
      </c>
      <c r="K412" s="614"/>
      <c r="L412" s="606">
        <v>12</v>
      </c>
      <c r="M412" s="614"/>
      <c r="N412" s="608"/>
      <c r="O412" s="608"/>
      <c r="P412" s="608"/>
      <c r="Q412" s="608"/>
      <c r="R412" s="607"/>
      <c r="S412" s="603">
        <v>30</v>
      </c>
      <c r="T412" s="608"/>
      <c r="U412" s="603">
        <v>2</v>
      </c>
      <c r="V412" s="608"/>
      <c r="W412" s="603">
        <v>2</v>
      </c>
      <c r="X412" s="608"/>
      <c r="Y412" s="608"/>
      <c r="Z412" s="603">
        <v>4</v>
      </c>
      <c r="AA412" s="611"/>
      <c r="AB412" s="608"/>
      <c r="AC412" s="607"/>
      <c r="AD412" s="607"/>
      <c r="AE412" s="603"/>
    </row>
    <row r="413" spans="1:31" s="612" customFormat="1" x14ac:dyDescent="0.25">
      <c r="A413" s="603"/>
      <c r="B413" s="603"/>
      <c r="C413" s="611"/>
      <c r="D413" s="598"/>
      <c r="E413" s="604">
        <v>402.68477869479472</v>
      </c>
      <c r="F413" s="604">
        <f>+CEILING(E413,5)</f>
        <v>405</v>
      </c>
      <c r="G413" s="605"/>
      <c r="H413" s="603">
        <f>F413*36</f>
        <v>14580</v>
      </c>
      <c r="I413" s="605">
        <f>F413</f>
        <v>405</v>
      </c>
      <c r="J413" s="610"/>
      <c r="K413" s="606"/>
      <c r="L413" s="610"/>
      <c r="M413" s="606"/>
      <c r="N413" s="607"/>
      <c r="O413" s="607"/>
      <c r="P413" s="607"/>
      <c r="Q413" s="607"/>
      <c r="R413" s="606">
        <v>42</v>
      </c>
      <c r="S413" s="607"/>
      <c r="T413" s="607"/>
      <c r="U413" s="603"/>
      <c r="V413" s="603"/>
      <c r="W413" s="603"/>
      <c r="X413" s="603"/>
      <c r="Y413" s="603"/>
      <c r="Z413" s="603"/>
      <c r="AA413" s="611"/>
      <c r="AB413" s="607"/>
      <c r="AC413" s="606"/>
      <c r="AD413" s="606"/>
      <c r="AE413" s="603"/>
    </row>
    <row r="414" spans="1:31" s="612" customFormat="1" x14ac:dyDescent="0.25">
      <c r="A414" s="603">
        <f>A412+1</f>
        <v>204</v>
      </c>
      <c r="B414" s="603" t="s">
        <v>81</v>
      </c>
      <c r="C414" s="611" t="s">
        <v>20</v>
      </c>
      <c r="D414" s="598"/>
      <c r="E414" s="604"/>
      <c r="F414" s="604"/>
      <c r="G414" s="605"/>
      <c r="H414" s="603"/>
      <c r="I414" s="605"/>
      <c r="J414" s="614"/>
      <c r="K414" s="606">
        <f>(M414*4+N414*2)/2</f>
        <v>12</v>
      </c>
      <c r="L414" s="606"/>
      <c r="M414" s="606">
        <v>6</v>
      </c>
      <c r="N414" s="607"/>
      <c r="O414" s="607"/>
      <c r="P414" s="607"/>
      <c r="Q414" s="607"/>
      <c r="R414" s="607"/>
      <c r="S414" s="607"/>
      <c r="T414" s="607"/>
      <c r="U414" s="603"/>
      <c r="V414" s="603">
        <v>1</v>
      </c>
      <c r="W414" s="603">
        <v>1</v>
      </c>
      <c r="X414" s="603"/>
      <c r="Y414" s="603"/>
      <c r="Z414" s="603">
        <v>2</v>
      </c>
      <c r="AA414" s="611"/>
      <c r="AB414" s="607"/>
      <c r="AC414" s="607"/>
      <c r="AD414" s="607"/>
      <c r="AE414" s="603"/>
    </row>
    <row r="415" spans="1:31" s="612" customFormat="1" x14ac:dyDescent="0.25">
      <c r="A415" s="603"/>
      <c r="B415" s="603"/>
      <c r="C415" s="611"/>
      <c r="D415" s="598"/>
      <c r="E415" s="604">
        <v>428.80840438288368</v>
      </c>
      <c r="F415" s="604">
        <f>+CEILING(E415,5)</f>
        <v>430</v>
      </c>
      <c r="G415" s="605"/>
      <c r="H415" s="603">
        <f>F415*36</f>
        <v>15480</v>
      </c>
      <c r="I415" s="605">
        <f>F415</f>
        <v>430</v>
      </c>
      <c r="J415" s="614"/>
      <c r="K415" s="606"/>
      <c r="L415" s="606"/>
      <c r="M415" s="606"/>
      <c r="N415" s="607"/>
      <c r="O415" s="607"/>
      <c r="P415" s="607"/>
      <c r="Q415" s="607"/>
      <c r="R415" s="606">
        <v>42</v>
      </c>
      <c r="S415" s="607"/>
      <c r="T415" s="607"/>
      <c r="U415" s="603"/>
      <c r="V415" s="603"/>
      <c r="W415" s="603"/>
      <c r="X415" s="603"/>
      <c r="Y415" s="603"/>
      <c r="Z415" s="603"/>
      <c r="AA415" s="611"/>
      <c r="AB415" s="607"/>
      <c r="AC415" s="606"/>
      <c r="AD415" s="606"/>
      <c r="AE415" s="603"/>
    </row>
    <row r="416" spans="1:31" s="612" customFormat="1" x14ac:dyDescent="0.25">
      <c r="A416" s="603">
        <f>A414+1</f>
        <v>205</v>
      </c>
      <c r="B416" s="603" t="s">
        <v>82</v>
      </c>
      <c r="C416" s="611" t="s">
        <v>20</v>
      </c>
      <c r="D416" s="598"/>
      <c r="E416" s="604"/>
      <c r="F416" s="604"/>
      <c r="G416" s="605"/>
      <c r="H416" s="603"/>
      <c r="I416" s="605"/>
      <c r="J416" s="614"/>
      <c r="K416" s="606">
        <f>(M416*4+N416*2)/2</f>
        <v>12</v>
      </c>
      <c r="L416" s="606"/>
      <c r="M416" s="606">
        <v>6</v>
      </c>
      <c r="N416" s="607"/>
      <c r="O416" s="607"/>
      <c r="P416" s="607"/>
      <c r="Q416" s="607"/>
      <c r="R416" s="607"/>
      <c r="S416" s="607"/>
      <c r="T416" s="607"/>
      <c r="U416" s="603"/>
      <c r="V416" s="603">
        <v>1</v>
      </c>
      <c r="W416" s="603">
        <v>1</v>
      </c>
      <c r="X416" s="603"/>
      <c r="Y416" s="603"/>
      <c r="Z416" s="603">
        <v>2</v>
      </c>
      <c r="AA416" s="611"/>
      <c r="AB416" s="607"/>
      <c r="AC416" s="607"/>
      <c r="AD416" s="607"/>
      <c r="AE416" s="603"/>
    </row>
    <row r="417" spans="1:31" s="612" customFormat="1" x14ac:dyDescent="0.25">
      <c r="A417" s="603"/>
      <c r="B417" s="603"/>
      <c r="C417" s="611"/>
      <c r="D417" s="598"/>
      <c r="E417" s="604">
        <v>410.88989299333679</v>
      </c>
      <c r="F417" s="604">
        <f>+CEILING(E417,5)</f>
        <v>415</v>
      </c>
      <c r="G417" s="605"/>
      <c r="H417" s="603">
        <f>F417*36</f>
        <v>14940</v>
      </c>
      <c r="I417" s="605">
        <f>F417</f>
        <v>415</v>
      </c>
      <c r="J417" s="614"/>
      <c r="K417" s="606"/>
      <c r="L417" s="606"/>
      <c r="M417" s="606"/>
      <c r="N417" s="607"/>
      <c r="O417" s="607"/>
      <c r="P417" s="607"/>
      <c r="Q417" s="607"/>
      <c r="R417" s="606">
        <v>42</v>
      </c>
      <c r="S417" s="607"/>
      <c r="T417" s="607"/>
      <c r="U417" s="603"/>
      <c r="V417" s="603"/>
      <c r="W417" s="603"/>
      <c r="X417" s="603"/>
      <c r="Y417" s="603"/>
      <c r="Z417" s="603"/>
      <c r="AA417" s="611"/>
      <c r="AB417" s="607"/>
      <c r="AC417" s="606"/>
      <c r="AD417" s="606"/>
      <c r="AE417" s="603"/>
    </row>
    <row r="418" spans="1:31" s="612" customFormat="1" x14ac:dyDescent="0.25">
      <c r="A418" s="603">
        <f>A416+1</f>
        <v>206</v>
      </c>
      <c r="B418" s="603" t="s">
        <v>207</v>
      </c>
      <c r="C418" s="611" t="s">
        <v>234</v>
      </c>
      <c r="D418" s="598"/>
      <c r="E418" s="604"/>
      <c r="F418" s="604"/>
      <c r="G418" s="605"/>
      <c r="H418" s="603"/>
      <c r="I418" s="605"/>
      <c r="J418" s="614"/>
      <c r="K418" s="606">
        <f>(M418*4+N418*2)/2</f>
        <v>12</v>
      </c>
      <c r="L418" s="606"/>
      <c r="M418" s="606">
        <v>6</v>
      </c>
      <c r="N418" s="607"/>
      <c r="O418" s="607"/>
      <c r="P418" s="607"/>
      <c r="Q418" s="607"/>
      <c r="R418" s="607"/>
      <c r="S418" s="607"/>
      <c r="T418" s="607"/>
      <c r="U418" s="603"/>
      <c r="V418" s="603">
        <v>1</v>
      </c>
      <c r="W418" s="603">
        <v>1</v>
      </c>
      <c r="X418" s="603"/>
      <c r="Y418" s="603"/>
      <c r="Z418" s="603">
        <v>2</v>
      </c>
      <c r="AA418" s="611"/>
      <c r="AB418" s="607"/>
      <c r="AC418" s="607"/>
      <c r="AD418" s="607"/>
      <c r="AE418" s="603"/>
    </row>
    <row r="419" spans="1:31" s="612" customFormat="1" x14ac:dyDescent="0.25">
      <c r="A419" s="603"/>
      <c r="B419" s="603"/>
      <c r="C419" s="611"/>
      <c r="D419" s="598"/>
      <c r="E419" s="604">
        <v>381.1057822820195</v>
      </c>
      <c r="F419" s="604">
        <f>+CEILING(E419,5)</f>
        <v>385</v>
      </c>
      <c r="G419" s="605"/>
      <c r="H419" s="603">
        <f>F419*36</f>
        <v>13860</v>
      </c>
      <c r="I419" s="605">
        <f>F419</f>
        <v>385</v>
      </c>
      <c r="J419" s="614"/>
      <c r="K419" s="606"/>
      <c r="L419" s="606"/>
      <c r="M419" s="606"/>
      <c r="N419" s="607"/>
      <c r="O419" s="607"/>
      <c r="P419" s="607"/>
      <c r="Q419" s="607"/>
      <c r="R419" s="606">
        <v>36</v>
      </c>
      <c r="S419" s="607"/>
      <c r="T419" s="607"/>
      <c r="U419" s="603"/>
      <c r="V419" s="603"/>
      <c r="W419" s="603"/>
      <c r="X419" s="603"/>
      <c r="Y419" s="603"/>
      <c r="Z419" s="603"/>
      <c r="AA419" s="611"/>
      <c r="AB419" s="607"/>
      <c r="AC419" s="606"/>
      <c r="AD419" s="606"/>
      <c r="AE419" s="603"/>
    </row>
    <row r="420" spans="1:31" s="612" customFormat="1" x14ac:dyDescent="0.25">
      <c r="A420" s="603">
        <f>A418+1</f>
        <v>207</v>
      </c>
      <c r="B420" s="603" t="s">
        <v>208</v>
      </c>
      <c r="C420" s="611" t="s">
        <v>234</v>
      </c>
      <c r="D420" s="598"/>
      <c r="E420" s="604"/>
      <c r="F420" s="604"/>
      <c r="G420" s="605"/>
      <c r="H420" s="603"/>
      <c r="I420" s="605"/>
      <c r="J420" s="614"/>
      <c r="K420" s="606">
        <f>(M420*4+N420*2)/2</f>
        <v>12</v>
      </c>
      <c r="L420" s="606"/>
      <c r="M420" s="606">
        <v>6</v>
      </c>
      <c r="N420" s="607"/>
      <c r="O420" s="607"/>
      <c r="P420" s="607"/>
      <c r="Q420" s="607"/>
      <c r="R420" s="607"/>
      <c r="S420" s="607"/>
      <c r="T420" s="607"/>
      <c r="U420" s="603"/>
      <c r="V420" s="603">
        <v>1</v>
      </c>
      <c r="W420" s="603">
        <v>1</v>
      </c>
      <c r="X420" s="603"/>
      <c r="Y420" s="603"/>
      <c r="Z420" s="603">
        <v>2</v>
      </c>
      <c r="AA420" s="611"/>
      <c r="AB420" s="607"/>
      <c r="AC420" s="607"/>
      <c r="AD420" s="607"/>
      <c r="AE420" s="603"/>
    </row>
    <row r="421" spans="1:31" s="612" customFormat="1" x14ac:dyDescent="0.25">
      <c r="A421" s="603"/>
      <c r="B421" s="603"/>
      <c r="C421" s="611"/>
      <c r="D421" s="598"/>
      <c r="E421" s="604">
        <v>451.5009189040648</v>
      </c>
      <c r="F421" s="604">
        <f>+CEILING(E421,5)</f>
        <v>455</v>
      </c>
      <c r="G421" s="605"/>
      <c r="H421" s="603">
        <f>F421*36</f>
        <v>16380</v>
      </c>
      <c r="I421" s="605">
        <f>F421</f>
        <v>455</v>
      </c>
      <c r="J421" s="614"/>
      <c r="K421" s="606"/>
      <c r="L421" s="606"/>
      <c r="M421" s="606"/>
      <c r="N421" s="607"/>
      <c r="O421" s="607"/>
      <c r="P421" s="607"/>
      <c r="Q421" s="607"/>
      <c r="R421" s="606">
        <v>42</v>
      </c>
      <c r="S421" s="607"/>
      <c r="T421" s="607"/>
      <c r="U421" s="603"/>
      <c r="V421" s="603"/>
      <c r="W421" s="603"/>
      <c r="X421" s="603"/>
      <c r="Y421" s="603"/>
      <c r="Z421" s="603"/>
      <c r="AA421" s="611"/>
      <c r="AB421" s="607"/>
      <c r="AC421" s="606"/>
      <c r="AD421" s="606"/>
      <c r="AE421" s="603"/>
    </row>
    <row r="422" spans="1:31" s="612" customFormat="1" x14ac:dyDescent="0.25">
      <c r="A422" s="603">
        <f>A420+1</f>
        <v>208</v>
      </c>
      <c r="B422" s="599" t="s">
        <v>83</v>
      </c>
      <c r="C422" s="598" t="s">
        <v>242</v>
      </c>
      <c r="D422" s="598" t="s">
        <v>1113</v>
      </c>
      <c r="E422" s="604"/>
      <c r="F422" s="604"/>
      <c r="G422" s="605"/>
      <c r="H422" s="603"/>
      <c r="I422" s="605"/>
      <c r="J422" s="606">
        <v>48</v>
      </c>
      <c r="K422" s="614"/>
      <c r="L422" s="606">
        <v>12</v>
      </c>
      <c r="M422" s="614"/>
      <c r="N422" s="608"/>
      <c r="O422" s="608"/>
      <c r="P422" s="608"/>
      <c r="Q422" s="608"/>
      <c r="R422" s="607"/>
      <c r="S422" s="603">
        <v>30</v>
      </c>
      <c r="T422" s="608"/>
      <c r="U422" s="603">
        <v>2</v>
      </c>
      <c r="V422" s="608"/>
      <c r="W422" s="603">
        <v>2</v>
      </c>
      <c r="X422" s="608"/>
      <c r="Y422" s="608"/>
      <c r="Z422" s="603">
        <v>4</v>
      </c>
      <c r="AA422" s="611"/>
      <c r="AB422" s="608"/>
      <c r="AC422" s="607"/>
      <c r="AD422" s="607"/>
      <c r="AE422" s="603"/>
    </row>
    <row r="423" spans="1:31" s="612" customFormat="1" x14ac:dyDescent="0.25">
      <c r="A423" s="603"/>
      <c r="B423" s="603"/>
      <c r="C423" s="611"/>
      <c r="D423" s="598"/>
      <c r="E423" s="604">
        <v>379.55921166160078</v>
      </c>
      <c r="F423" s="604">
        <f>+CEILING(E423,5)</f>
        <v>380</v>
      </c>
      <c r="G423" s="605"/>
      <c r="H423" s="603">
        <f>F423*36</f>
        <v>13680</v>
      </c>
      <c r="I423" s="605">
        <f>F423</f>
        <v>380</v>
      </c>
      <c r="J423" s="614"/>
      <c r="K423" s="606"/>
      <c r="L423" s="606"/>
      <c r="M423" s="606"/>
      <c r="N423" s="607"/>
      <c r="O423" s="607"/>
      <c r="P423" s="607"/>
      <c r="Q423" s="607"/>
      <c r="R423" s="606">
        <v>36</v>
      </c>
      <c r="S423" s="607"/>
      <c r="T423" s="607"/>
      <c r="U423" s="603"/>
      <c r="V423" s="603"/>
      <c r="W423" s="603"/>
      <c r="X423" s="603"/>
      <c r="Y423" s="603"/>
      <c r="Z423" s="603"/>
      <c r="AA423" s="611"/>
      <c r="AB423" s="607"/>
      <c r="AC423" s="606"/>
      <c r="AD423" s="606"/>
      <c r="AE423" s="603"/>
    </row>
    <row r="424" spans="1:31" s="612" customFormat="1" x14ac:dyDescent="0.25">
      <c r="A424" s="603">
        <f>A422+1</f>
        <v>209</v>
      </c>
      <c r="B424" s="603" t="s">
        <v>233</v>
      </c>
      <c r="C424" s="611" t="s">
        <v>234</v>
      </c>
      <c r="D424" s="598"/>
      <c r="E424" s="604"/>
      <c r="F424" s="604"/>
      <c r="G424" s="605"/>
      <c r="H424" s="603"/>
      <c r="I424" s="605"/>
      <c r="J424" s="614"/>
      <c r="K424" s="606">
        <f>(M424*4+N424*2)/2</f>
        <v>12</v>
      </c>
      <c r="L424" s="606"/>
      <c r="M424" s="606">
        <v>6</v>
      </c>
      <c r="N424" s="607"/>
      <c r="O424" s="607"/>
      <c r="P424" s="607"/>
      <c r="Q424" s="607"/>
      <c r="R424" s="607"/>
      <c r="S424" s="607"/>
      <c r="T424" s="607"/>
      <c r="U424" s="603"/>
      <c r="V424" s="603">
        <v>1</v>
      </c>
      <c r="W424" s="603">
        <v>1</v>
      </c>
      <c r="X424" s="603"/>
      <c r="Y424" s="603"/>
      <c r="Z424" s="603">
        <v>2</v>
      </c>
      <c r="AA424" s="611"/>
      <c r="AB424" s="607"/>
      <c r="AC424" s="607"/>
      <c r="AD424" s="607"/>
      <c r="AE424" s="603"/>
    </row>
    <row r="425" spans="1:31" s="612" customFormat="1" x14ac:dyDescent="0.25">
      <c r="A425" s="603"/>
      <c r="B425" s="603"/>
      <c r="C425" s="611"/>
      <c r="D425" s="598"/>
      <c r="E425" s="604">
        <v>292.5322400433451</v>
      </c>
      <c r="F425" s="604">
        <f>+CEILING(E425,5)</f>
        <v>295</v>
      </c>
      <c r="G425" s="605"/>
      <c r="H425" s="603">
        <f>F425*36</f>
        <v>10620</v>
      </c>
      <c r="I425" s="605">
        <f>F425</f>
        <v>295</v>
      </c>
      <c r="J425" s="614"/>
      <c r="K425" s="606"/>
      <c r="L425" s="606"/>
      <c r="M425" s="606"/>
      <c r="N425" s="607"/>
      <c r="O425" s="607"/>
      <c r="P425" s="607"/>
      <c r="Q425" s="607"/>
      <c r="R425" s="606">
        <v>30</v>
      </c>
      <c r="S425" s="607"/>
      <c r="T425" s="607"/>
      <c r="U425" s="603"/>
      <c r="V425" s="603"/>
      <c r="W425" s="603"/>
      <c r="X425" s="603"/>
      <c r="Y425" s="603"/>
      <c r="Z425" s="603"/>
      <c r="AA425" s="611"/>
      <c r="AB425" s="607"/>
      <c r="AC425" s="606"/>
      <c r="AD425" s="606"/>
      <c r="AE425" s="603"/>
    </row>
    <row r="426" spans="1:31" s="612" customFormat="1" x14ac:dyDescent="0.25">
      <c r="A426" s="603">
        <f>A424+1</f>
        <v>210</v>
      </c>
      <c r="B426" s="598" t="s">
        <v>84</v>
      </c>
      <c r="C426" s="598" t="s">
        <v>248</v>
      </c>
      <c r="D426" s="598" t="s">
        <v>1114</v>
      </c>
      <c r="E426" s="604"/>
      <c r="F426" s="604"/>
      <c r="G426" s="605"/>
      <c r="H426" s="603"/>
      <c r="I426" s="605"/>
      <c r="J426" s="606">
        <v>48</v>
      </c>
      <c r="K426" s="614"/>
      <c r="L426" s="606">
        <v>12</v>
      </c>
      <c r="M426" s="614"/>
      <c r="N426" s="608"/>
      <c r="O426" s="608"/>
      <c r="P426" s="608"/>
      <c r="Q426" s="608"/>
      <c r="R426" s="607"/>
      <c r="S426" s="603">
        <v>30</v>
      </c>
      <c r="T426" s="608"/>
      <c r="U426" s="603">
        <v>2</v>
      </c>
      <c r="V426" s="608"/>
      <c r="W426" s="603">
        <v>2</v>
      </c>
      <c r="X426" s="608"/>
      <c r="Y426" s="608"/>
      <c r="Z426" s="603">
        <v>4</v>
      </c>
      <c r="AA426" s="611"/>
      <c r="AB426" s="608"/>
      <c r="AC426" s="607"/>
      <c r="AD426" s="607"/>
      <c r="AE426" s="603"/>
    </row>
    <row r="427" spans="1:31" s="612" customFormat="1" x14ac:dyDescent="0.25">
      <c r="A427" s="603"/>
      <c r="B427" s="611"/>
      <c r="C427" s="611"/>
      <c r="D427" s="598"/>
      <c r="E427" s="604">
        <v>432.63648331399156</v>
      </c>
      <c r="F427" s="604">
        <f>+CEILING(E427,5)</f>
        <v>435</v>
      </c>
      <c r="G427" s="605"/>
      <c r="H427" s="603">
        <f>F427*36</f>
        <v>15660</v>
      </c>
      <c r="I427" s="605">
        <f>F427</f>
        <v>435</v>
      </c>
      <c r="J427" s="614"/>
      <c r="K427" s="606"/>
      <c r="L427" s="606"/>
      <c r="M427" s="606"/>
      <c r="N427" s="607"/>
      <c r="O427" s="607"/>
      <c r="P427" s="607"/>
      <c r="Q427" s="607"/>
      <c r="R427" s="606">
        <v>42</v>
      </c>
      <c r="S427" s="607"/>
      <c r="T427" s="607"/>
      <c r="U427" s="603"/>
      <c r="V427" s="603"/>
      <c r="W427" s="603"/>
      <c r="X427" s="603"/>
      <c r="Y427" s="603"/>
      <c r="Z427" s="603"/>
      <c r="AA427" s="611"/>
      <c r="AB427" s="607"/>
      <c r="AC427" s="606"/>
      <c r="AD427" s="606"/>
      <c r="AE427" s="603"/>
    </row>
    <row r="428" spans="1:31" s="612" customFormat="1" x14ac:dyDescent="0.25">
      <c r="A428" s="603">
        <f>A426+1</f>
        <v>211</v>
      </c>
      <c r="B428" s="611" t="s">
        <v>209</v>
      </c>
      <c r="C428" s="611" t="s">
        <v>236</v>
      </c>
      <c r="D428" s="598"/>
      <c r="E428" s="604"/>
      <c r="F428" s="604"/>
      <c r="G428" s="605"/>
      <c r="H428" s="603"/>
      <c r="I428" s="605"/>
      <c r="J428" s="614"/>
      <c r="K428" s="606">
        <f>(M428*4+N428*2)/2</f>
        <v>12</v>
      </c>
      <c r="L428" s="606"/>
      <c r="M428" s="606">
        <v>6</v>
      </c>
      <c r="N428" s="607"/>
      <c r="O428" s="607"/>
      <c r="P428" s="607"/>
      <c r="Q428" s="607"/>
      <c r="R428" s="607"/>
      <c r="S428" s="607"/>
      <c r="T428" s="607"/>
      <c r="U428" s="603"/>
      <c r="V428" s="603">
        <v>1</v>
      </c>
      <c r="W428" s="603">
        <v>1</v>
      </c>
      <c r="X428" s="603"/>
      <c r="Y428" s="603"/>
      <c r="Z428" s="603">
        <v>2</v>
      </c>
      <c r="AA428" s="611"/>
      <c r="AB428" s="607"/>
      <c r="AC428" s="607"/>
      <c r="AD428" s="607"/>
      <c r="AE428" s="603"/>
    </row>
    <row r="429" spans="1:31" s="612" customFormat="1" x14ac:dyDescent="0.25">
      <c r="A429" s="603"/>
      <c r="B429" s="611"/>
      <c r="C429" s="611"/>
      <c r="D429" s="598"/>
      <c r="E429" s="604">
        <v>407.46679465980111</v>
      </c>
      <c r="F429" s="604">
        <f>+CEILING(E429,5)</f>
        <v>410</v>
      </c>
      <c r="G429" s="605"/>
      <c r="H429" s="603">
        <f>F429*36</f>
        <v>14760</v>
      </c>
      <c r="I429" s="605">
        <f>F429</f>
        <v>410</v>
      </c>
      <c r="J429" s="610"/>
      <c r="K429" s="606"/>
      <c r="L429" s="610"/>
      <c r="M429" s="606"/>
      <c r="N429" s="607"/>
      <c r="O429" s="607"/>
      <c r="P429" s="607"/>
      <c r="Q429" s="607"/>
      <c r="R429" s="606">
        <v>42</v>
      </c>
      <c r="S429" s="607"/>
      <c r="T429" s="607"/>
      <c r="U429" s="603"/>
      <c r="V429" s="603"/>
      <c r="W429" s="603"/>
      <c r="X429" s="603"/>
      <c r="Y429" s="603"/>
      <c r="Z429" s="603"/>
      <c r="AA429" s="611"/>
      <c r="AB429" s="607"/>
      <c r="AC429" s="606"/>
      <c r="AD429" s="606"/>
      <c r="AE429" s="603"/>
    </row>
    <row r="430" spans="1:31" s="612" customFormat="1" x14ac:dyDescent="0.25">
      <c r="A430" s="603">
        <f>A428+1</f>
        <v>212</v>
      </c>
      <c r="B430" s="611" t="s">
        <v>210</v>
      </c>
      <c r="C430" s="611" t="s">
        <v>235</v>
      </c>
      <c r="D430" s="598"/>
      <c r="E430" s="604"/>
      <c r="F430" s="604"/>
      <c r="G430" s="605"/>
      <c r="H430" s="603"/>
      <c r="I430" s="605"/>
      <c r="J430" s="614"/>
      <c r="K430" s="606">
        <f>(M430*4+N430*2)/2</f>
        <v>12</v>
      </c>
      <c r="L430" s="606"/>
      <c r="M430" s="606">
        <v>6</v>
      </c>
      <c r="N430" s="607"/>
      <c r="O430" s="607"/>
      <c r="P430" s="607"/>
      <c r="Q430" s="607"/>
      <c r="R430" s="607"/>
      <c r="S430" s="607"/>
      <c r="T430" s="607"/>
      <c r="U430" s="603"/>
      <c r="V430" s="603">
        <v>1</v>
      </c>
      <c r="W430" s="603">
        <v>1</v>
      </c>
      <c r="X430" s="603"/>
      <c r="Y430" s="603"/>
      <c r="Z430" s="603">
        <v>2</v>
      </c>
      <c r="AA430" s="611"/>
      <c r="AB430" s="607"/>
      <c r="AC430" s="607"/>
      <c r="AD430" s="607"/>
      <c r="AE430" s="603"/>
    </row>
    <row r="431" spans="1:31" s="612" customFormat="1" x14ac:dyDescent="0.25">
      <c r="A431" s="603"/>
      <c r="B431" s="611"/>
      <c r="C431" s="611"/>
      <c r="D431" s="598"/>
      <c r="E431" s="604">
        <v>377.04296428249626</v>
      </c>
      <c r="F431" s="604">
        <f>+CEILING(E431,5)</f>
        <v>380</v>
      </c>
      <c r="G431" s="605"/>
      <c r="H431" s="603">
        <f>F431*36</f>
        <v>13680</v>
      </c>
      <c r="I431" s="605">
        <f>F431</f>
        <v>380</v>
      </c>
      <c r="J431" s="610"/>
      <c r="K431" s="606"/>
      <c r="L431" s="610"/>
      <c r="M431" s="606"/>
      <c r="N431" s="607"/>
      <c r="O431" s="607"/>
      <c r="P431" s="607"/>
      <c r="Q431" s="607"/>
      <c r="R431" s="606">
        <v>36</v>
      </c>
      <c r="S431" s="607"/>
      <c r="T431" s="607"/>
      <c r="U431" s="603"/>
      <c r="V431" s="603"/>
      <c r="W431" s="603"/>
      <c r="X431" s="603"/>
      <c r="Y431" s="603"/>
      <c r="Z431" s="603"/>
      <c r="AA431" s="611"/>
      <c r="AB431" s="607"/>
      <c r="AC431" s="606"/>
      <c r="AD431" s="606"/>
      <c r="AE431" s="603"/>
    </row>
    <row r="432" spans="1:31" s="612" customFormat="1" x14ac:dyDescent="0.25">
      <c r="A432" s="603">
        <f>A430+1</f>
        <v>213</v>
      </c>
      <c r="B432" s="611" t="s">
        <v>211</v>
      </c>
      <c r="C432" s="611" t="s">
        <v>234</v>
      </c>
      <c r="D432" s="598"/>
      <c r="E432" s="604"/>
      <c r="F432" s="604"/>
      <c r="G432" s="605"/>
      <c r="H432" s="603"/>
      <c r="I432" s="605"/>
      <c r="J432" s="614"/>
      <c r="K432" s="606">
        <f>(M432*4+N432*2)/2</f>
        <v>12</v>
      </c>
      <c r="L432" s="606"/>
      <c r="M432" s="606">
        <v>6</v>
      </c>
      <c r="N432" s="607"/>
      <c r="O432" s="607"/>
      <c r="P432" s="607"/>
      <c r="Q432" s="607"/>
      <c r="R432" s="607"/>
      <c r="S432" s="607"/>
      <c r="T432" s="607"/>
      <c r="U432" s="603"/>
      <c r="V432" s="603">
        <v>1</v>
      </c>
      <c r="W432" s="603">
        <v>1</v>
      </c>
      <c r="X432" s="603"/>
      <c r="Y432" s="603"/>
      <c r="Z432" s="603">
        <v>2</v>
      </c>
      <c r="AA432" s="611"/>
      <c r="AB432" s="607"/>
      <c r="AC432" s="607"/>
      <c r="AD432" s="607"/>
      <c r="AE432" s="603"/>
    </row>
    <row r="433" spans="1:31" s="612" customFormat="1" x14ac:dyDescent="0.25">
      <c r="A433" s="603"/>
      <c r="B433" s="611"/>
      <c r="C433" s="611"/>
      <c r="D433" s="598"/>
      <c r="E433" s="604">
        <v>451.57589667423804</v>
      </c>
      <c r="F433" s="604">
        <f>+CEILING(E433,5)</f>
        <v>455</v>
      </c>
      <c r="G433" s="605"/>
      <c r="H433" s="603">
        <f>F433*36</f>
        <v>16380</v>
      </c>
      <c r="I433" s="605">
        <f>F433</f>
        <v>455</v>
      </c>
      <c r="J433" s="610"/>
      <c r="K433" s="606"/>
      <c r="L433" s="610"/>
      <c r="M433" s="606"/>
      <c r="N433" s="603"/>
      <c r="O433" s="603"/>
      <c r="P433" s="603"/>
      <c r="Q433" s="603"/>
      <c r="R433" s="606">
        <v>42</v>
      </c>
      <c r="S433" s="603"/>
      <c r="T433" s="603"/>
      <c r="U433" s="603"/>
      <c r="V433" s="603"/>
      <c r="W433" s="603"/>
      <c r="X433" s="603"/>
      <c r="Y433" s="603"/>
      <c r="Z433" s="603"/>
      <c r="AA433" s="611"/>
      <c r="AB433" s="603"/>
      <c r="AC433" s="606"/>
      <c r="AD433" s="606"/>
      <c r="AE433" s="603"/>
    </row>
    <row r="434" spans="1:31" s="612" customFormat="1" x14ac:dyDescent="0.25">
      <c r="A434" s="603">
        <f>A432+1</f>
        <v>214</v>
      </c>
      <c r="B434" s="611" t="s">
        <v>212</v>
      </c>
      <c r="C434" s="611" t="s">
        <v>234</v>
      </c>
      <c r="D434" s="598"/>
      <c r="E434" s="604"/>
      <c r="F434" s="604"/>
      <c r="G434" s="605"/>
      <c r="H434" s="603"/>
      <c r="I434" s="605"/>
      <c r="J434" s="614"/>
      <c r="K434" s="606">
        <f>(M434*4+N434*2)/2</f>
        <v>12</v>
      </c>
      <c r="L434" s="606"/>
      <c r="M434" s="606">
        <v>6</v>
      </c>
      <c r="N434" s="607"/>
      <c r="O434" s="607"/>
      <c r="P434" s="607"/>
      <c r="Q434" s="607"/>
      <c r="R434" s="607"/>
      <c r="S434" s="607"/>
      <c r="T434" s="607"/>
      <c r="U434" s="603"/>
      <c r="V434" s="603">
        <v>1</v>
      </c>
      <c r="W434" s="603">
        <v>1</v>
      </c>
      <c r="X434" s="603"/>
      <c r="Y434" s="603"/>
      <c r="Z434" s="603">
        <v>2</v>
      </c>
      <c r="AA434" s="611"/>
      <c r="AB434" s="607"/>
      <c r="AC434" s="607"/>
      <c r="AD434" s="607"/>
      <c r="AE434" s="603"/>
    </row>
    <row r="435" spans="1:31" s="612" customFormat="1" x14ac:dyDescent="0.25">
      <c r="A435" s="603"/>
      <c r="B435" s="611"/>
      <c r="C435" s="611"/>
      <c r="D435" s="598"/>
      <c r="E435" s="604">
        <v>379.27458728227134</v>
      </c>
      <c r="F435" s="604">
        <f>+CEILING(E435,5)</f>
        <v>380</v>
      </c>
      <c r="G435" s="605"/>
      <c r="H435" s="603">
        <f>F435*36</f>
        <v>13680</v>
      </c>
      <c r="I435" s="605">
        <f>F435</f>
        <v>380</v>
      </c>
      <c r="J435" s="610"/>
      <c r="K435" s="606"/>
      <c r="L435" s="606"/>
      <c r="M435" s="606"/>
      <c r="N435" s="607"/>
      <c r="O435" s="607"/>
      <c r="P435" s="607"/>
      <c r="Q435" s="607"/>
      <c r="R435" s="606">
        <v>36</v>
      </c>
      <c r="S435" s="607"/>
      <c r="T435" s="607"/>
      <c r="U435" s="603"/>
      <c r="V435" s="603"/>
      <c r="W435" s="603"/>
      <c r="X435" s="603"/>
      <c r="Y435" s="603"/>
      <c r="Z435" s="603"/>
      <c r="AA435" s="611"/>
      <c r="AB435" s="607"/>
      <c r="AC435" s="606"/>
      <c r="AD435" s="606"/>
      <c r="AE435" s="603"/>
    </row>
    <row r="436" spans="1:31" s="612" customFormat="1" x14ac:dyDescent="0.25">
      <c r="A436" s="603">
        <f>A434+1</f>
        <v>215</v>
      </c>
      <c r="B436" s="598" t="s">
        <v>29</v>
      </c>
      <c r="C436" s="598" t="s">
        <v>237</v>
      </c>
      <c r="D436" s="598" t="s">
        <v>1115</v>
      </c>
      <c r="E436" s="604"/>
      <c r="F436" s="604"/>
      <c r="G436" s="605"/>
      <c r="H436" s="603"/>
      <c r="I436" s="605"/>
      <c r="J436" s="606">
        <v>48</v>
      </c>
      <c r="K436" s="614"/>
      <c r="L436" s="606">
        <v>12</v>
      </c>
      <c r="M436" s="614"/>
      <c r="N436" s="608"/>
      <c r="O436" s="608"/>
      <c r="P436" s="608"/>
      <c r="Q436" s="608"/>
      <c r="R436" s="607"/>
      <c r="S436" s="603">
        <v>30</v>
      </c>
      <c r="T436" s="608"/>
      <c r="U436" s="603">
        <v>2</v>
      </c>
      <c r="V436" s="608"/>
      <c r="W436" s="603">
        <v>2</v>
      </c>
      <c r="X436" s="608"/>
      <c r="Y436" s="608"/>
      <c r="Z436" s="603">
        <v>4</v>
      </c>
      <c r="AA436" s="611"/>
      <c r="AB436" s="608"/>
      <c r="AC436" s="607"/>
      <c r="AD436" s="607"/>
      <c r="AE436" s="603"/>
    </row>
    <row r="437" spans="1:31" s="612" customFormat="1" x14ac:dyDescent="0.25">
      <c r="A437" s="603"/>
      <c r="B437" s="611"/>
      <c r="C437" s="611"/>
      <c r="D437" s="598"/>
      <c r="E437" s="604">
        <v>265.55486695464475</v>
      </c>
      <c r="F437" s="604">
        <f>+CEILING(E437,5)</f>
        <v>270</v>
      </c>
      <c r="G437" s="605"/>
      <c r="H437" s="603">
        <f>F437*36</f>
        <v>9720</v>
      </c>
      <c r="I437" s="605">
        <f>F437</f>
        <v>270</v>
      </c>
      <c r="J437" s="614"/>
      <c r="K437" s="606"/>
      <c r="L437" s="606"/>
      <c r="M437" s="606"/>
      <c r="N437" s="607"/>
      <c r="O437" s="607"/>
      <c r="P437" s="607"/>
      <c r="Q437" s="607"/>
      <c r="R437" s="606">
        <v>30</v>
      </c>
      <c r="S437" s="607"/>
      <c r="T437" s="607"/>
      <c r="U437" s="603"/>
      <c r="V437" s="603"/>
      <c r="W437" s="603"/>
      <c r="X437" s="603"/>
      <c r="Y437" s="603"/>
      <c r="Z437" s="603"/>
      <c r="AA437" s="611"/>
      <c r="AB437" s="607"/>
      <c r="AC437" s="606"/>
      <c r="AD437" s="606"/>
      <c r="AE437" s="603"/>
    </row>
    <row r="438" spans="1:31" s="612" customFormat="1" x14ac:dyDescent="0.25">
      <c r="A438" s="603">
        <f>A436+1</f>
        <v>216</v>
      </c>
      <c r="B438" s="611" t="s">
        <v>213</v>
      </c>
      <c r="C438" s="611" t="s">
        <v>236</v>
      </c>
      <c r="D438" s="598"/>
      <c r="E438" s="604"/>
      <c r="F438" s="604"/>
      <c r="G438" s="605"/>
      <c r="H438" s="603"/>
      <c r="I438" s="605"/>
      <c r="J438" s="614"/>
      <c r="K438" s="606">
        <f>(M438*4+N438*2)/2</f>
        <v>12</v>
      </c>
      <c r="L438" s="606"/>
      <c r="M438" s="606">
        <v>6</v>
      </c>
      <c r="N438" s="607"/>
      <c r="O438" s="607"/>
      <c r="P438" s="607"/>
      <c r="Q438" s="607"/>
      <c r="R438" s="607"/>
      <c r="S438" s="607"/>
      <c r="T438" s="607"/>
      <c r="U438" s="603"/>
      <c r="V438" s="603">
        <v>1</v>
      </c>
      <c r="W438" s="603">
        <v>1</v>
      </c>
      <c r="X438" s="603"/>
      <c r="Y438" s="603"/>
      <c r="Z438" s="603">
        <v>2</v>
      </c>
      <c r="AA438" s="611"/>
      <c r="AB438" s="607"/>
      <c r="AC438" s="607"/>
      <c r="AD438" s="607"/>
      <c r="AE438" s="603"/>
    </row>
    <row r="439" spans="1:31" s="612" customFormat="1" x14ac:dyDescent="0.25">
      <c r="A439" s="603"/>
      <c r="B439" s="611"/>
      <c r="C439" s="611"/>
      <c r="D439" s="598"/>
      <c r="E439" s="604">
        <v>492.40319745900626</v>
      </c>
      <c r="F439" s="604">
        <f>+CEILING(E439,5)</f>
        <v>495</v>
      </c>
      <c r="G439" s="605"/>
      <c r="H439" s="603">
        <f>F439*36</f>
        <v>17820</v>
      </c>
      <c r="I439" s="605">
        <f>F439</f>
        <v>495</v>
      </c>
      <c r="J439" s="614"/>
      <c r="K439" s="606"/>
      <c r="L439" s="606"/>
      <c r="M439" s="606"/>
      <c r="N439" s="607"/>
      <c r="O439" s="607"/>
      <c r="P439" s="607"/>
      <c r="Q439" s="607"/>
      <c r="R439" s="606">
        <v>48</v>
      </c>
      <c r="S439" s="607"/>
      <c r="T439" s="607"/>
      <c r="U439" s="603"/>
      <c r="V439" s="603"/>
      <c r="W439" s="603"/>
      <c r="X439" s="603"/>
      <c r="Y439" s="603"/>
      <c r="Z439" s="603"/>
      <c r="AA439" s="611"/>
      <c r="AB439" s="607"/>
      <c r="AC439" s="606"/>
      <c r="AD439" s="606"/>
      <c r="AE439" s="603"/>
    </row>
    <row r="440" spans="1:31" s="612" customFormat="1" x14ac:dyDescent="0.25">
      <c r="A440" s="603">
        <f>A438+1</f>
        <v>217</v>
      </c>
      <c r="B440" s="598" t="s">
        <v>214</v>
      </c>
      <c r="C440" s="598" t="s">
        <v>245</v>
      </c>
      <c r="D440" s="598"/>
      <c r="E440" s="604"/>
      <c r="F440" s="604"/>
      <c r="G440" s="605"/>
      <c r="H440" s="603"/>
      <c r="I440" s="605"/>
      <c r="J440" s="606">
        <v>48</v>
      </c>
      <c r="K440" s="614"/>
      <c r="L440" s="606">
        <v>12</v>
      </c>
      <c r="M440" s="614"/>
      <c r="N440" s="608"/>
      <c r="O440" s="608"/>
      <c r="P440" s="608"/>
      <c r="Q440" s="608"/>
      <c r="R440" s="607"/>
      <c r="S440" s="603">
        <v>30</v>
      </c>
      <c r="T440" s="608"/>
      <c r="U440" s="603">
        <v>2</v>
      </c>
      <c r="V440" s="608"/>
      <c r="W440" s="603">
        <v>2</v>
      </c>
      <c r="X440" s="608"/>
      <c r="Y440" s="608"/>
      <c r="Z440" s="603">
        <v>4</v>
      </c>
      <c r="AA440" s="611"/>
      <c r="AB440" s="608"/>
      <c r="AC440" s="607"/>
      <c r="AD440" s="607"/>
      <c r="AE440" s="603"/>
    </row>
    <row r="441" spans="1:31" s="612" customFormat="1" x14ac:dyDescent="0.25">
      <c r="A441" s="603"/>
      <c r="B441" s="611"/>
      <c r="C441" s="611"/>
      <c r="D441" s="598"/>
      <c r="E441" s="604">
        <v>522.22112390375264</v>
      </c>
      <c r="F441" s="604">
        <f>+CEILING(E441,5)</f>
        <v>525</v>
      </c>
      <c r="G441" s="605"/>
      <c r="H441" s="603">
        <f>F441*36</f>
        <v>18900</v>
      </c>
      <c r="I441" s="605">
        <f>F441</f>
        <v>525</v>
      </c>
      <c r="J441" s="610"/>
      <c r="K441" s="606"/>
      <c r="L441" s="610"/>
      <c r="M441" s="606"/>
      <c r="N441" s="607"/>
      <c r="O441" s="607"/>
      <c r="P441" s="607"/>
      <c r="Q441" s="607"/>
      <c r="R441" s="606">
        <v>48</v>
      </c>
      <c r="S441" s="607"/>
      <c r="T441" s="607"/>
      <c r="U441" s="603"/>
      <c r="V441" s="603"/>
      <c r="W441" s="603"/>
      <c r="X441" s="603"/>
      <c r="Y441" s="603"/>
      <c r="Z441" s="603"/>
      <c r="AA441" s="611"/>
      <c r="AB441" s="607"/>
      <c r="AC441" s="606"/>
      <c r="AD441" s="606"/>
      <c r="AE441" s="603"/>
    </row>
    <row r="442" spans="1:31" s="612" customFormat="1" x14ac:dyDescent="0.25">
      <c r="A442" s="603">
        <f>A440+1</f>
        <v>218</v>
      </c>
      <c r="B442" s="598" t="s">
        <v>215</v>
      </c>
      <c r="C442" s="598" t="s">
        <v>249</v>
      </c>
      <c r="D442" s="598"/>
      <c r="E442" s="604"/>
      <c r="F442" s="604"/>
      <c r="G442" s="605"/>
      <c r="H442" s="603"/>
      <c r="I442" s="605"/>
      <c r="J442" s="606">
        <v>48</v>
      </c>
      <c r="K442" s="614"/>
      <c r="L442" s="606">
        <v>12</v>
      </c>
      <c r="M442" s="614"/>
      <c r="N442" s="608"/>
      <c r="O442" s="608"/>
      <c r="P442" s="608"/>
      <c r="Q442" s="608"/>
      <c r="R442" s="607"/>
      <c r="S442" s="603">
        <v>30</v>
      </c>
      <c r="T442" s="608"/>
      <c r="U442" s="603">
        <v>2</v>
      </c>
      <c r="V442" s="608"/>
      <c r="W442" s="603">
        <v>2</v>
      </c>
      <c r="X442" s="608"/>
      <c r="Y442" s="608"/>
      <c r="Z442" s="603">
        <v>4</v>
      </c>
      <c r="AA442" s="611"/>
      <c r="AB442" s="608"/>
      <c r="AC442" s="607"/>
      <c r="AD442" s="607"/>
      <c r="AE442" s="603"/>
    </row>
    <row r="443" spans="1:31" s="612" customFormat="1" x14ac:dyDescent="0.25">
      <c r="A443" s="603"/>
      <c r="B443" s="611"/>
      <c r="C443" s="611"/>
      <c r="D443" s="598"/>
      <c r="E443" s="604">
        <v>418.92469152567168</v>
      </c>
      <c r="F443" s="604">
        <f>+CEILING(E443,5)</f>
        <v>420</v>
      </c>
      <c r="G443" s="605"/>
      <c r="H443" s="603">
        <f>F443*36</f>
        <v>15120</v>
      </c>
      <c r="I443" s="605">
        <f>F443</f>
        <v>420</v>
      </c>
      <c r="J443" s="614"/>
      <c r="K443" s="606"/>
      <c r="L443" s="606"/>
      <c r="M443" s="606"/>
      <c r="N443" s="607"/>
      <c r="O443" s="607"/>
      <c r="P443" s="607"/>
      <c r="Q443" s="607"/>
      <c r="R443" s="606">
        <v>42</v>
      </c>
      <c r="S443" s="607"/>
      <c r="T443" s="607"/>
      <c r="U443" s="603"/>
      <c r="V443" s="603"/>
      <c r="W443" s="603"/>
      <c r="X443" s="603"/>
      <c r="Y443" s="603"/>
      <c r="Z443" s="603"/>
      <c r="AA443" s="611"/>
      <c r="AB443" s="607"/>
      <c r="AC443" s="606"/>
      <c r="AD443" s="606"/>
      <c r="AE443" s="603"/>
    </row>
    <row r="444" spans="1:31" s="612" customFormat="1" x14ac:dyDescent="0.25">
      <c r="A444" s="603">
        <f>A442+1</f>
        <v>219</v>
      </c>
      <c r="B444" s="611" t="s">
        <v>216</v>
      </c>
      <c r="C444" s="611" t="s">
        <v>234</v>
      </c>
      <c r="D444" s="598"/>
      <c r="E444" s="604"/>
      <c r="F444" s="604"/>
      <c r="G444" s="605"/>
      <c r="H444" s="603"/>
      <c r="I444" s="605"/>
      <c r="J444" s="614"/>
      <c r="K444" s="606">
        <f>(M444*4+N444*2)/2</f>
        <v>12</v>
      </c>
      <c r="L444" s="606"/>
      <c r="M444" s="606">
        <v>6</v>
      </c>
      <c r="N444" s="607"/>
      <c r="O444" s="607"/>
      <c r="P444" s="607"/>
      <c r="Q444" s="607"/>
      <c r="R444" s="607"/>
      <c r="S444" s="607"/>
      <c r="T444" s="607"/>
      <c r="U444" s="603"/>
      <c r="V444" s="603">
        <v>1</v>
      </c>
      <c r="W444" s="603">
        <v>1</v>
      </c>
      <c r="X444" s="603"/>
      <c r="Y444" s="603"/>
      <c r="Z444" s="603">
        <v>2</v>
      </c>
      <c r="AA444" s="611"/>
      <c r="AB444" s="607"/>
      <c r="AC444" s="607"/>
      <c r="AD444" s="607"/>
      <c r="AE444" s="603"/>
    </row>
    <row r="445" spans="1:31" s="612" customFormat="1" x14ac:dyDescent="0.25">
      <c r="A445" s="603"/>
      <c r="B445" s="611"/>
      <c r="C445" s="611"/>
      <c r="D445" s="598"/>
      <c r="E445" s="604">
        <v>421.6842243281518</v>
      </c>
      <c r="F445" s="604">
        <f>+CEILING(E445,5)</f>
        <v>425</v>
      </c>
      <c r="G445" s="605"/>
      <c r="H445" s="603">
        <f>F445*36</f>
        <v>15300</v>
      </c>
      <c r="I445" s="605">
        <f>F445</f>
        <v>425</v>
      </c>
      <c r="J445" s="614"/>
      <c r="K445" s="606"/>
      <c r="L445" s="606"/>
      <c r="M445" s="606"/>
      <c r="N445" s="607"/>
      <c r="O445" s="607"/>
      <c r="P445" s="607"/>
      <c r="Q445" s="607"/>
      <c r="R445" s="606">
        <v>42</v>
      </c>
      <c r="S445" s="607"/>
      <c r="T445" s="607"/>
      <c r="U445" s="603"/>
      <c r="V445" s="603"/>
      <c r="W445" s="603"/>
      <c r="X445" s="603"/>
      <c r="Y445" s="603"/>
      <c r="Z445" s="603"/>
      <c r="AA445" s="611"/>
      <c r="AB445" s="607"/>
      <c r="AC445" s="606"/>
      <c r="AD445" s="606"/>
      <c r="AE445" s="603"/>
    </row>
    <row r="446" spans="1:31" s="612" customFormat="1" x14ac:dyDescent="0.25">
      <c r="A446" s="603">
        <f>A444+1</f>
        <v>220</v>
      </c>
      <c r="B446" s="611" t="s">
        <v>217</v>
      </c>
      <c r="C446" s="611" t="s">
        <v>234</v>
      </c>
      <c r="D446" s="598"/>
      <c r="E446" s="604"/>
      <c r="F446" s="604"/>
      <c r="G446" s="605"/>
      <c r="H446" s="603"/>
      <c r="I446" s="605"/>
      <c r="J446" s="614"/>
      <c r="K446" s="606">
        <f>(M446*4+N446*2)/2</f>
        <v>12</v>
      </c>
      <c r="L446" s="606"/>
      <c r="M446" s="606">
        <v>6</v>
      </c>
      <c r="N446" s="607"/>
      <c r="O446" s="607"/>
      <c r="P446" s="607"/>
      <c r="Q446" s="607"/>
      <c r="R446" s="607"/>
      <c r="S446" s="607"/>
      <c r="T446" s="607"/>
      <c r="U446" s="603"/>
      <c r="V446" s="603">
        <v>1</v>
      </c>
      <c r="W446" s="603">
        <v>1</v>
      </c>
      <c r="X446" s="603"/>
      <c r="Y446" s="603"/>
      <c r="Z446" s="603">
        <v>2</v>
      </c>
      <c r="AA446" s="611"/>
      <c r="AB446" s="607"/>
      <c r="AC446" s="607"/>
      <c r="AD446" s="607"/>
      <c r="AE446" s="603"/>
    </row>
    <row r="447" spans="1:31" s="612" customFormat="1" x14ac:dyDescent="0.25">
      <c r="A447" s="603"/>
      <c r="B447" s="611"/>
      <c r="C447" s="611"/>
      <c r="D447" s="598"/>
      <c r="E447" s="604">
        <v>342.69693739655787</v>
      </c>
      <c r="F447" s="604">
        <f>+CEILING(E447,5)</f>
        <v>345</v>
      </c>
      <c r="G447" s="605"/>
      <c r="H447" s="603">
        <f>F447*36</f>
        <v>12420</v>
      </c>
      <c r="I447" s="605">
        <f>F447</f>
        <v>345</v>
      </c>
      <c r="J447" s="610"/>
      <c r="K447" s="606"/>
      <c r="L447" s="610"/>
      <c r="M447" s="606"/>
      <c r="N447" s="603"/>
      <c r="O447" s="603"/>
      <c r="P447" s="603"/>
      <c r="Q447" s="603"/>
      <c r="R447" s="606">
        <v>36</v>
      </c>
      <c r="S447" s="603"/>
      <c r="T447" s="603"/>
      <c r="U447" s="603"/>
      <c r="V447" s="603"/>
      <c r="W447" s="603"/>
      <c r="X447" s="603"/>
      <c r="Y447" s="603"/>
      <c r="Z447" s="603"/>
      <c r="AA447" s="611"/>
      <c r="AB447" s="603"/>
      <c r="AC447" s="606"/>
      <c r="AD447" s="606"/>
      <c r="AE447" s="603"/>
    </row>
    <row r="448" spans="1:31" s="612" customFormat="1" x14ac:dyDescent="0.25">
      <c r="A448" s="603">
        <f>A446+1</f>
        <v>221</v>
      </c>
      <c r="B448" s="598" t="s">
        <v>30</v>
      </c>
      <c r="C448" s="598" t="s">
        <v>248</v>
      </c>
      <c r="D448" s="598" t="s">
        <v>1116</v>
      </c>
      <c r="E448" s="604"/>
      <c r="F448" s="604"/>
      <c r="G448" s="605"/>
      <c r="H448" s="603"/>
      <c r="I448" s="605"/>
      <c r="J448" s="606">
        <v>48</v>
      </c>
      <c r="K448" s="614"/>
      <c r="L448" s="606">
        <v>12</v>
      </c>
      <c r="M448" s="614"/>
      <c r="N448" s="608"/>
      <c r="O448" s="608"/>
      <c r="P448" s="608"/>
      <c r="Q448" s="608"/>
      <c r="R448" s="607"/>
      <c r="S448" s="603">
        <v>30</v>
      </c>
      <c r="T448" s="608"/>
      <c r="U448" s="603">
        <v>2</v>
      </c>
      <c r="V448" s="608"/>
      <c r="W448" s="603">
        <v>2</v>
      </c>
      <c r="X448" s="608"/>
      <c r="Y448" s="608"/>
      <c r="Z448" s="603">
        <v>4</v>
      </c>
      <c r="AA448" s="611"/>
      <c r="AB448" s="608"/>
      <c r="AC448" s="607"/>
      <c r="AD448" s="607"/>
      <c r="AE448" s="603"/>
    </row>
    <row r="449" spans="1:31" s="612" customFormat="1" x14ac:dyDescent="0.25">
      <c r="A449" s="603"/>
      <c r="B449" s="611"/>
      <c r="C449" s="611"/>
      <c r="D449" s="598"/>
      <c r="E449" s="604">
        <v>386.43364018176487</v>
      </c>
      <c r="F449" s="604">
        <f>+CEILING(E449,5)</f>
        <v>390</v>
      </c>
      <c r="G449" s="605"/>
      <c r="H449" s="603">
        <f>F449*36</f>
        <v>14040</v>
      </c>
      <c r="I449" s="605">
        <f>F449</f>
        <v>390</v>
      </c>
      <c r="J449" s="610"/>
      <c r="K449" s="606"/>
      <c r="L449" s="606"/>
      <c r="M449" s="606"/>
      <c r="N449" s="607"/>
      <c r="O449" s="607"/>
      <c r="P449" s="607"/>
      <c r="Q449" s="607"/>
      <c r="R449" s="606">
        <v>36</v>
      </c>
      <c r="S449" s="607"/>
      <c r="T449" s="607"/>
      <c r="U449" s="603"/>
      <c r="V449" s="603"/>
      <c r="W449" s="603"/>
      <c r="X449" s="603"/>
      <c r="Y449" s="603"/>
      <c r="Z449" s="603"/>
      <c r="AA449" s="611"/>
      <c r="AB449" s="607"/>
      <c r="AC449" s="606"/>
      <c r="AD449" s="606"/>
      <c r="AE449" s="603"/>
    </row>
    <row r="450" spans="1:31" s="612" customFormat="1" x14ac:dyDescent="0.25">
      <c r="A450" s="603">
        <f>A448+1</f>
        <v>222</v>
      </c>
      <c r="B450" s="611" t="s">
        <v>85</v>
      </c>
      <c r="C450" s="611" t="s">
        <v>234</v>
      </c>
      <c r="D450" s="598"/>
      <c r="E450" s="604"/>
      <c r="F450" s="604"/>
      <c r="G450" s="605"/>
      <c r="H450" s="603"/>
      <c r="I450" s="605"/>
      <c r="J450" s="614"/>
      <c r="K450" s="606">
        <f>(M450*4+N450*2)/2</f>
        <v>12</v>
      </c>
      <c r="L450" s="606"/>
      <c r="M450" s="606">
        <v>6</v>
      </c>
      <c r="N450" s="607"/>
      <c r="O450" s="607"/>
      <c r="P450" s="607"/>
      <c r="Q450" s="607"/>
      <c r="R450" s="607"/>
      <c r="S450" s="607"/>
      <c r="T450" s="607"/>
      <c r="U450" s="603"/>
      <c r="V450" s="603">
        <v>1</v>
      </c>
      <c r="W450" s="603">
        <v>1</v>
      </c>
      <c r="X450" s="603"/>
      <c r="Y450" s="603"/>
      <c r="Z450" s="603">
        <v>2</v>
      </c>
      <c r="AA450" s="611"/>
      <c r="AB450" s="607"/>
      <c r="AC450" s="607"/>
      <c r="AD450" s="607"/>
      <c r="AE450" s="603"/>
    </row>
    <row r="451" spans="1:31" s="612" customFormat="1" x14ac:dyDescent="0.25">
      <c r="A451" s="603"/>
      <c r="B451" s="611"/>
      <c r="C451" s="611"/>
      <c r="D451" s="598"/>
      <c r="E451" s="604">
        <v>309.42809905739148</v>
      </c>
      <c r="F451" s="604">
        <f>+CEILING(E451,5)</f>
        <v>310</v>
      </c>
      <c r="G451" s="605"/>
      <c r="H451" s="603">
        <f>F451*36</f>
        <v>11160</v>
      </c>
      <c r="I451" s="605">
        <f>F451</f>
        <v>310</v>
      </c>
      <c r="J451" s="614"/>
      <c r="K451" s="606"/>
      <c r="L451" s="606"/>
      <c r="M451" s="606"/>
      <c r="N451" s="607"/>
      <c r="O451" s="607"/>
      <c r="P451" s="607"/>
      <c r="Q451" s="607"/>
      <c r="R451" s="606">
        <v>30</v>
      </c>
      <c r="S451" s="607"/>
      <c r="T451" s="607"/>
      <c r="U451" s="603"/>
      <c r="V451" s="603"/>
      <c r="W451" s="603"/>
      <c r="X451" s="603"/>
      <c r="Y451" s="603"/>
      <c r="Z451" s="603"/>
      <c r="AA451" s="611"/>
      <c r="AB451" s="607"/>
      <c r="AC451" s="606"/>
      <c r="AD451" s="606"/>
      <c r="AE451" s="603"/>
    </row>
    <row r="452" spans="1:31" s="612" customFormat="1" x14ac:dyDescent="0.25">
      <c r="A452" s="603">
        <f>A450+1</f>
        <v>223</v>
      </c>
      <c r="B452" s="611" t="s">
        <v>86</v>
      </c>
      <c r="C452" s="611" t="s">
        <v>234</v>
      </c>
      <c r="D452" s="598"/>
      <c r="E452" s="604"/>
      <c r="F452" s="604"/>
      <c r="G452" s="605"/>
      <c r="H452" s="603"/>
      <c r="I452" s="605"/>
      <c r="J452" s="614"/>
      <c r="K452" s="606">
        <f>(M452*4+N452*2)/2</f>
        <v>12</v>
      </c>
      <c r="L452" s="606"/>
      <c r="M452" s="606">
        <v>6</v>
      </c>
      <c r="N452" s="607"/>
      <c r="O452" s="607"/>
      <c r="P452" s="607"/>
      <c r="Q452" s="607"/>
      <c r="R452" s="607"/>
      <c r="S452" s="607"/>
      <c r="T452" s="607"/>
      <c r="U452" s="603"/>
      <c r="V452" s="603">
        <v>1</v>
      </c>
      <c r="W452" s="603">
        <v>1</v>
      </c>
      <c r="X452" s="603"/>
      <c r="Y452" s="603"/>
      <c r="Z452" s="603">
        <v>2</v>
      </c>
      <c r="AA452" s="611"/>
      <c r="AB452" s="607"/>
      <c r="AC452" s="607"/>
      <c r="AD452" s="607"/>
      <c r="AE452" s="603"/>
    </row>
    <row r="453" spans="1:31" s="612" customFormat="1" x14ac:dyDescent="0.25">
      <c r="A453" s="603"/>
      <c r="B453" s="611"/>
      <c r="C453" s="611"/>
      <c r="D453" s="598"/>
      <c r="E453" s="604">
        <v>357.80903785813069</v>
      </c>
      <c r="F453" s="604">
        <f>+CEILING(E453,5)</f>
        <v>360</v>
      </c>
      <c r="G453" s="605"/>
      <c r="H453" s="603">
        <f>F453*36</f>
        <v>12960</v>
      </c>
      <c r="I453" s="605">
        <f>F453</f>
        <v>360</v>
      </c>
      <c r="J453" s="614"/>
      <c r="K453" s="606"/>
      <c r="L453" s="606"/>
      <c r="M453" s="606"/>
      <c r="N453" s="607"/>
      <c r="O453" s="607"/>
      <c r="P453" s="607"/>
      <c r="Q453" s="607"/>
      <c r="R453" s="606">
        <v>36</v>
      </c>
      <c r="S453" s="607"/>
      <c r="T453" s="607"/>
      <c r="U453" s="603"/>
      <c r="V453" s="603"/>
      <c r="W453" s="603"/>
      <c r="X453" s="603"/>
      <c r="Y453" s="603"/>
      <c r="Z453" s="603"/>
      <c r="AA453" s="611"/>
      <c r="AB453" s="607"/>
      <c r="AC453" s="606"/>
      <c r="AD453" s="606"/>
      <c r="AE453" s="603"/>
    </row>
    <row r="454" spans="1:31" s="612" customFormat="1" x14ac:dyDescent="0.25">
      <c r="A454" s="603">
        <f>A452+1</f>
        <v>224</v>
      </c>
      <c r="B454" s="611" t="s">
        <v>87</v>
      </c>
      <c r="C454" s="611" t="s">
        <v>234</v>
      </c>
      <c r="D454" s="598"/>
      <c r="E454" s="604"/>
      <c r="F454" s="604"/>
      <c r="G454" s="605"/>
      <c r="H454" s="603"/>
      <c r="I454" s="605"/>
      <c r="J454" s="614"/>
      <c r="K454" s="606">
        <f>(M454*4+N454*2)/2</f>
        <v>12</v>
      </c>
      <c r="L454" s="606"/>
      <c r="M454" s="606">
        <v>6</v>
      </c>
      <c r="N454" s="607"/>
      <c r="O454" s="607"/>
      <c r="P454" s="607"/>
      <c r="Q454" s="607"/>
      <c r="R454" s="607"/>
      <c r="S454" s="607"/>
      <c r="T454" s="607"/>
      <c r="U454" s="603"/>
      <c r="V454" s="603">
        <v>1</v>
      </c>
      <c r="W454" s="603">
        <v>1</v>
      </c>
      <c r="X454" s="603"/>
      <c r="Y454" s="603"/>
      <c r="Z454" s="603">
        <v>2</v>
      </c>
      <c r="AA454" s="611"/>
      <c r="AB454" s="607"/>
      <c r="AC454" s="607"/>
      <c r="AD454" s="607"/>
      <c r="AE454" s="603"/>
    </row>
    <row r="455" spans="1:31" s="612" customFormat="1" x14ac:dyDescent="0.25">
      <c r="A455" s="603"/>
      <c r="B455" s="611"/>
      <c r="C455" s="611"/>
      <c r="D455" s="598"/>
      <c r="E455" s="604">
        <v>480.43870175559454</v>
      </c>
      <c r="F455" s="604">
        <f>+CEILING(E455,5)</f>
        <v>485</v>
      </c>
      <c r="G455" s="605"/>
      <c r="H455" s="603">
        <f>F455*36</f>
        <v>17460</v>
      </c>
      <c r="I455" s="605">
        <f>F455</f>
        <v>485</v>
      </c>
      <c r="J455" s="614"/>
      <c r="K455" s="606"/>
      <c r="L455" s="606"/>
      <c r="M455" s="606"/>
      <c r="N455" s="607"/>
      <c r="O455" s="607"/>
      <c r="P455" s="607"/>
      <c r="Q455" s="607"/>
      <c r="R455" s="606">
        <v>48</v>
      </c>
      <c r="S455" s="607"/>
      <c r="T455" s="607"/>
      <c r="U455" s="603"/>
      <c r="V455" s="603"/>
      <c r="W455" s="603"/>
      <c r="X455" s="603"/>
      <c r="Y455" s="603"/>
      <c r="Z455" s="603"/>
      <c r="AA455" s="611"/>
      <c r="AB455" s="607"/>
      <c r="AC455" s="606"/>
      <c r="AD455" s="606"/>
      <c r="AE455" s="603"/>
    </row>
    <row r="456" spans="1:31" s="612" customFormat="1" x14ac:dyDescent="0.25">
      <c r="A456" s="603">
        <f>A454+1</f>
        <v>225</v>
      </c>
      <c r="B456" s="611" t="s">
        <v>218</v>
      </c>
      <c r="C456" s="611" t="s">
        <v>235</v>
      </c>
      <c r="D456" s="598"/>
      <c r="E456" s="604"/>
      <c r="F456" s="604"/>
      <c r="G456" s="605"/>
      <c r="H456" s="603"/>
      <c r="I456" s="605"/>
      <c r="J456" s="614"/>
      <c r="K456" s="606">
        <f>(M456*4+N456*2)/2</f>
        <v>12</v>
      </c>
      <c r="L456" s="606"/>
      <c r="M456" s="606">
        <v>6</v>
      </c>
      <c r="N456" s="607"/>
      <c r="O456" s="607"/>
      <c r="P456" s="607"/>
      <c r="Q456" s="607"/>
      <c r="R456" s="607"/>
      <c r="S456" s="607"/>
      <c r="T456" s="607"/>
      <c r="U456" s="603"/>
      <c r="V456" s="603">
        <v>1</v>
      </c>
      <c r="W456" s="603">
        <v>1</v>
      </c>
      <c r="X456" s="603"/>
      <c r="Y456" s="603"/>
      <c r="Z456" s="603">
        <v>2</v>
      </c>
      <c r="AA456" s="611"/>
      <c r="AB456" s="607"/>
      <c r="AC456" s="607"/>
      <c r="AD456" s="607"/>
      <c r="AE456" s="603"/>
    </row>
    <row r="457" spans="1:31" s="612" customFormat="1" x14ac:dyDescent="0.25">
      <c r="A457" s="603"/>
      <c r="B457" s="611"/>
      <c r="C457" s="611"/>
      <c r="D457" s="598"/>
      <c r="E457" s="604">
        <v>350.46702086975364</v>
      </c>
      <c r="F457" s="604">
        <f>+CEILING(E457,5)</f>
        <v>355</v>
      </c>
      <c r="G457" s="605"/>
      <c r="H457" s="603">
        <f>F457*36</f>
        <v>12780</v>
      </c>
      <c r="I457" s="605">
        <f>F457</f>
        <v>355</v>
      </c>
      <c r="J457" s="614"/>
      <c r="K457" s="606"/>
      <c r="L457" s="606"/>
      <c r="M457" s="606"/>
      <c r="N457" s="607"/>
      <c r="O457" s="607"/>
      <c r="P457" s="607"/>
      <c r="Q457" s="607"/>
      <c r="R457" s="606">
        <v>36</v>
      </c>
      <c r="S457" s="607"/>
      <c r="T457" s="607"/>
      <c r="U457" s="603"/>
      <c r="V457" s="603"/>
      <c r="W457" s="603"/>
      <c r="X457" s="603"/>
      <c r="Y457" s="603"/>
      <c r="Z457" s="603"/>
      <c r="AA457" s="611"/>
      <c r="AB457" s="607"/>
      <c r="AC457" s="606"/>
      <c r="AD457" s="606"/>
      <c r="AE457" s="603"/>
    </row>
    <row r="458" spans="1:31" s="612" customFormat="1" x14ac:dyDescent="0.25">
      <c r="A458" s="603">
        <f>A456+1</f>
        <v>226</v>
      </c>
      <c r="B458" s="598" t="s">
        <v>88</v>
      </c>
      <c r="C458" s="598" t="s">
        <v>248</v>
      </c>
      <c r="D458" s="598" t="s">
        <v>1117</v>
      </c>
      <c r="E458" s="604"/>
      <c r="F458" s="604"/>
      <c r="G458" s="605"/>
      <c r="H458" s="603"/>
      <c r="I458" s="605"/>
      <c r="J458" s="606">
        <v>48</v>
      </c>
      <c r="K458" s="614"/>
      <c r="L458" s="606">
        <v>12</v>
      </c>
      <c r="M458" s="614"/>
      <c r="N458" s="608"/>
      <c r="O458" s="608"/>
      <c r="P458" s="608"/>
      <c r="Q458" s="608"/>
      <c r="R458" s="607"/>
      <c r="S458" s="603">
        <v>30</v>
      </c>
      <c r="T458" s="608"/>
      <c r="U458" s="603">
        <v>2</v>
      </c>
      <c r="V458" s="608"/>
      <c r="W458" s="603">
        <v>2</v>
      </c>
      <c r="X458" s="608"/>
      <c r="Y458" s="608"/>
      <c r="Z458" s="603">
        <v>4</v>
      </c>
      <c r="AA458" s="611"/>
      <c r="AB458" s="608"/>
      <c r="AC458" s="607"/>
      <c r="AD458" s="607"/>
      <c r="AE458" s="603"/>
    </row>
    <row r="459" spans="1:31" s="612" customFormat="1" x14ac:dyDescent="0.25">
      <c r="A459" s="603"/>
      <c r="B459" s="611"/>
      <c r="C459" s="611"/>
      <c r="D459" s="598"/>
      <c r="E459" s="604">
        <v>443.28691997049503</v>
      </c>
      <c r="F459" s="604">
        <f>+CEILING(E459,5)</f>
        <v>445</v>
      </c>
      <c r="G459" s="605"/>
      <c r="H459" s="603">
        <f>F459*36</f>
        <v>16020</v>
      </c>
      <c r="I459" s="605">
        <f>F459</f>
        <v>445</v>
      </c>
      <c r="J459" s="614"/>
      <c r="K459" s="606"/>
      <c r="L459" s="606"/>
      <c r="M459" s="606"/>
      <c r="N459" s="607"/>
      <c r="O459" s="607"/>
      <c r="P459" s="607"/>
      <c r="Q459" s="607"/>
      <c r="R459" s="606">
        <v>42</v>
      </c>
      <c r="S459" s="607"/>
      <c r="T459" s="607"/>
      <c r="U459" s="603"/>
      <c r="V459" s="603"/>
      <c r="W459" s="603"/>
      <c r="X459" s="603"/>
      <c r="Y459" s="603"/>
      <c r="Z459" s="603"/>
      <c r="AA459" s="611"/>
      <c r="AB459" s="607"/>
      <c r="AC459" s="606"/>
      <c r="AD459" s="606"/>
      <c r="AE459" s="603"/>
    </row>
    <row r="460" spans="1:31" s="612" customFormat="1" x14ac:dyDescent="0.25">
      <c r="A460" s="603">
        <f>A458+1</f>
        <v>227</v>
      </c>
      <c r="B460" s="611" t="s">
        <v>539</v>
      </c>
      <c r="C460" s="611" t="s">
        <v>236</v>
      </c>
      <c r="D460" s="598"/>
      <c r="E460" s="604"/>
      <c r="F460" s="604"/>
      <c r="G460" s="605"/>
      <c r="H460" s="603"/>
      <c r="I460" s="605"/>
      <c r="J460" s="614"/>
      <c r="K460" s="606">
        <f>(M460*4+N460*2)/2</f>
        <v>12</v>
      </c>
      <c r="L460" s="606"/>
      <c r="M460" s="606">
        <v>6</v>
      </c>
      <c r="N460" s="607"/>
      <c r="O460" s="607"/>
      <c r="P460" s="607"/>
      <c r="Q460" s="607"/>
      <c r="R460" s="607"/>
      <c r="S460" s="607"/>
      <c r="T460" s="607"/>
      <c r="U460" s="603"/>
      <c r="V460" s="603">
        <v>1</v>
      </c>
      <c r="W460" s="603">
        <v>1</v>
      </c>
      <c r="X460" s="603"/>
      <c r="Y460" s="603"/>
      <c r="Z460" s="603">
        <v>2</v>
      </c>
      <c r="AA460" s="611"/>
      <c r="AB460" s="607"/>
      <c r="AC460" s="607"/>
      <c r="AD460" s="607"/>
      <c r="AE460" s="603"/>
    </row>
    <row r="461" spans="1:31" s="612" customFormat="1" x14ac:dyDescent="0.25">
      <c r="A461" s="603"/>
      <c r="B461" s="611"/>
      <c r="C461" s="611"/>
      <c r="D461" s="598"/>
      <c r="E461" s="604">
        <v>356.66492651092716</v>
      </c>
      <c r="F461" s="604">
        <f>+CEILING(E461,5)</f>
        <v>360</v>
      </c>
      <c r="G461" s="605"/>
      <c r="H461" s="603">
        <f>F461*36</f>
        <v>12960</v>
      </c>
      <c r="I461" s="605">
        <f>F461</f>
        <v>360</v>
      </c>
      <c r="J461" s="610"/>
      <c r="K461" s="610"/>
      <c r="L461" s="610"/>
      <c r="M461" s="610"/>
      <c r="N461" s="603"/>
      <c r="O461" s="603"/>
      <c r="P461" s="603"/>
      <c r="Q461" s="603"/>
      <c r="R461" s="606">
        <v>36</v>
      </c>
      <c r="S461" s="607"/>
      <c r="T461" s="603"/>
      <c r="U461" s="603"/>
      <c r="V461" s="603"/>
      <c r="W461" s="603"/>
      <c r="X461" s="603"/>
      <c r="Y461" s="603"/>
      <c r="Z461" s="603"/>
      <c r="AA461" s="611"/>
      <c r="AB461" s="603"/>
      <c r="AC461" s="606"/>
      <c r="AD461" s="606"/>
      <c r="AE461" s="603"/>
    </row>
    <row r="462" spans="1:31" s="612" customFormat="1" x14ac:dyDescent="0.25">
      <c r="A462" s="603">
        <f>A460+1</f>
        <v>228</v>
      </c>
      <c r="B462" s="611" t="s">
        <v>219</v>
      </c>
      <c r="C462" s="611" t="s">
        <v>20</v>
      </c>
      <c r="D462" s="598"/>
      <c r="E462" s="604"/>
      <c r="F462" s="604"/>
      <c r="G462" s="605"/>
      <c r="H462" s="603"/>
      <c r="I462" s="605"/>
      <c r="J462" s="614"/>
      <c r="K462" s="606">
        <f>(M462*4+N462*2)/2</f>
        <v>12</v>
      </c>
      <c r="L462" s="606"/>
      <c r="M462" s="606">
        <v>6</v>
      </c>
      <c r="N462" s="607"/>
      <c r="O462" s="607"/>
      <c r="P462" s="607"/>
      <c r="Q462" s="607"/>
      <c r="R462" s="607"/>
      <c r="S462" s="607"/>
      <c r="T462" s="607"/>
      <c r="U462" s="603"/>
      <c r="V462" s="603">
        <v>1</v>
      </c>
      <c r="W462" s="603">
        <v>1</v>
      </c>
      <c r="X462" s="603"/>
      <c r="Y462" s="603"/>
      <c r="Z462" s="603">
        <v>2</v>
      </c>
      <c r="AA462" s="611"/>
      <c r="AB462" s="607"/>
      <c r="AC462" s="607"/>
      <c r="AD462" s="607"/>
      <c r="AE462" s="603"/>
    </row>
    <row r="463" spans="1:31" s="612" customFormat="1" x14ac:dyDescent="0.25">
      <c r="A463" s="603"/>
      <c r="B463" s="611"/>
      <c r="C463" s="611"/>
      <c r="D463" s="598"/>
      <c r="E463" s="604">
        <v>339.87855793604155</v>
      </c>
      <c r="F463" s="604">
        <f>+CEILING(E463,5)</f>
        <v>340</v>
      </c>
      <c r="G463" s="605"/>
      <c r="H463" s="603">
        <f>F463*36</f>
        <v>12240</v>
      </c>
      <c r="I463" s="605">
        <f>F463</f>
        <v>340</v>
      </c>
      <c r="J463" s="610"/>
      <c r="K463" s="606"/>
      <c r="L463" s="610"/>
      <c r="M463" s="606"/>
      <c r="N463" s="603"/>
      <c r="O463" s="603"/>
      <c r="P463" s="603"/>
      <c r="Q463" s="603"/>
      <c r="R463" s="606">
        <v>36</v>
      </c>
      <c r="S463" s="603"/>
      <c r="T463" s="603"/>
      <c r="U463" s="603"/>
      <c r="V463" s="603"/>
      <c r="W463" s="603"/>
      <c r="X463" s="603"/>
      <c r="Y463" s="603"/>
      <c r="Z463" s="603"/>
      <c r="AA463" s="611"/>
      <c r="AB463" s="603"/>
      <c r="AC463" s="606"/>
      <c r="AD463" s="606"/>
      <c r="AE463" s="603"/>
    </row>
    <row r="464" spans="1:31" s="612" customFormat="1" x14ac:dyDescent="0.25">
      <c r="A464" s="603">
        <f>A462+1</f>
        <v>229</v>
      </c>
      <c r="B464" s="611" t="s">
        <v>656</v>
      </c>
      <c r="C464" s="611" t="s">
        <v>234</v>
      </c>
      <c r="D464" s="598"/>
      <c r="E464" s="604"/>
      <c r="F464" s="604"/>
      <c r="G464" s="605"/>
      <c r="H464" s="603"/>
      <c r="I464" s="605"/>
      <c r="J464" s="614"/>
      <c r="K464" s="606">
        <f>(M464*4+N464*2)/2</f>
        <v>12</v>
      </c>
      <c r="L464" s="606"/>
      <c r="M464" s="606">
        <v>6</v>
      </c>
      <c r="N464" s="607"/>
      <c r="O464" s="607"/>
      <c r="P464" s="607"/>
      <c r="Q464" s="607"/>
      <c r="R464" s="607"/>
      <c r="S464" s="607"/>
      <c r="T464" s="607"/>
      <c r="U464" s="603"/>
      <c r="V464" s="603">
        <v>1</v>
      </c>
      <c r="W464" s="603">
        <v>1</v>
      </c>
      <c r="X464" s="603"/>
      <c r="Y464" s="603"/>
      <c r="Z464" s="603">
        <v>2</v>
      </c>
      <c r="AA464" s="611"/>
      <c r="AB464" s="607"/>
      <c r="AC464" s="607"/>
      <c r="AD464" s="607"/>
      <c r="AE464" s="603"/>
    </row>
    <row r="465" spans="1:31" s="612" customFormat="1" x14ac:dyDescent="0.25">
      <c r="A465" s="603"/>
      <c r="B465" s="611"/>
      <c r="C465" s="611"/>
      <c r="D465" s="598"/>
      <c r="E465" s="604">
        <v>500.27735680779313</v>
      </c>
      <c r="F465" s="604">
        <f>+CEILING(E465,5)</f>
        <v>505</v>
      </c>
      <c r="G465" s="605"/>
      <c r="H465" s="603">
        <f>F465*36</f>
        <v>18180</v>
      </c>
      <c r="I465" s="605">
        <f>F465</f>
        <v>505</v>
      </c>
      <c r="J465" s="610"/>
      <c r="K465" s="606"/>
      <c r="L465" s="606"/>
      <c r="M465" s="606"/>
      <c r="N465" s="607"/>
      <c r="O465" s="607"/>
      <c r="P465" s="607"/>
      <c r="Q465" s="607"/>
      <c r="R465" s="606">
        <v>48</v>
      </c>
      <c r="S465" s="607"/>
      <c r="T465" s="607"/>
      <c r="U465" s="603"/>
      <c r="V465" s="603"/>
      <c r="W465" s="603"/>
      <c r="X465" s="603"/>
      <c r="Y465" s="603"/>
      <c r="Z465" s="603"/>
      <c r="AA465" s="611"/>
      <c r="AB465" s="607"/>
      <c r="AC465" s="606"/>
      <c r="AD465" s="606"/>
      <c r="AE465" s="603"/>
    </row>
    <row r="466" spans="1:31" s="612" customFormat="1" x14ac:dyDescent="0.25">
      <c r="A466" s="603">
        <f>A464+1</f>
        <v>230</v>
      </c>
      <c r="B466" s="598" t="s">
        <v>540</v>
      </c>
      <c r="C466" s="598" t="s">
        <v>237</v>
      </c>
      <c r="D466" s="598" t="s">
        <v>1118</v>
      </c>
      <c r="E466" s="604"/>
      <c r="F466" s="604"/>
      <c r="G466" s="605"/>
      <c r="H466" s="603"/>
      <c r="I466" s="605"/>
      <c r="J466" s="606">
        <v>48</v>
      </c>
      <c r="K466" s="614"/>
      <c r="L466" s="606">
        <v>12</v>
      </c>
      <c r="M466" s="614"/>
      <c r="N466" s="608"/>
      <c r="O466" s="608"/>
      <c r="P466" s="608"/>
      <c r="Q466" s="608"/>
      <c r="R466" s="607"/>
      <c r="S466" s="603">
        <v>30</v>
      </c>
      <c r="T466" s="608"/>
      <c r="U466" s="603">
        <v>2</v>
      </c>
      <c r="V466" s="608"/>
      <c r="W466" s="603">
        <v>2</v>
      </c>
      <c r="X466" s="608"/>
      <c r="Y466" s="608"/>
      <c r="Z466" s="603">
        <v>4</v>
      </c>
      <c r="AA466" s="611"/>
      <c r="AB466" s="608"/>
      <c r="AC466" s="607"/>
      <c r="AD466" s="607"/>
      <c r="AE466" s="603"/>
    </row>
    <row r="467" spans="1:31" s="612" customFormat="1" x14ac:dyDescent="0.25">
      <c r="A467" s="603"/>
      <c r="B467" s="611"/>
      <c r="C467" s="611"/>
      <c r="D467" s="598"/>
      <c r="E467" s="604">
        <v>421.44319760999389</v>
      </c>
      <c r="F467" s="604">
        <f>+CEILING(E467,5)</f>
        <v>425</v>
      </c>
      <c r="G467" s="605"/>
      <c r="H467" s="603">
        <f>F467*36</f>
        <v>15300</v>
      </c>
      <c r="I467" s="605">
        <f>F467</f>
        <v>425</v>
      </c>
      <c r="J467" s="614"/>
      <c r="K467" s="606"/>
      <c r="L467" s="606"/>
      <c r="M467" s="606"/>
      <c r="N467" s="607"/>
      <c r="O467" s="607"/>
      <c r="P467" s="607"/>
      <c r="Q467" s="607"/>
      <c r="R467" s="606">
        <v>42</v>
      </c>
      <c r="S467" s="607"/>
      <c r="T467" s="607"/>
      <c r="U467" s="603"/>
      <c r="V467" s="603"/>
      <c r="W467" s="603"/>
      <c r="X467" s="603"/>
      <c r="Y467" s="603"/>
      <c r="Z467" s="603"/>
      <c r="AA467" s="611"/>
      <c r="AB467" s="607"/>
      <c r="AC467" s="606"/>
      <c r="AD467" s="606"/>
      <c r="AE467" s="603"/>
    </row>
    <row r="468" spans="1:31" s="612" customFormat="1" x14ac:dyDescent="0.25">
      <c r="A468" s="603">
        <f>A466+1</f>
        <v>231</v>
      </c>
      <c r="B468" s="611" t="s">
        <v>541</v>
      </c>
      <c r="C468" s="611" t="s">
        <v>234</v>
      </c>
      <c r="D468" s="598"/>
      <c r="E468" s="604"/>
      <c r="F468" s="604"/>
      <c r="G468" s="605"/>
      <c r="H468" s="603"/>
      <c r="I468" s="605"/>
      <c r="J468" s="614"/>
      <c r="K468" s="606">
        <f>(M468*4+N468*2)/2</f>
        <v>12</v>
      </c>
      <c r="L468" s="606"/>
      <c r="M468" s="606">
        <v>6</v>
      </c>
      <c r="N468" s="607"/>
      <c r="O468" s="607"/>
      <c r="P468" s="607"/>
      <c r="Q468" s="607"/>
      <c r="R468" s="607"/>
      <c r="S468" s="607"/>
      <c r="T468" s="607"/>
      <c r="U468" s="603"/>
      <c r="V468" s="603">
        <v>1</v>
      </c>
      <c r="W468" s="603">
        <v>1</v>
      </c>
      <c r="X468" s="603"/>
      <c r="Y468" s="603"/>
      <c r="Z468" s="603">
        <v>2</v>
      </c>
      <c r="AA468" s="611"/>
      <c r="AB468" s="607"/>
      <c r="AC468" s="607"/>
      <c r="AD468" s="607"/>
      <c r="AE468" s="603"/>
    </row>
    <row r="469" spans="1:31" s="612" customFormat="1" x14ac:dyDescent="0.25">
      <c r="A469" s="603"/>
      <c r="B469" s="611"/>
      <c r="C469" s="611"/>
      <c r="D469" s="598"/>
      <c r="E469" s="604">
        <v>419.02338092640406</v>
      </c>
      <c r="F469" s="604">
        <f>+CEILING(E469,5)</f>
        <v>420</v>
      </c>
      <c r="G469" s="605"/>
      <c r="H469" s="603">
        <f>F469*36</f>
        <v>15120</v>
      </c>
      <c r="I469" s="605">
        <f>F469</f>
        <v>420</v>
      </c>
      <c r="J469" s="614"/>
      <c r="K469" s="606"/>
      <c r="L469" s="606"/>
      <c r="M469" s="606"/>
      <c r="N469" s="607"/>
      <c r="O469" s="607"/>
      <c r="P469" s="607"/>
      <c r="Q469" s="607"/>
      <c r="R469" s="606">
        <v>42</v>
      </c>
      <c r="S469" s="607"/>
      <c r="T469" s="607"/>
      <c r="U469" s="603"/>
      <c r="V469" s="603"/>
      <c r="W469" s="603"/>
      <c r="X469" s="603"/>
      <c r="Y469" s="603"/>
      <c r="Z469" s="603"/>
      <c r="AA469" s="611"/>
      <c r="AB469" s="607"/>
      <c r="AC469" s="606"/>
      <c r="AD469" s="606"/>
      <c r="AE469" s="603"/>
    </row>
    <row r="470" spans="1:31" s="612" customFormat="1" x14ac:dyDescent="0.25">
      <c r="A470" s="603">
        <f>A468+1</f>
        <v>232</v>
      </c>
      <c r="B470" s="611" t="s">
        <v>542</v>
      </c>
      <c r="C470" s="611" t="s">
        <v>235</v>
      </c>
      <c r="D470" s="598"/>
      <c r="E470" s="604"/>
      <c r="F470" s="604"/>
      <c r="G470" s="605"/>
      <c r="H470" s="603"/>
      <c r="I470" s="605"/>
      <c r="J470" s="614"/>
      <c r="K470" s="606">
        <f>(M470*4+N470*2)/2</f>
        <v>12</v>
      </c>
      <c r="L470" s="606"/>
      <c r="M470" s="606">
        <v>6</v>
      </c>
      <c r="N470" s="607"/>
      <c r="O470" s="607"/>
      <c r="P470" s="607"/>
      <c r="Q470" s="607"/>
      <c r="R470" s="607"/>
      <c r="S470" s="607"/>
      <c r="T470" s="607"/>
      <c r="U470" s="603"/>
      <c r="V470" s="603">
        <v>1</v>
      </c>
      <c r="W470" s="603">
        <v>1</v>
      </c>
      <c r="X470" s="603"/>
      <c r="Y470" s="603"/>
      <c r="Z470" s="603">
        <v>2</v>
      </c>
      <c r="AA470" s="611"/>
      <c r="AB470" s="607"/>
      <c r="AC470" s="607"/>
      <c r="AD470" s="607"/>
      <c r="AE470" s="603"/>
    </row>
    <row r="471" spans="1:31" s="612" customFormat="1" x14ac:dyDescent="0.25">
      <c r="A471" s="603"/>
      <c r="B471" s="611"/>
      <c r="C471" s="611"/>
      <c r="D471" s="598"/>
      <c r="E471" s="604">
        <v>420.32906977411733</v>
      </c>
      <c r="F471" s="604">
        <f>+CEILING(E471,5)</f>
        <v>425</v>
      </c>
      <c r="G471" s="605"/>
      <c r="H471" s="603">
        <f>F471*36</f>
        <v>15300</v>
      </c>
      <c r="I471" s="605">
        <f>F471</f>
        <v>425</v>
      </c>
      <c r="J471" s="610"/>
      <c r="K471" s="606"/>
      <c r="L471" s="610"/>
      <c r="M471" s="606"/>
      <c r="N471" s="603"/>
      <c r="O471" s="603"/>
      <c r="P471" s="603"/>
      <c r="Q471" s="603"/>
      <c r="R471" s="606">
        <v>42</v>
      </c>
      <c r="S471" s="603"/>
      <c r="T471" s="603"/>
      <c r="U471" s="603"/>
      <c r="V471" s="603"/>
      <c r="W471" s="603"/>
      <c r="X471" s="603"/>
      <c r="Y471" s="603"/>
      <c r="Z471" s="603"/>
      <c r="AA471" s="611"/>
      <c r="AB471" s="603"/>
      <c r="AC471" s="606"/>
      <c r="AD471" s="606"/>
      <c r="AE471" s="603"/>
    </row>
    <row r="472" spans="1:31" s="612" customFormat="1" x14ac:dyDescent="0.25">
      <c r="A472" s="603">
        <f>A470+1</f>
        <v>233</v>
      </c>
      <c r="B472" s="611" t="s">
        <v>543</v>
      </c>
      <c r="C472" s="611" t="s">
        <v>236</v>
      </c>
      <c r="D472" s="598"/>
      <c r="E472" s="604"/>
      <c r="F472" s="604"/>
      <c r="G472" s="605"/>
      <c r="H472" s="603"/>
      <c r="I472" s="605"/>
      <c r="J472" s="614"/>
      <c r="K472" s="606">
        <f>(M472*4+N472*2)/2</f>
        <v>12</v>
      </c>
      <c r="L472" s="606"/>
      <c r="M472" s="606">
        <v>6</v>
      </c>
      <c r="N472" s="607"/>
      <c r="O472" s="607"/>
      <c r="P472" s="607"/>
      <c r="Q472" s="607"/>
      <c r="R472" s="607"/>
      <c r="S472" s="607"/>
      <c r="T472" s="607"/>
      <c r="U472" s="603"/>
      <c r="V472" s="603">
        <v>1</v>
      </c>
      <c r="W472" s="603">
        <v>1</v>
      </c>
      <c r="X472" s="603"/>
      <c r="Y472" s="603"/>
      <c r="Z472" s="603">
        <v>2</v>
      </c>
      <c r="AA472" s="611"/>
      <c r="AB472" s="607"/>
      <c r="AC472" s="607"/>
      <c r="AD472" s="607"/>
      <c r="AE472" s="603"/>
    </row>
    <row r="473" spans="1:31" s="612" customFormat="1" x14ac:dyDescent="0.25">
      <c r="A473" s="603"/>
      <c r="B473" s="611"/>
      <c r="C473" s="611"/>
      <c r="D473" s="598"/>
      <c r="E473" s="604">
        <v>414.89479705115599</v>
      </c>
      <c r="F473" s="604">
        <f>+CEILING(E473,5)</f>
        <v>415</v>
      </c>
      <c r="G473" s="605"/>
      <c r="H473" s="603">
        <f>F473*36</f>
        <v>14940</v>
      </c>
      <c r="I473" s="605">
        <f>F473</f>
        <v>415</v>
      </c>
      <c r="J473" s="610"/>
      <c r="K473" s="606"/>
      <c r="L473" s="606"/>
      <c r="M473" s="606"/>
      <c r="N473" s="607"/>
      <c r="O473" s="607"/>
      <c r="P473" s="607"/>
      <c r="Q473" s="607"/>
      <c r="R473" s="606">
        <v>42</v>
      </c>
      <c r="S473" s="607"/>
      <c r="T473" s="607"/>
      <c r="U473" s="603"/>
      <c r="V473" s="603"/>
      <c r="W473" s="603"/>
      <c r="X473" s="603"/>
      <c r="Y473" s="603"/>
      <c r="Z473" s="603"/>
      <c r="AA473" s="611"/>
      <c r="AB473" s="607"/>
      <c r="AC473" s="606"/>
      <c r="AD473" s="606"/>
      <c r="AE473" s="603"/>
    </row>
    <row r="474" spans="1:31" s="612" customFormat="1" x14ac:dyDescent="0.25">
      <c r="A474" s="603">
        <f>A472+1</f>
        <v>234</v>
      </c>
      <c r="B474" s="611" t="s">
        <v>544</v>
      </c>
      <c r="C474" s="611" t="s">
        <v>236</v>
      </c>
      <c r="D474" s="598"/>
      <c r="E474" s="604"/>
      <c r="F474" s="604"/>
      <c r="G474" s="605"/>
      <c r="H474" s="603"/>
      <c r="I474" s="605"/>
      <c r="J474" s="614"/>
      <c r="K474" s="606">
        <f>(M474*4+N474*2)/2</f>
        <v>12</v>
      </c>
      <c r="L474" s="606"/>
      <c r="M474" s="606">
        <v>6</v>
      </c>
      <c r="N474" s="607"/>
      <c r="O474" s="607"/>
      <c r="P474" s="607"/>
      <c r="Q474" s="607"/>
      <c r="R474" s="607"/>
      <c r="S474" s="607"/>
      <c r="T474" s="607"/>
      <c r="U474" s="603"/>
      <c r="V474" s="603">
        <v>1</v>
      </c>
      <c r="W474" s="603">
        <v>1</v>
      </c>
      <c r="X474" s="603"/>
      <c r="Y474" s="603"/>
      <c r="Z474" s="603">
        <v>2</v>
      </c>
      <c r="AA474" s="611"/>
      <c r="AB474" s="607"/>
      <c r="AC474" s="607"/>
      <c r="AD474" s="607"/>
      <c r="AE474" s="603"/>
    </row>
    <row r="475" spans="1:31" s="612" customFormat="1" x14ac:dyDescent="0.25">
      <c r="A475" s="603"/>
      <c r="B475" s="611"/>
      <c r="C475" s="611"/>
      <c r="D475" s="598"/>
      <c r="E475" s="604">
        <v>425.48983721632857</v>
      </c>
      <c r="F475" s="604">
        <f>+CEILING(E475,5)</f>
        <v>430</v>
      </c>
      <c r="G475" s="605"/>
      <c r="H475" s="603">
        <f>F475*36</f>
        <v>15480</v>
      </c>
      <c r="I475" s="605">
        <f>F475</f>
        <v>430</v>
      </c>
      <c r="J475" s="614"/>
      <c r="K475" s="606"/>
      <c r="L475" s="606"/>
      <c r="M475" s="606"/>
      <c r="N475" s="607"/>
      <c r="O475" s="607"/>
      <c r="P475" s="607"/>
      <c r="Q475" s="607"/>
      <c r="R475" s="606">
        <v>42</v>
      </c>
      <c r="S475" s="607"/>
      <c r="T475" s="607"/>
      <c r="U475" s="603"/>
      <c r="V475" s="603"/>
      <c r="W475" s="603"/>
      <c r="X475" s="603"/>
      <c r="Y475" s="603"/>
      <c r="Z475" s="603"/>
      <c r="AA475" s="611"/>
      <c r="AB475" s="607"/>
      <c r="AC475" s="606"/>
      <c r="AD475" s="606"/>
      <c r="AE475" s="603"/>
    </row>
    <row r="476" spans="1:31" s="612" customFormat="1" x14ac:dyDescent="0.25">
      <c r="A476" s="603">
        <f>A474+1</f>
        <v>235</v>
      </c>
      <c r="B476" s="598" t="s">
        <v>545</v>
      </c>
      <c r="C476" s="598" t="s">
        <v>237</v>
      </c>
      <c r="D476" s="598" t="s">
        <v>1119</v>
      </c>
      <c r="E476" s="604"/>
      <c r="F476" s="604"/>
      <c r="G476" s="605"/>
      <c r="H476" s="603"/>
      <c r="I476" s="605"/>
      <c r="J476" s="606">
        <v>48</v>
      </c>
      <c r="K476" s="614"/>
      <c r="L476" s="606">
        <v>12</v>
      </c>
      <c r="M476" s="614"/>
      <c r="N476" s="608"/>
      <c r="O476" s="608"/>
      <c r="P476" s="608"/>
      <c r="Q476" s="608"/>
      <c r="R476" s="607"/>
      <c r="S476" s="603">
        <v>30</v>
      </c>
      <c r="T476" s="608"/>
      <c r="U476" s="603">
        <v>2</v>
      </c>
      <c r="V476" s="608"/>
      <c r="W476" s="603">
        <v>2</v>
      </c>
      <c r="X476" s="608"/>
      <c r="Y476" s="608"/>
      <c r="Z476" s="603">
        <v>4</v>
      </c>
      <c r="AA476" s="611"/>
      <c r="AB476" s="608"/>
      <c r="AC476" s="607"/>
      <c r="AD476" s="607"/>
      <c r="AE476" s="603"/>
    </row>
    <row r="477" spans="1:31" s="612" customFormat="1" x14ac:dyDescent="0.25">
      <c r="A477" s="603"/>
      <c r="B477" s="611"/>
      <c r="C477" s="611"/>
      <c r="D477" s="598"/>
      <c r="E477" s="604">
        <v>412.63844984974759</v>
      </c>
      <c r="F477" s="604">
        <f>+CEILING(E477,5)</f>
        <v>415</v>
      </c>
      <c r="G477" s="605"/>
      <c r="H477" s="603">
        <f>F477*36</f>
        <v>14940</v>
      </c>
      <c r="I477" s="605">
        <f>F477</f>
        <v>415</v>
      </c>
      <c r="J477" s="614"/>
      <c r="K477" s="606"/>
      <c r="L477" s="606"/>
      <c r="M477" s="606"/>
      <c r="N477" s="607"/>
      <c r="O477" s="607"/>
      <c r="P477" s="607"/>
      <c r="Q477" s="607"/>
      <c r="R477" s="606">
        <v>42</v>
      </c>
      <c r="S477" s="607"/>
      <c r="T477" s="607"/>
      <c r="U477" s="603"/>
      <c r="V477" s="603"/>
      <c r="W477" s="603"/>
      <c r="X477" s="603"/>
      <c r="Y477" s="603"/>
      <c r="Z477" s="603"/>
      <c r="AA477" s="611"/>
      <c r="AB477" s="607"/>
      <c r="AC477" s="606"/>
      <c r="AD477" s="606"/>
      <c r="AE477" s="603"/>
    </row>
    <row r="478" spans="1:31" s="612" customFormat="1" x14ac:dyDescent="0.25">
      <c r="A478" s="603">
        <f>A476+1</f>
        <v>236</v>
      </c>
      <c r="B478" s="611" t="s">
        <v>546</v>
      </c>
      <c r="C478" s="611" t="s">
        <v>234</v>
      </c>
      <c r="D478" s="598"/>
      <c r="E478" s="604"/>
      <c r="F478" s="604"/>
      <c r="G478" s="605"/>
      <c r="H478" s="603"/>
      <c r="I478" s="605"/>
      <c r="J478" s="614"/>
      <c r="K478" s="606">
        <f>(M478*4+N478*2)/2</f>
        <v>12</v>
      </c>
      <c r="L478" s="606"/>
      <c r="M478" s="606">
        <v>6</v>
      </c>
      <c r="N478" s="607"/>
      <c r="O478" s="607"/>
      <c r="P478" s="607"/>
      <c r="Q478" s="607"/>
      <c r="R478" s="607"/>
      <c r="S478" s="607"/>
      <c r="T478" s="607"/>
      <c r="U478" s="603"/>
      <c r="V478" s="603">
        <v>1</v>
      </c>
      <c r="W478" s="603">
        <v>1</v>
      </c>
      <c r="X478" s="603"/>
      <c r="Y478" s="603"/>
      <c r="Z478" s="603">
        <v>2</v>
      </c>
      <c r="AA478" s="611"/>
      <c r="AB478" s="607"/>
      <c r="AC478" s="607"/>
      <c r="AD478" s="607"/>
      <c r="AE478" s="603"/>
    </row>
    <row r="479" spans="1:31" s="612" customFormat="1" x14ac:dyDescent="0.25">
      <c r="A479" s="603"/>
      <c r="B479" s="611"/>
      <c r="C479" s="611"/>
      <c r="D479" s="598"/>
      <c r="E479" s="604">
        <v>322.61067956394487</v>
      </c>
      <c r="F479" s="604">
        <f>+CEILING(E479,5)</f>
        <v>325</v>
      </c>
      <c r="G479" s="605"/>
      <c r="H479" s="603">
        <f>F479*36</f>
        <v>11700</v>
      </c>
      <c r="I479" s="605">
        <f>F479</f>
        <v>325</v>
      </c>
      <c r="J479" s="614"/>
      <c r="K479" s="606"/>
      <c r="L479" s="606"/>
      <c r="M479" s="606"/>
      <c r="N479" s="607"/>
      <c r="O479" s="607"/>
      <c r="P479" s="607"/>
      <c r="Q479" s="607"/>
      <c r="R479" s="606">
        <v>30</v>
      </c>
      <c r="S479" s="607"/>
      <c r="T479" s="607"/>
      <c r="U479" s="603"/>
      <c r="V479" s="603"/>
      <c r="W479" s="603"/>
      <c r="X479" s="603"/>
      <c r="Y479" s="603"/>
      <c r="Z479" s="603"/>
      <c r="AA479" s="611"/>
      <c r="AB479" s="607"/>
      <c r="AC479" s="606"/>
      <c r="AD479" s="606"/>
      <c r="AE479" s="603"/>
    </row>
    <row r="480" spans="1:31" s="612" customFormat="1" x14ac:dyDescent="0.25">
      <c r="A480" s="603">
        <f>A478+1</f>
        <v>237</v>
      </c>
      <c r="B480" s="598" t="s">
        <v>547</v>
      </c>
      <c r="C480" s="598" t="s">
        <v>247</v>
      </c>
      <c r="D480" s="598" t="s">
        <v>1120</v>
      </c>
      <c r="E480" s="604"/>
      <c r="F480" s="604"/>
      <c r="G480" s="605"/>
      <c r="H480" s="603"/>
      <c r="I480" s="605"/>
      <c r="J480" s="606">
        <v>48</v>
      </c>
      <c r="K480" s="614"/>
      <c r="L480" s="606">
        <v>12</v>
      </c>
      <c r="M480" s="614"/>
      <c r="N480" s="608"/>
      <c r="O480" s="608"/>
      <c r="P480" s="608"/>
      <c r="Q480" s="608"/>
      <c r="R480" s="607"/>
      <c r="S480" s="603">
        <v>30</v>
      </c>
      <c r="T480" s="608"/>
      <c r="U480" s="603">
        <v>2</v>
      </c>
      <c r="V480" s="608"/>
      <c r="W480" s="603">
        <v>2</v>
      </c>
      <c r="X480" s="608"/>
      <c r="Y480" s="608"/>
      <c r="Z480" s="603">
        <v>4</v>
      </c>
      <c r="AA480" s="611"/>
      <c r="AB480" s="608"/>
      <c r="AC480" s="607"/>
      <c r="AD480" s="607"/>
      <c r="AE480" s="603"/>
    </row>
    <row r="481" spans="1:31" s="612" customFormat="1" x14ac:dyDescent="0.25">
      <c r="A481" s="603"/>
      <c r="B481" s="611"/>
      <c r="C481" s="611"/>
      <c r="D481" s="615"/>
      <c r="E481" s="604">
        <v>396.2</v>
      </c>
      <c r="F481" s="604">
        <f>+CEILING(E481,5)</f>
        <v>400</v>
      </c>
      <c r="G481" s="605"/>
      <c r="H481" s="603">
        <f>F481*36</f>
        <v>14400</v>
      </c>
      <c r="I481" s="605">
        <f>F481</f>
        <v>400</v>
      </c>
      <c r="J481" s="614"/>
      <c r="K481" s="606"/>
      <c r="L481" s="606"/>
      <c r="M481" s="606"/>
      <c r="N481" s="607"/>
      <c r="O481" s="607"/>
      <c r="P481" s="607"/>
      <c r="Q481" s="607"/>
      <c r="R481" s="606">
        <v>42</v>
      </c>
      <c r="S481" s="607"/>
      <c r="T481" s="607"/>
      <c r="U481" s="603"/>
      <c r="V481" s="603"/>
      <c r="W481" s="603"/>
      <c r="X481" s="603"/>
      <c r="Y481" s="603"/>
      <c r="Z481" s="603"/>
      <c r="AA481" s="611"/>
      <c r="AB481" s="607"/>
      <c r="AC481" s="606"/>
      <c r="AD481" s="606"/>
      <c r="AE481" s="603"/>
    </row>
    <row r="482" spans="1:31" s="612" customFormat="1" x14ac:dyDescent="0.25">
      <c r="A482" s="603">
        <f>A480+1</f>
        <v>238</v>
      </c>
      <c r="B482" s="611" t="s">
        <v>557</v>
      </c>
      <c r="C482" s="611" t="s">
        <v>235</v>
      </c>
      <c r="D482" s="615"/>
      <c r="E482" s="604"/>
      <c r="F482" s="604"/>
      <c r="G482" s="605"/>
      <c r="H482" s="603"/>
      <c r="I482" s="605"/>
      <c r="J482" s="614"/>
      <c r="K482" s="606">
        <f>(M482*4+N482*2)/2</f>
        <v>12</v>
      </c>
      <c r="L482" s="606"/>
      <c r="M482" s="606">
        <v>6</v>
      </c>
      <c r="N482" s="607"/>
      <c r="O482" s="607"/>
      <c r="P482" s="607"/>
      <c r="Q482" s="607"/>
      <c r="R482" s="607"/>
      <c r="S482" s="607"/>
      <c r="T482" s="607"/>
      <c r="U482" s="603"/>
      <c r="V482" s="603">
        <v>1</v>
      </c>
      <c r="W482" s="603">
        <v>1</v>
      </c>
      <c r="X482" s="603"/>
      <c r="Y482" s="603"/>
      <c r="Z482" s="603">
        <v>2</v>
      </c>
      <c r="AA482" s="611"/>
      <c r="AB482" s="607"/>
      <c r="AC482" s="607"/>
      <c r="AD482" s="607"/>
      <c r="AE482" s="603"/>
    </row>
    <row r="483" spans="1:31" s="612" customFormat="1" x14ac:dyDescent="0.25">
      <c r="A483" s="603"/>
      <c r="B483" s="611"/>
      <c r="C483" s="611"/>
      <c r="D483" s="615"/>
      <c r="E483" s="604">
        <v>425.80946414682847</v>
      </c>
      <c r="F483" s="604">
        <f>+CEILING(E483,5)</f>
        <v>430</v>
      </c>
      <c r="G483" s="605"/>
      <c r="H483" s="603">
        <f>F483*36</f>
        <v>15480</v>
      </c>
      <c r="I483" s="605">
        <f>F483</f>
        <v>430</v>
      </c>
      <c r="J483" s="610"/>
      <c r="K483" s="606"/>
      <c r="L483" s="610"/>
      <c r="M483" s="606"/>
      <c r="N483" s="607"/>
      <c r="O483" s="607"/>
      <c r="P483" s="607"/>
      <c r="Q483" s="607"/>
      <c r="R483" s="606">
        <v>42</v>
      </c>
      <c r="S483" s="607"/>
      <c r="T483" s="607"/>
      <c r="U483" s="603"/>
      <c r="V483" s="603"/>
      <c r="W483" s="603"/>
      <c r="X483" s="603"/>
      <c r="Y483" s="603"/>
      <c r="Z483" s="603"/>
      <c r="AA483" s="611"/>
      <c r="AB483" s="607"/>
      <c r="AC483" s="606"/>
      <c r="AD483" s="606"/>
      <c r="AE483" s="603"/>
    </row>
    <row r="484" spans="1:31" s="612" customFormat="1" x14ac:dyDescent="0.25">
      <c r="A484" s="603">
        <f>A482+1</f>
        <v>239</v>
      </c>
      <c r="B484" s="611" t="s">
        <v>558</v>
      </c>
      <c r="C484" s="611" t="s">
        <v>20</v>
      </c>
      <c r="D484" s="615"/>
      <c r="E484" s="604"/>
      <c r="F484" s="604"/>
      <c r="G484" s="605"/>
      <c r="H484" s="603"/>
      <c r="I484" s="605"/>
      <c r="J484" s="614"/>
      <c r="K484" s="606">
        <f>(M484*4+N484*2)/2</f>
        <v>12</v>
      </c>
      <c r="L484" s="606"/>
      <c r="M484" s="606">
        <v>6</v>
      </c>
      <c r="N484" s="607"/>
      <c r="O484" s="607"/>
      <c r="P484" s="607"/>
      <c r="Q484" s="607"/>
      <c r="R484" s="607"/>
      <c r="S484" s="607"/>
      <c r="T484" s="607"/>
      <c r="U484" s="603"/>
      <c r="V484" s="603">
        <v>1</v>
      </c>
      <c r="W484" s="603">
        <v>1</v>
      </c>
      <c r="X484" s="603"/>
      <c r="Y484" s="603"/>
      <c r="Z484" s="603">
        <v>2</v>
      </c>
      <c r="AA484" s="611"/>
      <c r="AB484" s="607"/>
      <c r="AC484" s="607"/>
      <c r="AD484" s="607"/>
      <c r="AE484" s="603"/>
    </row>
    <row r="485" spans="1:31" s="612" customFormat="1" x14ac:dyDescent="0.25">
      <c r="A485" s="603"/>
      <c r="B485" s="611"/>
      <c r="C485" s="611"/>
      <c r="D485" s="615"/>
      <c r="E485" s="604">
        <v>401.6882329231014</v>
      </c>
      <c r="F485" s="604">
        <f>+CEILING(E485,5)</f>
        <v>405</v>
      </c>
      <c r="G485" s="605"/>
      <c r="H485" s="603">
        <f>F485*36</f>
        <v>14580</v>
      </c>
      <c r="I485" s="605">
        <f>F485</f>
        <v>405</v>
      </c>
      <c r="J485" s="614"/>
      <c r="K485" s="606"/>
      <c r="L485" s="606"/>
      <c r="M485" s="606"/>
      <c r="N485" s="607"/>
      <c r="O485" s="607"/>
      <c r="P485" s="607"/>
      <c r="Q485" s="607"/>
      <c r="R485" s="606">
        <v>42</v>
      </c>
      <c r="S485" s="607"/>
      <c r="T485" s="607"/>
      <c r="U485" s="603"/>
      <c r="V485" s="603"/>
      <c r="W485" s="603"/>
      <c r="X485" s="603"/>
      <c r="Y485" s="603"/>
      <c r="Z485" s="603"/>
      <c r="AA485" s="611"/>
      <c r="AB485" s="607"/>
      <c r="AC485" s="606"/>
      <c r="AD485" s="606"/>
      <c r="AE485" s="603"/>
    </row>
    <row r="486" spans="1:31" s="612" customFormat="1" x14ac:dyDescent="0.25">
      <c r="A486" s="603">
        <f>A484+1</f>
        <v>240</v>
      </c>
      <c r="B486" s="611" t="s">
        <v>559</v>
      </c>
      <c r="C486" s="611" t="s">
        <v>20</v>
      </c>
      <c r="D486" s="615"/>
      <c r="E486" s="604"/>
      <c r="F486" s="604"/>
      <c r="G486" s="605"/>
      <c r="H486" s="603"/>
      <c r="I486" s="605"/>
      <c r="J486" s="614"/>
      <c r="K486" s="606">
        <f>(M486*4+N486*2)/2</f>
        <v>12</v>
      </c>
      <c r="L486" s="606"/>
      <c r="M486" s="606">
        <v>6</v>
      </c>
      <c r="N486" s="607"/>
      <c r="O486" s="607"/>
      <c r="P486" s="607"/>
      <c r="Q486" s="607"/>
      <c r="R486" s="607"/>
      <c r="S486" s="607"/>
      <c r="T486" s="607"/>
      <c r="U486" s="603"/>
      <c r="V486" s="603">
        <v>1</v>
      </c>
      <c r="W486" s="603">
        <v>1</v>
      </c>
      <c r="X486" s="603"/>
      <c r="Y486" s="603"/>
      <c r="Z486" s="603">
        <v>2</v>
      </c>
      <c r="AA486" s="611"/>
      <c r="AB486" s="607"/>
      <c r="AC486" s="607"/>
      <c r="AD486" s="607"/>
      <c r="AE486" s="603"/>
    </row>
    <row r="487" spans="1:31" s="612" customFormat="1" x14ac:dyDescent="0.25">
      <c r="A487" s="603"/>
      <c r="B487" s="611"/>
      <c r="C487" s="611"/>
      <c r="D487" s="615"/>
      <c r="E487" s="604">
        <v>436.30105617074622</v>
      </c>
      <c r="F487" s="604">
        <f>+CEILING(E487,5)</f>
        <v>440</v>
      </c>
      <c r="G487" s="605"/>
      <c r="H487" s="603">
        <f>F487*36</f>
        <v>15840</v>
      </c>
      <c r="I487" s="605">
        <f>F487</f>
        <v>440</v>
      </c>
      <c r="J487" s="614"/>
      <c r="K487" s="606"/>
      <c r="L487" s="606"/>
      <c r="M487" s="606"/>
      <c r="N487" s="607"/>
      <c r="O487" s="607"/>
      <c r="P487" s="607"/>
      <c r="Q487" s="607"/>
      <c r="R487" s="606">
        <v>42</v>
      </c>
      <c r="S487" s="607"/>
      <c r="T487" s="607"/>
      <c r="U487" s="603"/>
      <c r="V487" s="603"/>
      <c r="W487" s="603"/>
      <c r="X487" s="603"/>
      <c r="Y487" s="603"/>
      <c r="Z487" s="603"/>
      <c r="AA487" s="611"/>
      <c r="AB487" s="607"/>
      <c r="AC487" s="606"/>
      <c r="AD487" s="606"/>
      <c r="AE487" s="603"/>
    </row>
    <row r="488" spans="1:31" s="612" customFormat="1" ht="21" x14ac:dyDescent="0.25">
      <c r="A488" s="603">
        <f>A486+1</f>
        <v>241</v>
      </c>
      <c r="B488" s="598" t="s">
        <v>560</v>
      </c>
      <c r="C488" s="598" t="s">
        <v>366</v>
      </c>
      <c r="D488" s="616" t="s">
        <v>1121</v>
      </c>
      <c r="E488" s="604"/>
      <c r="F488" s="604"/>
      <c r="G488" s="605"/>
      <c r="H488" s="603"/>
      <c r="I488" s="605"/>
      <c r="J488" s="606">
        <v>48</v>
      </c>
      <c r="K488" s="614"/>
      <c r="L488" s="606">
        <v>12</v>
      </c>
      <c r="M488" s="614"/>
      <c r="N488" s="608"/>
      <c r="O488" s="608"/>
      <c r="P488" s="608"/>
      <c r="Q488" s="608"/>
      <c r="R488" s="607"/>
      <c r="S488" s="603">
        <v>30</v>
      </c>
      <c r="T488" s="608"/>
      <c r="U488" s="603">
        <v>2</v>
      </c>
      <c r="V488" s="608"/>
      <c r="W488" s="603">
        <v>2</v>
      </c>
      <c r="X488" s="608"/>
      <c r="Y488" s="608"/>
      <c r="Z488" s="603">
        <v>4</v>
      </c>
      <c r="AA488" s="611"/>
      <c r="AB488" s="608"/>
      <c r="AC488" s="607"/>
      <c r="AD488" s="607"/>
      <c r="AE488" s="603"/>
    </row>
    <row r="489" spans="1:31" s="612" customFormat="1" x14ac:dyDescent="0.25">
      <c r="A489" s="603"/>
      <c r="B489" s="611"/>
      <c r="C489" s="611"/>
      <c r="D489" s="615"/>
      <c r="E489" s="604">
        <v>340.76610255209044</v>
      </c>
      <c r="F489" s="604">
        <f>+CEILING(E489,5)</f>
        <v>345</v>
      </c>
      <c r="G489" s="605"/>
      <c r="H489" s="603">
        <f>F489*36</f>
        <v>12420</v>
      </c>
      <c r="I489" s="605">
        <f>F489</f>
        <v>345</v>
      </c>
      <c r="J489" s="610"/>
      <c r="K489" s="606"/>
      <c r="L489" s="610"/>
      <c r="M489" s="606"/>
      <c r="N489" s="603"/>
      <c r="O489" s="603"/>
      <c r="P489" s="603"/>
      <c r="Q489" s="603"/>
      <c r="R489" s="606">
        <v>36</v>
      </c>
      <c r="S489" s="603"/>
      <c r="T489" s="603"/>
      <c r="U489" s="603"/>
      <c r="V489" s="603"/>
      <c r="W489" s="603"/>
      <c r="X489" s="603"/>
      <c r="Y489" s="603"/>
      <c r="Z489" s="603"/>
      <c r="AA489" s="611"/>
      <c r="AB489" s="603"/>
      <c r="AC489" s="606"/>
      <c r="AD489" s="606"/>
      <c r="AE489" s="603"/>
    </row>
    <row r="490" spans="1:31" s="612" customFormat="1" x14ac:dyDescent="0.25">
      <c r="A490" s="603">
        <f>A488+1</f>
        <v>242</v>
      </c>
      <c r="B490" s="598" t="s">
        <v>561</v>
      </c>
      <c r="C490" s="598" t="s">
        <v>243</v>
      </c>
      <c r="D490" s="615"/>
      <c r="E490" s="604"/>
      <c r="F490" s="604"/>
      <c r="G490" s="605"/>
      <c r="H490" s="603"/>
      <c r="I490" s="605"/>
      <c r="J490" s="606">
        <v>48</v>
      </c>
      <c r="K490" s="614"/>
      <c r="L490" s="606">
        <v>12</v>
      </c>
      <c r="M490" s="614"/>
      <c r="N490" s="608"/>
      <c r="O490" s="608"/>
      <c r="P490" s="608"/>
      <c r="Q490" s="608"/>
      <c r="R490" s="607"/>
      <c r="S490" s="603">
        <v>30</v>
      </c>
      <c r="T490" s="608"/>
      <c r="U490" s="603">
        <v>2</v>
      </c>
      <c r="V490" s="608"/>
      <c r="W490" s="603">
        <v>2</v>
      </c>
      <c r="X490" s="608"/>
      <c r="Y490" s="608"/>
      <c r="Z490" s="603">
        <v>4</v>
      </c>
      <c r="AA490" s="611"/>
      <c r="AB490" s="608"/>
      <c r="AC490" s="607"/>
      <c r="AD490" s="607"/>
      <c r="AE490" s="603"/>
    </row>
    <row r="491" spans="1:31" s="612" customFormat="1" x14ac:dyDescent="0.25">
      <c r="A491" s="603"/>
      <c r="B491" s="611"/>
      <c r="C491" s="611"/>
      <c r="D491" s="615"/>
      <c r="E491" s="604">
        <v>447.82243055617931</v>
      </c>
      <c r="F491" s="604">
        <f>+CEILING(E491,5)</f>
        <v>450</v>
      </c>
      <c r="G491" s="605"/>
      <c r="H491" s="603">
        <f>F491*36</f>
        <v>16200</v>
      </c>
      <c r="I491" s="605">
        <f>F491</f>
        <v>450</v>
      </c>
      <c r="J491" s="610"/>
      <c r="K491" s="606"/>
      <c r="L491" s="610"/>
      <c r="M491" s="606"/>
      <c r="N491" s="607"/>
      <c r="O491" s="607"/>
      <c r="P491" s="607"/>
      <c r="Q491" s="607"/>
      <c r="R491" s="606">
        <v>42</v>
      </c>
      <c r="S491" s="607"/>
      <c r="T491" s="607"/>
      <c r="U491" s="603"/>
      <c r="V491" s="603"/>
      <c r="W491" s="603"/>
      <c r="X491" s="603"/>
      <c r="Y491" s="603"/>
      <c r="Z491" s="603"/>
      <c r="AA491" s="611"/>
      <c r="AB491" s="607"/>
      <c r="AC491" s="606"/>
      <c r="AD491" s="606"/>
      <c r="AE491" s="603"/>
    </row>
    <row r="492" spans="1:31" s="612" customFormat="1" x14ac:dyDescent="0.25">
      <c r="A492" s="603">
        <f>A490+1</f>
        <v>243</v>
      </c>
      <c r="B492" s="611" t="s">
        <v>562</v>
      </c>
      <c r="C492" s="611" t="s">
        <v>234</v>
      </c>
      <c r="D492" s="615"/>
      <c r="E492" s="604"/>
      <c r="F492" s="604"/>
      <c r="G492" s="605"/>
      <c r="H492" s="603"/>
      <c r="I492" s="605"/>
      <c r="J492" s="614"/>
      <c r="K492" s="606">
        <f>(M492*4+N492*2)/2</f>
        <v>12</v>
      </c>
      <c r="L492" s="606"/>
      <c r="M492" s="606">
        <v>6</v>
      </c>
      <c r="N492" s="607"/>
      <c r="O492" s="607"/>
      <c r="P492" s="607"/>
      <c r="Q492" s="607"/>
      <c r="R492" s="607"/>
      <c r="S492" s="607"/>
      <c r="T492" s="607"/>
      <c r="U492" s="603"/>
      <c r="V492" s="603">
        <v>1</v>
      </c>
      <c r="W492" s="603">
        <v>1</v>
      </c>
      <c r="X492" s="603"/>
      <c r="Y492" s="603"/>
      <c r="Z492" s="603">
        <v>2</v>
      </c>
      <c r="AA492" s="611"/>
      <c r="AB492" s="607"/>
      <c r="AC492" s="607"/>
      <c r="AD492" s="607"/>
      <c r="AE492" s="603"/>
    </row>
    <row r="493" spans="1:31" s="612" customFormat="1" x14ac:dyDescent="0.25">
      <c r="A493" s="603"/>
      <c r="B493" s="611"/>
      <c r="C493" s="611"/>
      <c r="D493" s="615"/>
      <c r="E493" s="604">
        <v>382.33002193132251</v>
      </c>
      <c r="F493" s="604">
        <f>+CEILING(E493,5)</f>
        <v>385</v>
      </c>
      <c r="G493" s="605"/>
      <c r="H493" s="603">
        <f>F493*36</f>
        <v>13860</v>
      </c>
      <c r="I493" s="605">
        <f>F493</f>
        <v>385</v>
      </c>
      <c r="J493" s="614"/>
      <c r="K493" s="606"/>
      <c r="L493" s="606"/>
      <c r="M493" s="606"/>
      <c r="N493" s="607"/>
      <c r="O493" s="607"/>
      <c r="P493" s="607"/>
      <c r="Q493" s="607"/>
      <c r="R493" s="606">
        <v>36</v>
      </c>
      <c r="S493" s="607"/>
      <c r="T493" s="607"/>
      <c r="U493" s="603"/>
      <c r="V493" s="603"/>
      <c r="W493" s="603"/>
      <c r="X493" s="603"/>
      <c r="Y493" s="603"/>
      <c r="Z493" s="603"/>
      <c r="AA493" s="611"/>
      <c r="AB493" s="607"/>
      <c r="AC493" s="606"/>
      <c r="AD493" s="606"/>
      <c r="AE493" s="603"/>
    </row>
    <row r="494" spans="1:31" s="612" customFormat="1" ht="21" x14ac:dyDescent="0.25">
      <c r="A494" s="603">
        <f>A492+1</f>
        <v>244</v>
      </c>
      <c r="B494" s="598" t="s">
        <v>563</v>
      </c>
      <c r="C494" s="598" t="s">
        <v>242</v>
      </c>
      <c r="D494" s="616" t="s">
        <v>1122</v>
      </c>
      <c r="E494" s="604"/>
      <c r="F494" s="604"/>
      <c r="G494" s="605"/>
      <c r="H494" s="603"/>
      <c r="I494" s="605"/>
      <c r="J494" s="606">
        <v>48</v>
      </c>
      <c r="K494" s="614"/>
      <c r="L494" s="606">
        <v>12</v>
      </c>
      <c r="M494" s="614"/>
      <c r="N494" s="608"/>
      <c r="O494" s="608"/>
      <c r="P494" s="608"/>
      <c r="Q494" s="608"/>
      <c r="R494" s="607"/>
      <c r="S494" s="603">
        <v>30</v>
      </c>
      <c r="T494" s="608"/>
      <c r="U494" s="603">
        <v>2</v>
      </c>
      <c r="V494" s="608"/>
      <c r="W494" s="603">
        <v>2</v>
      </c>
      <c r="X494" s="608"/>
      <c r="Y494" s="608"/>
      <c r="Z494" s="603">
        <v>4</v>
      </c>
      <c r="AA494" s="611"/>
      <c r="AB494" s="608"/>
      <c r="AC494" s="607"/>
      <c r="AD494" s="607"/>
      <c r="AE494" s="603"/>
    </row>
    <row r="495" spans="1:31" s="612" customFormat="1" x14ac:dyDescent="0.25">
      <c r="A495" s="603"/>
      <c r="B495" s="611"/>
      <c r="C495" s="611"/>
      <c r="D495" s="615"/>
      <c r="E495" s="604">
        <v>384.71104904181772</v>
      </c>
      <c r="F495" s="604">
        <f>+CEILING(E495,5)</f>
        <v>385</v>
      </c>
      <c r="G495" s="605"/>
      <c r="H495" s="603">
        <f>F495*36</f>
        <v>13860</v>
      </c>
      <c r="I495" s="605">
        <f>F495</f>
        <v>385</v>
      </c>
      <c r="J495" s="614"/>
      <c r="K495" s="606"/>
      <c r="L495" s="606"/>
      <c r="M495" s="606"/>
      <c r="N495" s="607"/>
      <c r="O495" s="607"/>
      <c r="P495" s="607"/>
      <c r="Q495" s="607"/>
      <c r="R495" s="606">
        <v>36</v>
      </c>
      <c r="S495" s="607"/>
      <c r="T495" s="607"/>
      <c r="U495" s="603"/>
      <c r="V495" s="603"/>
      <c r="W495" s="603"/>
      <c r="X495" s="603"/>
      <c r="Y495" s="603"/>
      <c r="Z495" s="603"/>
      <c r="AA495" s="611"/>
      <c r="AB495" s="607"/>
      <c r="AC495" s="606"/>
      <c r="AD495" s="606"/>
      <c r="AE495" s="603"/>
    </row>
    <row r="496" spans="1:31" s="612" customFormat="1" x14ac:dyDescent="0.25">
      <c r="A496" s="603">
        <f>A494+1</f>
        <v>245</v>
      </c>
      <c r="B496" s="611" t="s">
        <v>564</v>
      </c>
      <c r="C496" s="611" t="s">
        <v>235</v>
      </c>
      <c r="D496" s="615"/>
      <c r="E496" s="604"/>
      <c r="F496" s="604"/>
      <c r="G496" s="605"/>
      <c r="H496" s="603"/>
      <c r="I496" s="605"/>
      <c r="J496" s="614"/>
      <c r="K496" s="606">
        <f>(M496*4+N496*2)/2</f>
        <v>12</v>
      </c>
      <c r="L496" s="606"/>
      <c r="M496" s="606">
        <v>6</v>
      </c>
      <c r="N496" s="607"/>
      <c r="O496" s="607"/>
      <c r="P496" s="607"/>
      <c r="Q496" s="607"/>
      <c r="R496" s="607"/>
      <c r="S496" s="607"/>
      <c r="T496" s="607"/>
      <c r="U496" s="603"/>
      <c r="V496" s="603">
        <v>1</v>
      </c>
      <c r="W496" s="603">
        <v>1</v>
      </c>
      <c r="X496" s="603"/>
      <c r="Y496" s="603"/>
      <c r="Z496" s="603">
        <v>2</v>
      </c>
      <c r="AA496" s="611"/>
      <c r="AB496" s="607"/>
      <c r="AC496" s="607"/>
      <c r="AD496" s="607"/>
      <c r="AE496" s="603"/>
    </row>
    <row r="497" spans="1:31" s="612" customFormat="1" x14ac:dyDescent="0.25">
      <c r="A497" s="603"/>
      <c r="B497" s="611"/>
      <c r="C497" s="611"/>
      <c r="D497" s="615"/>
      <c r="E497" s="604">
        <v>407.3628506133752</v>
      </c>
      <c r="F497" s="604">
        <f>+CEILING(E497,5)</f>
        <v>410</v>
      </c>
      <c r="G497" s="605"/>
      <c r="H497" s="603">
        <f>F497*36</f>
        <v>14760</v>
      </c>
      <c r="I497" s="605">
        <f>F497</f>
        <v>410</v>
      </c>
      <c r="J497" s="614"/>
      <c r="K497" s="606"/>
      <c r="L497" s="606"/>
      <c r="M497" s="606"/>
      <c r="N497" s="607"/>
      <c r="O497" s="607"/>
      <c r="P497" s="607"/>
      <c r="Q497" s="607"/>
      <c r="R497" s="606">
        <v>42</v>
      </c>
      <c r="S497" s="607"/>
      <c r="T497" s="607"/>
      <c r="U497" s="603"/>
      <c r="V497" s="603"/>
      <c r="W497" s="603"/>
      <c r="X497" s="603"/>
      <c r="Y497" s="603"/>
      <c r="Z497" s="603"/>
      <c r="AA497" s="611"/>
      <c r="AB497" s="607"/>
      <c r="AC497" s="606"/>
      <c r="AD497" s="606"/>
      <c r="AE497" s="603"/>
    </row>
    <row r="498" spans="1:31" s="612" customFormat="1" x14ac:dyDescent="0.25">
      <c r="A498" s="603">
        <f>A496+1</f>
        <v>246</v>
      </c>
      <c r="B498" s="611" t="s">
        <v>565</v>
      </c>
      <c r="C498" s="611" t="s">
        <v>235</v>
      </c>
      <c r="D498" s="615"/>
      <c r="E498" s="604"/>
      <c r="F498" s="604"/>
      <c r="G498" s="605"/>
      <c r="H498" s="603"/>
      <c r="I498" s="605"/>
      <c r="J498" s="614"/>
      <c r="K498" s="606">
        <f>(M498*4+N498*2)/2</f>
        <v>12</v>
      </c>
      <c r="L498" s="606"/>
      <c r="M498" s="606">
        <v>6</v>
      </c>
      <c r="N498" s="607"/>
      <c r="O498" s="607"/>
      <c r="P498" s="607"/>
      <c r="Q498" s="607"/>
      <c r="R498" s="607"/>
      <c r="S498" s="607"/>
      <c r="T498" s="607"/>
      <c r="U498" s="603"/>
      <c r="V498" s="603">
        <v>1</v>
      </c>
      <c r="W498" s="603">
        <v>1</v>
      </c>
      <c r="X498" s="603"/>
      <c r="Y498" s="603"/>
      <c r="Z498" s="603">
        <v>2</v>
      </c>
      <c r="AA498" s="611"/>
      <c r="AB498" s="607"/>
      <c r="AC498" s="607"/>
      <c r="AD498" s="607"/>
      <c r="AE498" s="603"/>
    </row>
    <row r="499" spans="1:31" s="612" customFormat="1" x14ac:dyDescent="0.25">
      <c r="A499" s="603"/>
      <c r="B499" s="611"/>
      <c r="C499" s="611"/>
      <c r="D499" s="615"/>
      <c r="E499" s="604">
        <v>414.17409702910163</v>
      </c>
      <c r="F499" s="604">
        <f>+CEILING(E499,5)</f>
        <v>415</v>
      </c>
      <c r="G499" s="605"/>
      <c r="H499" s="603">
        <f>F499*36</f>
        <v>14940</v>
      </c>
      <c r="I499" s="605">
        <f>F499</f>
        <v>415</v>
      </c>
      <c r="J499" s="614"/>
      <c r="K499" s="606"/>
      <c r="L499" s="606"/>
      <c r="M499" s="606"/>
      <c r="N499" s="607"/>
      <c r="O499" s="607"/>
      <c r="P499" s="607"/>
      <c r="Q499" s="607"/>
      <c r="R499" s="606">
        <v>42</v>
      </c>
      <c r="S499" s="607"/>
      <c r="T499" s="607"/>
      <c r="U499" s="603"/>
      <c r="V499" s="603"/>
      <c r="W499" s="603"/>
      <c r="X499" s="603"/>
      <c r="Y499" s="603"/>
      <c r="Z499" s="603"/>
      <c r="AA499" s="611"/>
      <c r="AB499" s="607"/>
      <c r="AC499" s="606"/>
      <c r="AD499" s="606"/>
      <c r="AE499" s="603"/>
    </row>
    <row r="500" spans="1:31" s="612" customFormat="1" x14ac:dyDescent="0.25">
      <c r="A500" s="603">
        <f>A498+1</f>
        <v>247</v>
      </c>
      <c r="B500" s="611" t="s">
        <v>566</v>
      </c>
      <c r="C500" s="611" t="s">
        <v>234</v>
      </c>
      <c r="D500" s="615"/>
      <c r="E500" s="604"/>
      <c r="F500" s="604"/>
      <c r="G500" s="605"/>
      <c r="H500" s="603"/>
      <c r="I500" s="605"/>
      <c r="J500" s="614"/>
      <c r="K500" s="606">
        <f>(M500*4+N500*2)/2</f>
        <v>12</v>
      </c>
      <c r="L500" s="606"/>
      <c r="M500" s="606">
        <v>6</v>
      </c>
      <c r="N500" s="607"/>
      <c r="O500" s="607"/>
      <c r="P500" s="607"/>
      <c r="Q500" s="607"/>
      <c r="R500" s="607"/>
      <c r="S500" s="607"/>
      <c r="T500" s="607"/>
      <c r="U500" s="603"/>
      <c r="V500" s="603">
        <v>1</v>
      </c>
      <c r="W500" s="603">
        <v>1</v>
      </c>
      <c r="X500" s="603"/>
      <c r="Y500" s="603"/>
      <c r="Z500" s="603">
        <v>2</v>
      </c>
      <c r="AA500" s="611"/>
      <c r="AB500" s="607"/>
      <c r="AC500" s="607"/>
      <c r="AD500" s="607"/>
      <c r="AE500" s="603"/>
    </row>
    <row r="501" spans="1:31" s="612" customFormat="1" x14ac:dyDescent="0.25">
      <c r="A501" s="603"/>
      <c r="B501" s="611"/>
      <c r="C501" s="611"/>
      <c r="D501" s="615"/>
      <c r="E501" s="604">
        <v>256.36055615919145</v>
      </c>
      <c r="F501" s="604">
        <f>+CEILING(E501,5)</f>
        <v>260</v>
      </c>
      <c r="G501" s="605"/>
      <c r="H501" s="603">
        <f>F501*36</f>
        <v>9360</v>
      </c>
      <c r="I501" s="605">
        <f>F501</f>
        <v>260</v>
      </c>
      <c r="J501" s="610"/>
      <c r="K501" s="606"/>
      <c r="L501" s="610"/>
      <c r="M501" s="606"/>
      <c r="N501" s="607"/>
      <c r="O501" s="607"/>
      <c r="P501" s="607"/>
      <c r="Q501" s="607"/>
      <c r="R501" s="606">
        <v>24</v>
      </c>
      <c r="S501" s="607"/>
      <c r="T501" s="607"/>
      <c r="U501" s="603"/>
      <c r="V501" s="603"/>
      <c r="W501" s="603"/>
      <c r="X501" s="603"/>
      <c r="Y501" s="603"/>
      <c r="Z501" s="603"/>
      <c r="AA501" s="611"/>
      <c r="AB501" s="607"/>
      <c r="AC501" s="606"/>
      <c r="AD501" s="606"/>
      <c r="AE501" s="603"/>
    </row>
    <row r="502" spans="1:31" s="612" customFormat="1" x14ac:dyDescent="0.25">
      <c r="A502" s="603">
        <f>A500+1</f>
        <v>248</v>
      </c>
      <c r="B502" s="611" t="s">
        <v>567</v>
      </c>
      <c r="C502" s="611" t="s">
        <v>234</v>
      </c>
      <c r="D502" s="615"/>
      <c r="E502" s="604"/>
      <c r="F502" s="604"/>
      <c r="G502" s="605"/>
      <c r="H502" s="603"/>
      <c r="I502" s="605"/>
      <c r="J502" s="614"/>
      <c r="K502" s="606">
        <f>(M502*4+N502*2)/2</f>
        <v>12</v>
      </c>
      <c r="L502" s="606"/>
      <c r="M502" s="606">
        <v>6</v>
      </c>
      <c r="N502" s="607"/>
      <c r="O502" s="607"/>
      <c r="P502" s="607"/>
      <c r="Q502" s="607"/>
      <c r="R502" s="607"/>
      <c r="S502" s="607"/>
      <c r="T502" s="607"/>
      <c r="U502" s="603"/>
      <c r="V502" s="603">
        <v>1</v>
      </c>
      <c r="W502" s="603">
        <v>1</v>
      </c>
      <c r="X502" s="603"/>
      <c r="Y502" s="603"/>
      <c r="Z502" s="603">
        <v>2</v>
      </c>
      <c r="AA502" s="611"/>
      <c r="AB502" s="607"/>
      <c r="AC502" s="607"/>
      <c r="AD502" s="607"/>
      <c r="AE502" s="603"/>
    </row>
    <row r="503" spans="1:31" s="612" customFormat="1" x14ac:dyDescent="0.25">
      <c r="A503" s="603"/>
      <c r="B503" s="611"/>
      <c r="C503" s="611"/>
      <c r="D503" s="615"/>
      <c r="E503" s="604">
        <v>403.83933190206966</v>
      </c>
      <c r="F503" s="604">
        <f>+CEILING(E503,5)</f>
        <v>405</v>
      </c>
      <c r="G503" s="605"/>
      <c r="H503" s="603">
        <f>F503*36</f>
        <v>14580</v>
      </c>
      <c r="I503" s="605">
        <f>F503</f>
        <v>405</v>
      </c>
      <c r="J503" s="610"/>
      <c r="K503" s="606"/>
      <c r="L503" s="610"/>
      <c r="M503" s="606"/>
      <c r="N503" s="603"/>
      <c r="O503" s="603"/>
      <c r="P503" s="603"/>
      <c r="Q503" s="603"/>
      <c r="R503" s="606">
        <v>42</v>
      </c>
      <c r="S503" s="603"/>
      <c r="T503" s="603"/>
      <c r="U503" s="603"/>
      <c r="V503" s="603"/>
      <c r="W503" s="603"/>
      <c r="X503" s="603"/>
      <c r="Y503" s="603"/>
      <c r="Z503" s="603"/>
      <c r="AA503" s="611"/>
      <c r="AB503" s="603"/>
      <c r="AC503" s="606"/>
      <c r="AD503" s="606"/>
      <c r="AE503" s="603"/>
    </row>
    <row r="504" spans="1:31" s="612" customFormat="1" x14ac:dyDescent="0.25">
      <c r="A504" s="603">
        <f>A502+1</f>
        <v>249</v>
      </c>
      <c r="B504" s="611" t="s">
        <v>568</v>
      </c>
      <c r="C504" s="611" t="s">
        <v>236</v>
      </c>
      <c r="D504" s="615"/>
      <c r="E504" s="604"/>
      <c r="F504" s="604"/>
      <c r="G504" s="605"/>
      <c r="H504" s="603"/>
      <c r="I504" s="605"/>
      <c r="J504" s="614"/>
      <c r="K504" s="606">
        <f>(M504*4+N504*2)/2</f>
        <v>12</v>
      </c>
      <c r="L504" s="606"/>
      <c r="M504" s="606">
        <v>6</v>
      </c>
      <c r="N504" s="607"/>
      <c r="O504" s="607"/>
      <c r="P504" s="607"/>
      <c r="Q504" s="607"/>
      <c r="R504" s="607"/>
      <c r="S504" s="607"/>
      <c r="T504" s="607"/>
      <c r="U504" s="603"/>
      <c r="V504" s="603">
        <v>1</v>
      </c>
      <c r="W504" s="603">
        <v>1</v>
      </c>
      <c r="X504" s="603"/>
      <c r="Y504" s="603"/>
      <c r="Z504" s="603">
        <v>2</v>
      </c>
      <c r="AA504" s="611"/>
      <c r="AB504" s="607"/>
      <c r="AC504" s="607"/>
      <c r="AD504" s="607"/>
      <c r="AE504" s="603"/>
    </row>
    <row r="505" spans="1:31" s="612" customFormat="1" x14ac:dyDescent="0.25">
      <c r="A505" s="603"/>
      <c r="B505" s="611"/>
      <c r="C505" s="611"/>
      <c r="D505" s="615"/>
      <c r="E505" s="604">
        <v>396.72368059115274</v>
      </c>
      <c r="F505" s="604">
        <f>+CEILING(E505,5)</f>
        <v>400</v>
      </c>
      <c r="G505" s="605"/>
      <c r="H505" s="603">
        <f>F505*36</f>
        <v>14400</v>
      </c>
      <c r="I505" s="605">
        <f>F505</f>
        <v>400</v>
      </c>
      <c r="J505" s="610"/>
      <c r="K505" s="606"/>
      <c r="L505" s="606"/>
      <c r="M505" s="606"/>
      <c r="N505" s="607"/>
      <c r="O505" s="607"/>
      <c r="P505" s="607"/>
      <c r="Q505" s="607"/>
      <c r="R505" s="606">
        <v>42</v>
      </c>
      <c r="S505" s="607"/>
      <c r="T505" s="607"/>
      <c r="U505" s="603"/>
      <c r="V505" s="603"/>
      <c r="W505" s="603"/>
      <c r="X505" s="603"/>
      <c r="Y505" s="603"/>
      <c r="Z505" s="603"/>
      <c r="AA505" s="611"/>
      <c r="AB505" s="607"/>
      <c r="AC505" s="606"/>
      <c r="AD505" s="606"/>
      <c r="AE505" s="603"/>
    </row>
    <row r="506" spans="1:31" s="612" customFormat="1" x14ac:dyDescent="0.25">
      <c r="A506" s="603">
        <f>A504+1</f>
        <v>250</v>
      </c>
      <c r="B506" s="611" t="s">
        <v>569</v>
      </c>
      <c r="C506" s="611" t="s">
        <v>234</v>
      </c>
      <c r="D506" s="615"/>
      <c r="E506" s="604"/>
      <c r="F506" s="604"/>
      <c r="G506" s="605"/>
      <c r="H506" s="603"/>
      <c r="I506" s="605"/>
      <c r="J506" s="614"/>
      <c r="K506" s="606">
        <f>(M506*4+N506*2)/2</f>
        <v>12</v>
      </c>
      <c r="L506" s="606"/>
      <c r="M506" s="606">
        <v>6</v>
      </c>
      <c r="N506" s="607"/>
      <c r="O506" s="607"/>
      <c r="P506" s="607"/>
      <c r="Q506" s="607"/>
      <c r="R506" s="607"/>
      <c r="S506" s="607"/>
      <c r="T506" s="607"/>
      <c r="U506" s="603"/>
      <c r="V506" s="603">
        <v>1</v>
      </c>
      <c r="W506" s="603">
        <v>1</v>
      </c>
      <c r="X506" s="603"/>
      <c r="Y506" s="603"/>
      <c r="Z506" s="603">
        <v>2</v>
      </c>
      <c r="AA506" s="611"/>
      <c r="AB506" s="607"/>
      <c r="AC506" s="607"/>
      <c r="AD506" s="607"/>
      <c r="AE506" s="603"/>
    </row>
    <row r="507" spans="1:31" s="612" customFormat="1" ht="12.75" customHeight="1" x14ac:dyDescent="0.25">
      <c r="A507" s="603"/>
      <c r="B507" s="611"/>
      <c r="C507" s="611"/>
      <c r="D507" s="615"/>
      <c r="E507" s="604">
        <v>403.93257591542374</v>
      </c>
      <c r="F507" s="604">
        <f>+CEILING(E507,5)</f>
        <v>405</v>
      </c>
      <c r="G507" s="605"/>
      <c r="H507" s="603">
        <f>F507*36</f>
        <v>14580</v>
      </c>
      <c r="I507" s="605">
        <f>F507</f>
        <v>405</v>
      </c>
      <c r="J507" s="614"/>
      <c r="K507" s="606"/>
      <c r="L507" s="606"/>
      <c r="M507" s="606"/>
      <c r="N507" s="607"/>
      <c r="O507" s="607"/>
      <c r="P507" s="607"/>
      <c r="Q507" s="607"/>
      <c r="R507" s="606">
        <v>42</v>
      </c>
      <c r="S507" s="607"/>
      <c r="T507" s="607"/>
      <c r="U507" s="603"/>
      <c r="V507" s="603"/>
      <c r="W507" s="603"/>
      <c r="X507" s="603"/>
      <c r="Y507" s="603"/>
      <c r="Z507" s="603"/>
      <c r="AA507" s="611"/>
      <c r="AB507" s="607"/>
      <c r="AC507" s="606"/>
      <c r="AD507" s="606"/>
      <c r="AE507" s="603"/>
    </row>
    <row r="508" spans="1:31" s="612" customFormat="1" ht="12.75" customHeight="1" x14ac:dyDescent="0.25">
      <c r="A508" s="603">
        <f>A506+1</f>
        <v>251</v>
      </c>
      <c r="B508" s="598" t="s">
        <v>570</v>
      </c>
      <c r="C508" s="598" t="s">
        <v>245</v>
      </c>
      <c r="D508" s="616" t="s">
        <v>1123</v>
      </c>
      <c r="E508" s="604"/>
      <c r="F508" s="604"/>
      <c r="G508" s="605"/>
      <c r="H508" s="603"/>
      <c r="I508" s="605"/>
      <c r="J508" s="606">
        <v>48</v>
      </c>
      <c r="K508" s="614"/>
      <c r="L508" s="606">
        <v>12</v>
      </c>
      <c r="M508" s="614"/>
      <c r="N508" s="608"/>
      <c r="O508" s="608"/>
      <c r="P508" s="608"/>
      <c r="Q508" s="608"/>
      <c r="R508" s="607"/>
      <c r="S508" s="603">
        <v>30</v>
      </c>
      <c r="T508" s="608"/>
      <c r="U508" s="603">
        <v>2</v>
      </c>
      <c r="V508" s="608"/>
      <c r="W508" s="603">
        <v>2</v>
      </c>
      <c r="X508" s="608"/>
      <c r="Y508" s="608"/>
      <c r="Z508" s="603">
        <v>4</v>
      </c>
      <c r="AA508" s="611"/>
      <c r="AB508" s="608"/>
      <c r="AC508" s="607"/>
      <c r="AD508" s="607"/>
      <c r="AE508" s="603"/>
    </row>
    <row r="509" spans="1:31" s="612" customFormat="1" ht="12.75" customHeight="1" x14ac:dyDescent="0.25">
      <c r="A509" s="603"/>
      <c r="B509" s="611"/>
      <c r="C509" s="611"/>
      <c r="D509" s="615"/>
      <c r="E509" s="604">
        <v>345.98755745567689</v>
      </c>
      <c r="F509" s="604">
        <f>+CEILING(E509,5)</f>
        <v>350</v>
      </c>
      <c r="G509" s="605"/>
      <c r="H509" s="603">
        <f>F509*36</f>
        <v>12600</v>
      </c>
      <c r="I509" s="605">
        <f>F509</f>
        <v>350</v>
      </c>
      <c r="J509" s="614"/>
      <c r="K509" s="606"/>
      <c r="L509" s="606"/>
      <c r="M509" s="606"/>
      <c r="N509" s="607"/>
      <c r="O509" s="607"/>
      <c r="P509" s="607"/>
      <c r="Q509" s="607"/>
      <c r="R509" s="606">
        <v>36</v>
      </c>
      <c r="S509" s="607"/>
      <c r="T509" s="607"/>
      <c r="U509" s="603"/>
      <c r="V509" s="603"/>
      <c r="W509" s="603"/>
      <c r="X509" s="603"/>
      <c r="Y509" s="603"/>
      <c r="Z509" s="603"/>
      <c r="AA509" s="611"/>
      <c r="AB509" s="607"/>
      <c r="AC509" s="606"/>
      <c r="AD509" s="606"/>
      <c r="AE509" s="603"/>
    </row>
    <row r="510" spans="1:31" s="612" customFormat="1" ht="12.75" customHeight="1" x14ac:dyDescent="0.25">
      <c r="A510" s="603">
        <f>A508+1</f>
        <v>252</v>
      </c>
      <c r="B510" s="611" t="s">
        <v>571</v>
      </c>
      <c r="C510" s="611" t="s">
        <v>20</v>
      </c>
      <c r="D510" s="615"/>
      <c r="E510" s="604"/>
      <c r="F510" s="604"/>
      <c r="G510" s="605"/>
      <c r="H510" s="603"/>
      <c r="I510" s="605"/>
      <c r="J510" s="614"/>
      <c r="K510" s="606">
        <f>(M510*4+N510*2)/2</f>
        <v>12</v>
      </c>
      <c r="L510" s="606"/>
      <c r="M510" s="606">
        <v>6</v>
      </c>
      <c r="N510" s="607"/>
      <c r="O510" s="607"/>
      <c r="P510" s="607"/>
      <c r="Q510" s="607"/>
      <c r="R510" s="607"/>
      <c r="S510" s="607"/>
      <c r="T510" s="607"/>
      <c r="U510" s="603"/>
      <c r="V510" s="603">
        <v>1</v>
      </c>
      <c r="W510" s="603">
        <v>1</v>
      </c>
      <c r="X510" s="603"/>
      <c r="Y510" s="603"/>
      <c r="Z510" s="603">
        <v>2</v>
      </c>
      <c r="AA510" s="611"/>
      <c r="AB510" s="607"/>
      <c r="AC510" s="607"/>
      <c r="AD510" s="607"/>
      <c r="AE510" s="603"/>
    </row>
    <row r="511" spans="1:31" s="612" customFormat="1" ht="12.75" customHeight="1" x14ac:dyDescent="0.25">
      <c r="A511" s="603"/>
      <c r="B511" s="611"/>
      <c r="C511" s="611"/>
      <c r="D511" s="615"/>
      <c r="E511" s="604">
        <v>475.7889484473634</v>
      </c>
      <c r="F511" s="604">
        <f>+CEILING(E511,5)</f>
        <v>480</v>
      </c>
      <c r="G511" s="605"/>
      <c r="H511" s="603">
        <f>F511*36</f>
        <v>17280</v>
      </c>
      <c r="I511" s="605">
        <f>F511</f>
        <v>480</v>
      </c>
      <c r="J511" s="614"/>
      <c r="K511" s="606"/>
      <c r="L511" s="606"/>
      <c r="M511" s="606"/>
      <c r="N511" s="607"/>
      <c r="O511" s="607"/>
      <c r="P511" s="607"/>
      <c r="Q511" s="607"/>
      <c r="R511" s="606">
        <v>48</v>
      </c>
      <c r="S511" s="607"/>
      <c r="T511" s="607"/>
      <c r="U511" s="603"/>
      <c r="V511" s="603"/>
      <c r="W511" s="603"/>
      <c r="X511" s="603"/>
      <c r="Y511" s="603"/>
      <c r="Z511" s="603"/>
      <c r="AA511" s="611"/>
      <c r="AB511" s="607"/>
      <c r="AC511" s="606"/>
      <c r="AD511" s="606"/>
      <c r="AE511" s="603"/>
    </row>
    <row r="512" spans="1:31" s="612" customFormat="1" ht="12.75" customHeight="1" x14ac:dyDescent="0.25">
      <c r="A512" s="603">
        <f>A510+1</f>
        <v>253</v>
      </c>
      <c r="B512" s="611" t="s">
        <v>572</v>
      </c>
      <c r="C512" s="611" t="s">
        <v>234</v>
      </c>
      <c r="D512" s="615"/>
      <c r="E512" s="604"/>
      <c r="F512" s="604"/>
      <c r="G512" s="605"/>
      <c r="H512" s="603"/>
      <c r="I512" s="605"/>
      <c r="J512" s="614"/>
      <c r="K512" s="606">
        <f>(M512*4+N512*2)/2</f>
        <v>12</v>
      </c>
      <c r="L512" s="606"/>
      <c r="M512" s="606">
        <v>6</v>
      </c>
      <c r="N512" s="607"/>
      <c r="O512" s="607"/>
      <c r="P512" s="607"/>
      <c r="Q512" s="607"/>
      <c r="R512" s="607"/>
      <c r="S512" s="607"/>
      <c r="T512" s="607"/>
      <c r="U512" s="603"/>
      <c r="V512" s="603">
        <v>1</v>
      </c>
      <c r="W512" s="603">
        <v>1</v>
      </c>
      <c r="X512" s="603"/>
      <c r="Y512" s="603"/>
      <c r="Z512" s="603">
        <v>2</v>
      </c>
      <c r="AA512" s="611"/>
      <c r="AB512" s="607"/>
      <c r="AC512" s="607"/>
      <c r="AD512" s="607"/>
      <c r="AE512" s="603"/>
    </row>
    <row r="513" spans="1:31" s="612" customFormat="1" ht="12.75" customHeight="1" x14ac:dyDescent="0.25">
      <c r="A513" s="603"/>
      <c r="B513" s="611"/>
      <c r="C513" s="611"/>
      <c r="D513" s="615"/>
      <c r="E513" s="604">
        <v>363.64829873209709</v>
      </c>
      <c r="F513" s="604">
        <f>+CEILING(E513,5)</f>
        <v>365</v>
      </c>
      <c r="G513" s="605"/>
      <c r="H513" s="603">
        <f>F513*36</f>
        <v>13140</v>
      </c>
      <c r="I513" s="605">
        <f>F513</f>
        <v>365</v>
      </c>
      <c r="J513" s="614"/>
      <c r="K513" s="606"/>
      <c r="L513" s="606"/>
      <c r="M513" s="606"/>
      <c r="N513" s="607"/>
      <c r="O513" s="607"/>
      <c r="P513" s="607"/>
      <c r="Q513" s="607"/>
      <c r="R513" s="606">
        <v>36</v>
      </c>
      <c r="S513" s="607"/>
      <c r="T513" s="607"/>
      <c r="U513" s="603"/>
      <c r="V513" s="603"/>
      <c r="W513" s="603"/>
      <c r="X513" s="603"/>
      <c r="Y513" s="603"/>
      <c r="Z513" s="603"/>
      <c r="AA513" s="611"/>
      <c r="AB513" s="607"/>
      <c r="AC513" s="606"/>
      <c r="AD513" s="606"/>
      <c r="AE513" s="603"/>
    </row>
    <row r="514" spans="1:31" s="612" customFormat="1" ht="12.75" customHeight="1" x14ac:dyDescent="0.25">
      <c r="A514" s="603">
        <f>A512+1</f>
        <v>254</v>
      </c>
      <c r="B514" s="611" t="s">
        <v>573</v>
      </c>
      <c r="C514" s="611" t="s">
        <v>234</v>
      </c>
      <c r="D514" s="615"/>
      <c r="E514" s="604"/>
      <c r="F514" s="604"/>
      <c r="G514" s="605"/>
      <c r="H514" s="603"/>
      <c r="I514" s="605"/>
      <c r="J514" s="614"/>
      <c r="K514" s="606">
        <f>(M514*4+N514*2)/2</f>
        <v>12</v>
      </c>
      <c r="L514" s="606"/>
      <c r="M514" s="606">
        <v>6</v>
      </c>
      <c r="N514" s="607"/>
      <c r="O514" s="607"/>
      <c r="P514" s="607"/>
      <c r="Q514" s="607"/>
      <c r="R514" s="607"/>
      <c r="S514" s="607"/>
      <c r="T514" s="607"/>
      <c r="U514" s="603"/>
      <c r="V514" s="603">
        <v>1</v>
      </c>
      <c r="W514" s="603">
        <v>1</v>
      </c>
      <c r="X514" s="603"/>
      <c r="Y514" s="603"/>
      <c r="Z514" s="603">
        <v>2</v>
      </c>
      <c r="AA514" s="611"/>
      <c r="AB514" s="607"/>
      <c r="AC514" s="607"/>
      <c r="AD514" s="607"/>
      <c r="AE514" s="603"/>
    </row>
    <row r="515" spans="1:31" s="612" customFormat="1" ht="12.75" customHeight="1" x14ac:dyDescent="0.25">
      <c r="A515" s="603"/>
      <c r="B515" s="611"/>
      <c r="C515" s="611"/>
      <c r="D515" s="615"/>
      <c r="E515" s="604">
        <v>431.84328023487649</v>
      </c>
      <c r="F515" s="604">
        <f>+CEILING(E515,5)</f>
        <v>435</v>
      </c>
      <c r="G515" s="605"/>
      <c r="H515" s="603">
        <f>F515*36</f>
        <v>15660</v>
      </c>
      <c r="I515" s="605">
        <f>F515</f>
        <v>435</v>
      </c>
      <c r="J515" s="614"/>
      <c r="K515" s="606"/>
      <c r="L515" s="606"/>
      <c r="M515" s="606"/>
      <c r="N515" s="607"/>
      <c r="O515" s="607"/>
      <c r="P515" s="607"/>
      <c r="Q515" s="607"/>
      <c r="R515" s="606">
        <v>42</v>
      </c>
      <c r="S515" s="607"/>
      <c r="T515" s="607"/>
      <c r="U515" s="603"/>
      <c r="V515" s="603"/>
      <c r="W515" s="603"/>
      <c r="X515" s="603"/>
      <c r="Y515" s="603"/>
      <c r="Z515" s="603"/>
      <c r="AA515" s="611"/>
      <c r="AB515" s="607"/>
      <c r="AC515" s="606"/>
      <c r="AD515" s="606"/>
      <c r="AE515" s="603"/>
    </row>
    <row r="516" spans="1:31" s="612" customFormat="1" x14ac:dyDescent="0.25">
      <c r="A516" s="603">
        <f>A514+1</f>
        <v>255</v>
      </c>
      <c r="B516" s="611" t="s">
        <v>574</v>
      </c>
      <c r="C516" s="611" t="s">
        <v>20</v>
      </c>
      <c r="D516" s="615"/>
      <c r="E516" s="604"/>
      <c r="F516" s="604"/>
      <c r="G516" s="605"/>
      <c r="H516" s="603"/>
      <c r="I516" s="605"/>
      <c r="J516" s="614"/>
      <c r="K516" s="606">
        <f>(M516*4+N516*2)/2</f>
        <v>12</v>
      </c>
      <c r="L516" s="606"/>
      <c r="M516" s="606">
        <v>6</v>
      </c>
      <c r="N516" s="607"/>
      <c r="O516" s="607"/>
      <c r="P516" s="607"/>
      <c r="Q516" s="607"/>
      <c r="R516" s="607"/>
      <c r="S516" s="607"/>
      <c r="T516" s="607"/>
      <c r="U516" s="603"/>
      <c r="V516" s="603">
        <v>1</v>
      </c>
      <c r="W516" s="603">
        <v>1</v>
      </c>
      <c r="X516" s="603"/>
      <c r="Y516" s="603"/>
      <c r="Z516" s="603">
        <v>2</v>
      </c>
      <c r="AA516" s="611"/>
      <c r="AB516" s="607"/>
      <c r="AC516" s="607"/>
      <c r="AD516" s="607"/>
      <c r="AE516" s="603"/>
    </row>
    <row r="517" spans="1:31" s="612" customFormat="1" ht="12.75" customHeight="1" x14ac:dyDescent="0.25">
      <c r="A517" s="603"/>
      <c r="B517" s="611"/>
      <c r="C517" s="611"/>
      <c r="D517" s="615"/>
      <c r="E517" s="604">
        <v>405.30482598391325</v>
      </c>
      <c r="F517" s="604">
        <f>+CEILING(E517,5)</f>
        <v>410</v>
      </c>
      <c r="G517" s="605"/>
      <c r="H517" s="603">
        <f>F517*36</f>
        <v>14760</v>
      </c>
      <c r="I517" s="605">
        <f>F517</f>
        <v>410</v>
      </c>
      <c r="J517" s="614"/>
      <c r="K517" s="606"/>
      <c r="L517" s="606"/>
      <c r="M517" s="606"/>
      <c r="N517" s="607"/>
      <c r="O517" s="607"/>
      <c r="P517" s="607"/>
      <c r="Q517" s="607"/>
      <c r="R517" s="606">
        <v>42</v>
      </c>
      <c r="S517" s="607"/>
      <c r="T517" s="607"/>
      <c r="U517" s="603"/>
      <c r="V517" s="603"/>
      <c r="W517" s="603"/>
      <c r="X517" s="603"/>
      <c r="Y517" s="603"/>
      <c r="Z517" s="603"/>
      <c r="AA517" s="611"/>
      <c r="AB517" s="607"/>
      <c r="AC517" s="606"/>
      <c r="AD517" s="606"/>
      <c r="AE517" s="603"/>
    </row>
    <row r="518" spans="1:31" s="612" customFormat="1" ht="12.75" customHeight="1" x14ac:dyDescent="0.25">
      <c r="A518" s="603">
        <f>A516+1</f>
        <v>256</v>
      </c>
      <c r="B518" s="611" t="s">
        <v>575</v>
      </c>
      <c r="C518" s="611" t="s">
        <v>20</v>
      </c>
      <c r="D518" s="615"/>
      <c r="E518" s="604"/>
      <c r="F518" s="604"/>
      <c r="G518" s="605"/>
      <c r="H518" s="603"/>
      <c r="I518" s="605"/>
      <c r="J518" s="614"/>
      <c r="K518" s="606">
        <f>(M518*4+N518*2)/2</f>
        <v>12</v>
      </c>
      <c r="L518" s="606"/>
      <c r="M518" s="606">
        <v>6</v>
      </c>
      <c r="N518" s="607"/>
      <c r="O518" s="607"/>
      <c r="P518" s="607"/>
      <c r="Q518" s="607"/>
      <c r="R518" s="607"/>
      <c r="S518" s="607"/>
      <c r="T518" s="607"/>
      <c r="U518" s="603"/>
      <c r="V518" s="603">
        <v>1</v>
      </c>
      <c r="W518" s="603">
        <v>1</v>
      </c>
      <c r="X518" s="603"/>
      <c r="Y518" s="603"/>
      <c r="Z518" s="603">
        <v>2</v>
      </c>
      <c r="AA518" s="611"/>
      <c r="AB518" s="607"/>
      <c r="AC518" s="607"/>
      <c r="AD518" s="607"/>
      <c r="AE518" s="603"/>
    </row>
    <row r="519" spans="1:31" s="612" customFormat="1" ht="12.75" customHeight="1" x14ac:dyDescent="0.25">
      <c r="A519" s="603"/>
      <c r="B519" s="611"/>
      <c r="C519" s="611"/>
      <c r="D519" s="615"/>
      <c r="E519" s="604">
        <v>427.81587723194667</v>
      </c>
      <c r="F519" s="604">
        <f>+CEILING(E519,5)</f>
        <v>430</v>
      </c>
      <c r="G519" s="605"/>
      <c r="H519" s="603">
        <f>F519*36</f>
        <v>15480</v>
      </c>
      <c r="I519" s="605">
        <f>F519</f>
        <v>430</v>
      </c>
      <c r="J519" s="610"/>
      <c r="K519" s="606"/>
      <c r="L519" s="610"/>
      <c r="M519" s="606"/>
      <c r="N519" s="607"/>
      <c r="O519" s="607"/>
      <c r="P519" s="607"/>
      <c r="Q519" s="607"/>
      <c r="R519" s="606">
        <v>42</v>
      </c>
      <c r="S519" s="607"/>
      <c r="T519" s="607"/>
      <c r="U519" s="603"/>
      <c r="V519" s="603"/>
      <c r="W519" s="603"/>
      <c r="X519" s="603"/>
      <c r="Y519" s="603"/>
      <c r="Z519" s="603"/>
      <c r="AA519" s="611"/>
      <c r="AB519" s="607"/>
      <c r="AC519" s="606"/>
      <c r="AD519" s="606"/>
      <c r="AE519" s="603"/>
    </row>
    <row r="520" spans="1:31" s="612" customFormat="1" ht="12.75" customHeight="1" x14ac:dyDescent="0.25">
      <c r="A520" s="603">
        <f>A518+1</f>
        <v>257</v>
      </c>
      <c r="B520" s="611" t="s">
        <v>220</v>
      </c>
      <c r="C520" s="611" t="s">
        <v>20</v>
      </c>
      <c r="D520" s="615"/>
      <c r="E520" s="604"/>
      <c r="F520" s="604"/>
      <c r="G520" s="605"/>
      <c r="H520" s="603"/>
      <c r="I520" s="605"/>
      <c r="J520" s="614"/>
      <c r="K520" s="606">
        <f>(M520*4+N520*2)/2</f>
        <v>12</v>
      </c>
      <c r="L520" s="606"/>
      <c r="M520" s="606">
        <v>6</v>
      </c>
      <c r="N520" s="607"/>
      <c r="O520" s="607"/>
      <c r="P520" s="607"/>
      <c r="Q520" s="607"/>
      <c r="R520" s="607"/>
      <c r="S520" s="607"/>
      <c r="T520" s="607"/>
      <c r="U520" s="603"/>
      <c r="V520" s="603">
        <v>1</v>
      </c>
      <c r="W520" s="603">
        <v>1</v>
      </c>
      <c r="X520" s="603"/>
      <c r="Y520" s="603"/>
      <c r="Z520" s="603">
        <v>2</v>
      </c>
      <c r="AA520" s="611"/>
      <c r="AB520" s="607"/>
      <c r="AC520" s="607"/>
      <c r="AD520" s="607"/>
      <c r="AE520" s="603"/>
    </row>
    <row r="521" spans="1:31" s="612" customFormat="1" ht="12.75" customHeight="1" x14ac:dyDescent="0.25">
      <c r="A521" s="603"/>
      <c r="B521" s="611"/>
      <c r="C521" s="611"/>
      <c r="D521" s="615"/>
      <c r="E521" s="604">
        <v>389.75763333970235</v>
      </c>
      <c r="F521" s="604">
        <f>+CEILING(E521,5)</f>
        <v>390</v>
      </c>
      <c r="G521" s="605"/>
      <c r="H521" s="603">
        <f>F521*36</f>
        <v>14040</v>
      </c>
      <c r="I521" s="605">
        <f>F521</f>
        <v>390</v>
      </c>
      <c r="J521" s="614"/>
      <c r="K521" s="606"/>
      <c r="L521" s="606"/>
      <c r="M521" s="606"/>
      <c r="N521" s="607"/>
      <c r="O521" s="607"/>
      <c r="P521" s="607"/>
      <c r="Q521" s="607"/>
      <c r="R521" s="606">
        <v>36</v>
      </c>
      <c r="S521" s="607"/>
      <c r="T521" s="607"/>
      <c r="U521" s="603"/>
      <c r="V521" s="603"/>
      <c r="W521" s="603"/>
      <c r="X521" s="603"/>
      <c r="Y521" s="603"/>
      <c r="Z521" s="603"/>
      <c r="AA521" s="611"/>
      <c r="AB521" s="607"/>
      <c r="AC521" s="606"/>
      <c r="AD521" s="606"/>
      <c r="AE521" s="603"/>
    </row>
    <row r="522" spans="1:31" s="612" customFormat="1" ht="12.75" customHeight="1" x14ac:dyDescent="0.25">
      <c r="A522" s="603">
        <f>A520+1</f>
        <v>258</v>
      </c>
      <c r="B522" s="611" t="s">
        <v>576</v>
      </c>
      <c r="C522" s="611" t="s">
        <v>20</v>
      </c>
      <c r="D522" s="615"/>
      <c r="E522" s="604"/>
      <c r="F522" s="604"/>
      <c r="G522" s="605"/>
      <c r="H522" s="603"/>
      <c r="I522" s="605"/>
      <c r="J522" s="614"/>
      <c r="K522" s="606">
        <f>(M522*4+N522*2)/2</f>
        <v>12</v>
      </c>
      <c r="L522" s="606"/>
      <c r="M522" s="606">
        <v>6</v>
      </c>
      <c r="N522" s="607"/>
      <c r="O522" s="607"/>
      <c r="P522" s="607"/>
      <c r="Q522" s="607"/>
      <c r="R522" s="607"/>
      <c r="S522" s="607"/>
      <c r="T522" s="607"/>
      <c r="U522" s="603"/>
      <c r="V522" s="603">
        <v>1</v>
      </c>
      <c r="W522" s="603">
        <v>1</v>
      </c>
      <c r="X522" s="603"/>
      <c r="Y522" s="603"/>
      <c r="Z522" s="603">
        <v>2</v>
      </c>
      <c r="AA522" s="611"/>
      <c r="AB522" s="607"/>
      <c r="AC522" s="607"/>
      <c r="AD522" s="607"/>
      <c r="AE522" s="603"/>
    </row>
    <row r="523" spans="1:31" s="612" customFormat="1" ht="12.75" customHeight="1" x14ac:dyDescent="0.25">
      <c r="A523" s="603"/>
      <c r="B523" s="611"/>
      <c r="C523" s="611"/>
      <c r="D523" s="615"/>
      <c r="E523" s="604">
        <v>449.54306235422871</v>
      </c>
      <c r="F523" s="604">
        <f>+CEILING(E523,5)</f>
        <v>450</v>
      </c>
      <c r="G523" s="605"/>
      <c r="H523" s="603">
        <f>F523*36</f>
        <v>16200</v>
      </c>
      <c r="I523" s="605">
        <f>F523</f>
        <v>450</v>
      </c>
      <c r="J523" s="614"/>
      <c r="K523" s="606"/>
      <c r="L523" s="606"/>
      <c r="M523" s="606"/>
      <c r="N523" s="607"/>
      <c r="O523" s="607"/>
      <c r="P523" s="607"/>
      <c r="Q523" s="607"/>
      <c r="R523" s="606">
        <v>42</v>
      </c>
      <c r="S523" s="607"/>
      <c r="T523" s="607"/>
      <c r="U523" s="603"/>
      <c r="V523" s="603"/>
      <c r="W523" s="603"/>
      <c r="X523" s="603"/>
      <c r="Y523" s="603"/>
      <c r="Z523" s="603"/>
      <c r="AA523" s="611"/>
      <c r="AB523" s="607"/>
      <c r="AC523" s="606"/>
      <c r="AD523" s="606"/>
      <c r="AE523" s="603"/>
    </row>
    <row r="524" spans="1:31" s="612" customFormat="1" ht="12.75" customHeight="1" x14ac:dyDescent="0.25">
      <c r="A524" s="603">
        <f>A522+1</f>
        <v>259</v>
      </c>
      <c r="B524" s="611" t="s">
        <v>577</v>
      </c>
      <c r="C524" s="611" t="s">
        <v>236</v>
      </c>
      <c r="D524" s="615"/>
      <c r="E524" s="604"/>
      <c r="F524" s="604"/>
      <c r="G524" s="605"/>
      <c r="H524" s="603"/>
      <c r="I524" s="605"/>
      <c r="J524" s="614"/>
      <c r="K524" s="606">
        <f>(M524*4+N524*2)/2</f>
        <v>12</v>
      </c>
      <c r="L524" s="606"/>
      <c r="M524" s="606">
        <v>6</v>
      </c>
      <c r="N524" s="607"/>
      <c r="O524" s="607"/>
      <c r="P524" s="607"/>
      <c r="Q524" s="607"/>
      <c r="R524" s="607"/>
      <c r="S524" s="607"/>
      <c r="T524" s="607"/>
      <c r="U524" s="603"/>
      <c r="V524" s="603">
        <v>1</v>
      </c>
      <c r="W524" s="603">
        <v>1</v>
      </c>
      <c r="X524" s="603"/>
      <c r="Y524" s="603"/>
      <c r="Z524" s="603">
        <v>2</v>
      </c>
      <c r="AA524" s="611"/>
      <c r="AB524" s="607"/>
      <c r="AC524" s="607"/>
      <c r="AD524" s="607"/>
      <c r="AE524" s="603"/>
    </row>
    <row r="525" spans="1:31" s="612" customFormat="1" ht="12.75" customHeight="1" x14ac:dyDescent="0.25">
      <c r="A525" s="603"/>
      <c r="B525" s="611"/>
      <c r="C525" s="611"/>
      <c r="D525" s="615"/>
      <c r="E525" s="604">
        <v>387.97659164132835</v>
      </c>
      <c r="F525" s="604">
        <f>+CEILING(E525,5)</f>
        <v>390</v>
      </c>
      <c r="G525" s="605"/>
      <c r="H525" s="603">
        <f>F525*36</f>
        <v>14040</v>
      </c>
      <c r="I525" s="605">
        <f>F525</f>
        <v>390</v>
      </c>
      <c r="J525" s="614"/>
      <c r="K525" s="606"/>
      <c r="L525" s="606"/>
      <c r="M525" s="606"/>
      <c r="N525" s="607"/>
      <c r="O525" s="607"/>
      <c r="P525" s="607"/>
      <c r="Q525" s="607"/>
      <c r="R525" s="606">
        <v>36</v>
      </c>
      <c r="S525" s="607"/>
      <c r="T525" s="607"/>
      <c r="U525" s="603"/>
      <c r="V525" s="603"/>
      <c r="W525" s="603"/>
      <c r="X525" s="603"/>
      <c r="Y525" s="603"/>
      <c r="Z525" s="603"/>
      <c r="AA525" s="611"/>
      <c r="AB525" s="607"/>
      <c r="AC525" s="606"/>
      <c r="AD525" s="606"/>
      <c r="AE525" s="603"/>
    </row>
    <row r="526" spans="1:31" s="612" customFormat="1" x14ac:dyDescent="0.25">
      <c r="A526" s="603">
        <f>A524+1</f>
        <v>260</v>
      </c>
      <c r="B526" s="611" t="s">
        <v>578</v>
      </c>
      <c r="C526" s="611" t="s">
        <v>236</v>
      </c>
      <c r="D526" s="615"/>
      <c r="E526" s="604"/>
      <c r="F526" s="604"/>
      <c r="G526" s="605"/>
      <c r="H526" s="603"/>
      <c r="I526" s="605"/>
      <c r="J526" s="614"/>
      <c r="K526" s="606">
        <f>(M526*4+N526*2)/2</f>
        <v>12</v>
      </c>
      <c r="L526" s="606"/>
      <c r="M526" s="606">
        <v>6</v>
      </c>
      <c r="N526" s="607"/>
      <c r="O526" s="607"/>
      <c r="P526" s="607"/>
      <c r="Q526" s="607"/>
      <c r="R526" s="607"/>
      <c r="S526" s="607"/>
      <c r="T526" s="607"/>
      <c r="U526" s="603"/>
      <c r="V526" s="603">
        <v>1</v>
      </c>
      <c r="W526" s="603">
        <v>1</v>
      </c>
      <c r="X526" s="603"/>
      <c r="Y526" s="603"/>
      <c r="Z526" s="603">
        <v>2</v>
      </c>
      <c r="AA526" s="611"/>
      <c r="AB526" s="607"/>
      <c r="AC526" s="607"/>
      <c r="AD526" s="607"/>
      <c r="AE526" s="603"/>
    </row>
    <row r="527" spans="1:31" s="612" customFormat="1" x14ac:dyDescent="0.25">
      <c r="A527" s="603"/>
      <c r="B527" s="611"/>
      <c r="C527" s="611"/>
      <c r="D527" s="615"/>
      <c r="E527" s="604">
        <v>346.33181462573486</v>
      </c>
      <c r="F527" s="604">
        <f>+CEILING(E527,5)</f>
        <v>350</v>
      </c>
      <c r="G527" s="605"/>
      <c r="H527" s="603">
        <f>F527*36</f>
        <v>12600</v>
      </c>
      <c r="I527" s="605">
        <f>F527</f>
        <v>350</v>
      </c>
      <c r="J527" s="610"/>
      <c r="K527" s="606"/>
      <c r="L527" s="610"/>
      <c r="M527" s="606"/>
      <c r="N527" s="603"/>
      <c r="O527" s="603"/>
      <c r="P527" s="603"/>
      <c r="Q527" s="603"/>
      <c r="R527" s="606">
        <v>36</v>
      </c>
      <c r="S527" s="603"/>
      <c r="T527" s="603"/>
      <c r="U527" s="603"/>
      <c r="V527" s="603"/>
      <c r="W527" s="603"/>
      <c r="X527" s="603"/>
      <c r="Y527" s="603"/>
      <c r="Z527" s="603"/>
      <c r="AA527" s="611"/>
      <c r="AB527" s="603"/>
      <c r="AC527" s="606"/>
      <c r="AD527" s="606"/>
      <c r="AE527" s="603"/>
    </row>
    <row r="528" spans="1:31" s="612" customFormat="1" x14ac:dyDescent="0.25">
      <c r="A528" s="603">
        <f>A526+1</f>
        <v>261</v>
      </c>
      <c r="B528" s="611" t="s">
        <v>579</v>
      </c>
      <c r="C528" s="611" t="s">
        <v>20</v>
      </c>
      <c r="D528" s="615"/>
      <c r="E528" s="604"/>
      <c r="F528" s="604"/>
      <c r="G528" s="605"/>
      <c r="H528" s="603"/>
      <c r="I528" s="605"/>
      <c r="J528" s="614"/>
      <c r="K528" s="606">
        <f>(M528*4+N528*2)/2</f>
        <v>12</v>
      </c>
      <c r="L528" s="606"/>
      <c r="M528" s="606">
        <v>6</v>
      </c>
      <c r="N528" s="607"/>
      <c r="O528" s="607"/>
      <c r="P528" s="607"/>
      <c r="Q528" s="607"/>
      <c r="R528" s="607"/>
      <c r="S528" s="607"/>
      <c r="T528" s="607"/>
      <c r="U528" s="603"/>
      <c r="V528" s="603">
        <v>1</v>
      </c>
      <c r="W528" s="603">
        <v>1</v>
      </c>
      <c r="X528" s="603"/>
      <c r="Y528" s="603"/>
      <c r="Z528" s="603">
        <v>2</v>
      </c>
      <c r="AA528" s="611"/>
      <c r="AB528" s="607"/>
      <c r="AC528" s="607"/>
      <c r="AD528" s="607"/>
      <c r="AE528" s="603"/>
    </row>
    <row r="529" spans="1:31" s="612" customFormat="1" x14ac:dyDescent="0.25">
      <c r="A529" s="603"/>
      <c r="B529" s="611"/>
      <c r="C529" s="611"/>
      <c r="D529" s="615"/>
      <c r="E529" s="604">
        <v>444.84328328822392</v>
      </c>
      <c r="F529" s="604">
        <f>+CEILING(E529,5)</f>
        <v>445</v>
      </c>
      <c r="G529" s="605"/>
      <c r="H529" s="603">
        <f>F529*36</f>
        <v>16020</v>
      </c>
      <c r="I529" s="605">
        <f>F529</f>
        <v>445</v>
      </c>
      <c r="J529" s="610"/>
      <c r="K529" s="606"/>
      <c r="L529" s="606"/>
      <c r="M529" s="606"/>
      <c r="N529" s="607"/>
      <c r="O529" s="607"/>
      <c r="P529" s="607"/>
      <c r="Q529" s="607"/>
      <c r="R529" s="606">
        <v>42</v>
      </c>
      <c r="S529" s="607"/>
      <c r="T529" s="607"/>
      <c r="U529" s="603"/>
      <c r="V529" s="603"/>
      <c r="W529" s="603"/>
      <c r="X529" s="603"/>
      <c r="Y529" s="603"/>
      <c r="Z529" s="603"/>
      <c r="AA529" s="611"/>
      <c r="AB529" s="607"/>
      <c r="AC529" s="606"/>
      <c r="AD529" s="606"/>
      <c r="AE529" s="603"/>
    </row>
    <row r="530" spans="1:31" s="612" customFormat="1" x14ac:dyDescent="0.25">
      <c r="A530" s="603">
        <f>A528+1</f>
        <v>262</v>
      </c>
      <c r="B530" s="611" t="s">
        <v>580</v>
      </c>
      <c r="C530" s="611" t="s">
        <v>20</v>
      </c>
      <c r="D530" s="615"/>
      <c r="E530" s="604"/>
      <c r="F530" s="604"/>
      <c r="G530" s="605"/>
      <c r="H530" s="603"/>
      <c r="I530" s="605"/>
      <c r="J530" s="614"/>
      <c r="K530" s="606">
        <f>(M530*4+N530*2)/2</f>
        <v>12</v>
      </c>
      <c r="L530" s="606"/>
      <c r="M530" s="606">
        <v>6</v>
      </c>
      <c r="N530" s="607"/>
      <c r="O530" s="607"/>
      <c r="P530" s="607"/>
      <c r="Q530" s="607"/>
      <c r="R530" s="607"/>
      <c r="S530" s="607"/>
      <c r="T530" s="607"/>
      <c r="U530" s="603"/>
      <c r="V530" s="603">
        <v>1</v>
      </c>
      <c r="W530" s="603">
        <v>1</v>
      </c>
      <c r="X530" s="603"/>
      <c r="Y530" s="603"/>
      <c r="Z530" s="603">
        <v>2</v>
      </c>
      <c r="AA530" s="611"/>
      <c r="AB530" s="607"/>
      <c r="AC530" s="607"/>
      <c r="AD530" s="607"/>
      <c r="AE530" s="603"/>
    </row>
    <row r="531" spans="1:31" s="612" customFormat="1" x14ac:dyDescent="0.25">
      <c r="A531" s="603"/>
      <c r="B531" s="611"/>
      <c r="C531" s="611"/>
      <c r="D531" s="615"/>
      <c r="E531" s="604">
        <v>383.92458088658162</v>
      </c>
      <c r="F531" s="604">
        <f>+CEILING(E531,5)</f>
        <v>385</v>
      </c>
      <c r="G531" s="605"/>
      <c r="H531" s="603">
        <f>F531*36</f>
        <v>13860</v>
      </c>
      <c r="I531" s="605">
        <f>F531</f>
        <v>385</v>
      </c>
      <c r="J531" s="614"/>
      <c r="K531" s="606"/>
      <c r="L531" s="606"/>
      <c r="M531" s="606"/>
      <c r="N531" s="607"/>
      <c r="O531" s="607"/>
      <c r="P531" s="607"/>
      <c r="Q531" s="607"/>
      <c r="R531" s="606">
        <v>36</v>
      </c>
      <c r="S531" s="607"/>
      <c r="T531" s="607"/>
      <c r="U531" s="603"/>
      <c r="V531" s="603"/>
      <c r="W531" s="603"/>
      <c r="X531" s="603"/>
      <c r="Y531" s="603"/>
      <c r="Z531" s="603"/>
      <c r="AA531" s="611"/>
      <c r="AB531" s="607"/>
      <c r="AC531" s="606"/>
      <c r="AD531" s="606"/>
      <c r="AE531" s="603"/>
    </row>
    <row r="532" spans="1:31" s="612" customFormat="1" x14ac:dyDescent="0.25">
      <c r="A532" s="603">
        <f>A530+1</f>
        <v>263</v>
      </c>
      <c r="B532" s="611" t="s">
        <v>672</v>
      </c>
      <c r="C532" s="611" t="s">
        <v>246</v>
      </c>
      <c r="D532" s="611" t="s">
        <v>1124</v>
      </c>
      <c r="E532" s="604"/>
      <c r="F532" s="604"/>
      <c r="G532" s="605"/>
      <c r="H532" s="603"/>
      <c r="I532" s="605"/>
      <c r="J532" s="606">
        <v>48</v>
      </c>
      <c r="K532" s="614"/>
      <c r="L532" s="606">
        <v>12</v>
      </c>
      <c r="M532" s="614"/>
      <c r="N532" s="608"/>
      <c r="O532" s="608"/>
      <c r="P532" s="608"/>
      <c r="Q532" s="608"/>
      <c r="R532" s="607"/>
      <c r="S532" s="603">
        <v>30</v>
      </c>
      <c r="T532" s="608"/>
      <c r="U532" s="603">
        <v>2</v>
      </c>
      <c r="V532" s="608"/>
      <c r="W532" s="603">
        <v>2</v>
      </c>
      <c r="X532" s="608"/>
      <c r="Y532" s="608"/>
      <c r="Z532" s="603">
        <v>4</v>
      </c>
      <c r="AA532" s="611"/>
      <c r="AB532" s="608"/>
      <c r="AC532" s="607"/>
      <c r="AD532" s="607"/>
      <c r="AE532" s="603"/>
    </row>
    <row r="533" spans="1:31" s="612" customFormat="1" ht="12.75" customHeight="1" x14ac:dyDescent="0.25">
      <c r="A533" s="603"/>
      <c r="B533" s="611"/>
      <c r="C533" s="611"/>
      <c r="D533" s="611"/>
      <c r="E533" s="604">
        <v>384.3</v>
      </c>
      <c r="F533" s="604">
        <f>+CEILING(E533,5)</f>
        <v>385</v>
      </c>
      <c r="G533" s="605"/>
      <c r="H533" s="603">
        <f>F533*36</f>
        <v>13860</v>
      </c>
      <c r="I533" s="605">
        <f>F533</f>
        <v>385</v>
      </c>
      <c r="J533" s="614"/>
      <c r="K533" s="606"/>
      <c r="L533" s="606"/>
      <c r="M533" s="606"/>
      <c r="N533" s="607"/>
      <c r="O533" s="607"/>
      <c r="P533" s="607"/>
      <c r="Q533" s="607"/>
      <c r="R533" s="606">
        <v>36</v>
      </c>
      <c r="S533" s="607"/>
      <c r="T533" s="607"/>
      <c r="U533" s="603"/>
      <c r="V533" s="603"/>
      <c r="W533" s="603"/>
      <c r="X533" s="603"/>
      <c r="Y533" s="603"/>
      <c r="Z533" s="603"/>
      <c r="AA533" s="611"/>
      <c r="AB533" s="607"/>
      <c r="AC533" s="606"/>
      <c r="AD533" s="606"/>
      <c r="AE533" s="603"/>
    </row>
    <row r="534" spans="1:31" s="612" customFormat="1" ht="12.75" customHeight="1" x14ac:dyDescent="0.25">
      <c r="A534" s="603">
        <f>A532+1</f>
        <v>264</v>
      </c>
      <c r="B534" s="611" t="s">
        <v>673</v>
      </c>
      <c r="C534" s="611" t="s">
        <v>234</v>
      </c>
      <c r="D534" s="611"/>
      <c r="E534" s="604"/>
      <c r="F534" s="604"/>
      <c r="G534" s="605"/>
      <c r="H534" s="603"/>
      <c r="I534" s="605"/>
      <c r="J534" s="614"/>
      <c r="K534" s="606">
        <f>(M534*4+N534*2)/2</f>
        <v>12</v>
      </c>
      <c r="L534" s="606"/>
      <c r="M534" s="606">
        <v>6</v>
      </c>
      <c r="N534" s="607"/>
      <c r="O534" s="607"/>
      <c r="P534" s="607"/>
      <c r="Q534" s="607"/>
      <c r="R534" s="607"/>
      <c r="S534" s="607"/>
      <c r="T534" s="607"/>
      <c r="U534" s="603"/>
      <c r="V534" s="603">
        <v>1</v>
      </c>
      <c r="W534" s="603">
        <v>1</v>
      </c>
      <c r="X534" s="603"/>
      <c r="Y534" s="603"/>
      <c r="Z534" s="603">
        <v>2</v>
      </c>
      <c r="AA534" s="611"/>
      <c r="AB534" s="607"/>
      <c r="AC534" s="607"/>
      <c r="AD534" s="607"/>
      <c r="AE534" s="603"/>
    </row>
    <row r="535" spans="1:31" s="612" customFormat="1" ht="12.75" customHeight="1" x14ac:dyDescent="0.25">
      <c r="A535" s="603"/>
      <c r="B535" s="611"/>
      <c r="C535" s="611"/>
      <c r="D535" s="611"/>
      <c r="E535" s="604">
        <v>359</v>
      </c>
      <c r="F535" s="604">
        <f>+CEILING(E535,5)</f>
        <v>360</v>
      </c>
      <c r="G535" s="605"/>
      <c r="H535" s="603">
        <f>F535*36</f>
        <v>12960</v>
      </c>
      <c r="I535" s="605">
        <f>F535</f>
        <v>360</v>
      </c>
      <c r="J535" s="614"/>
      <c r="K535" s="606"/>
      <c r="L535" s="606"/>
      <c r="M535" s="606"/>
      <c r="N535" s="607"/>
      <c r="O535" s="607"/>
      <c r="P535" s="607"/>
      <c r="Q535" s="607"/>
      <c r="R535" s="606">
        <v>36</v>
      </c>
      <c r="S535" s="607"/>
      <c r="T535" s="607"/>
      <c r="U535" s="603"/>
      <c r="V535" s="603"/>
      <c r="W535" s="603"/>
      <c r="X535" s="603"/>
      <c r="Y535" s="603"/>
      <c r="Z535" s="603"/>
      <c r="AA535" s="611"/>
      <c r="AB535" s="607"/>
      <c r="AC535" s="606"/>
      <c r="AD535" s="606"/>
      <c r="AE535" s="603"/>
    </row>
    <row r="536" spans="1:31" s="612" customFormat="1" ht="12.75" customHeight="1" x14ac:dyDescent="0.25">
      <c r="A536" s="603">
        <f>A534+1</f>
        <v>265</v>
      </c>
      <c r="B536" s="611" t="s">
        <v>674</v>
      </c>
      <c r="C536" s="611" t="s">
        <v>234</v>
      </c>
      <c r="D536" s="611"/>
      <c r="E536" s="604"/>
      <c r="F536" s="604"/>
      <c r="G536" s="605"/>
      <c r="H536" s="603"/>
      <c r="I536" s="605"/>
      <c r="J536" s="614"/>
      <c r="K536" s="606">
        <f>(M536*4+N536*2)/2</f>
        <v>12</v>
      </c>
      <c r="L536" s="606"/>
      <c r="M536" s="606">
        <v>6</v>
      </c>
      <c r="N536" s="607"/>
      <c r="O536" s="607"/>
      <c r="P536" s="607"/>
      <c r="Q536" s="607"/>
      <c r="R536" s="607"/>
      <c r="S536" s="607"/>
      <c r="T536" s="607"/>
      <c r="U536" s="603"/>
      <c r="V536" s="603">
        <v>1</v>
      </c>
      <c r="W536" s="603">
        <v>1</v>
      </c>
      <c r="X536" s="603"/>
      <c r="Y536" s="603"/>
      <c r="Z536" s="603">
        <v>2</v>
      </c>
      <c r="AA536" s="611"/>
      <c r="AB536" s="607"/>
      <c r="AC536" s="607"/>
      <c r="AD536" s="607"/>
      <c r="AE536" s="603"/>
    </row>
    <row r="537" spans="1:31" s="612" customFormat="1" ht="12.75" customHeight="1" x14ac:dyDescent="0.25">
      <c r="A537" s="603"/>
      <c r="B537" s="611"/>
      <c r="C537" s="611"/>
      <c r="D537" s="611"/>
      <c r="E537" s="604">
        <v>334</v>
      </c>
      <c r="F537" s="604">
        <f>+CEILING(E537,5)</f>
        <v>335</v>
      </c>
      <c r="G537" s="605"/>
      <c r="H537" s="603">
        <f>F537*36</f>
        <v>12060</v>
      </c>
      <c r="I537" s="605">
        <f>F537</f>
        <v>335</v>
      </c>
      <c r="J537" s="610"/>
      <c r="K537" s="606"/>
      <c r="L537" s="610"/>
      <c r="M537" s="606"/>
      <c r="N537" s="607"/>
      <c r="O537" s="607"/>
      <c r="P537" s="607"/>
      <c r="Q537" s="607"/>
      <c r="R537" s="606">
        <v>36</v>
      </c>
      <c r="S537" s="607"/>
      <c r="T537" s="607"/>
      <c r="U537" s="603"/>
      <c r="V537" s="603"/>
      <c r="W537" s="603"/>
      <c r="X537" s="603"/>
      <c r="Y537" s="603"/>
      <c r="Z537" s="603"/>
      <c r="AA537" s="611"/>
      <c r="AB537" s="607"/>
      <c r="AC537" s="606"/>
      <c r="AD537" s="606"/>
      <c r="AE537" s="603"/>
    </row>
    <row r="538" spans="1:31" s="612" customFormat="1" ht="12.75" customHeight="1" x14ac:dyDescent="0.25">
      <c r="A538" s="603">
        <f>A536+1</f>
        <v>266</v>
      </c>
      <c r="B538" s="611" t="s">
        <v>675</v>
      </c>
      <c r="C538" s="611" t="s">
        <v>234</v>
      </c>
      <c r="D538" s="611"/>
      <c r="E538" s="604"/>
      <c r="F538" s="604"/>
      <c r="G538" s="605"/>
      <c r="H538" s="603"/>
      <c r="I538" s="605"/>
      <c r="J538" s="614"/>
      <c r="K538" s="606">
        <f>(M538*4+N538*2)/2</f>
        <v>12</v>
      </c>
      <c r="L538" s="606"/>
      <c r="M538" s="606">
        <v>6</v>
      </c>
      <c r="N538" s="607"/>
      <c r="O538" s="607"/>
      <c r="P538" s="607"/>
      <c r="Q538" s="607"/>
      <c r="R538" s="607"/>
      <c r="S538" s="607"/>
      <c r="T538" s="607"/>
      <c r="U538" s="603"/>
      <c r="V538" s="603">
        <v>1</v>
      </c>
      <c r="W538" s="603">
        <v>1</v>
      </c>
      <c r="X538" s="603"/>
      <c r="Y538" s="603"/>
      <c r="Z538" s="603">
        <v>2</v>
      </c>
      <c r="AA538" s="611"/>
      <c r="AB538" s="607"/>
      <c r="AC538" s="607"/>
      <c r="AD538" s="607"/>
      <c r="AE538" s="603"/>
    </row>
    <row r="539" spans="1:31" s="612" customFormat="1" ht="12.75" customHeight="1" x14ac:dyDescent="0.25">
      <c r="A539" s="603"/>
      <c r="B539" s="611"/>
      <c r="C539" s="611"/>
      <c r="D539" s="611"/>
      <c r="E539" s="604">
        <v>395</v>
      </c>
      <c r="F539" s="604">
        <f>+CEILING(E539,5)</f>
        <v>395</v>
      </c>
      <c r="G539" s="605"/>
      <c r="H539" s="603">
        <f>F539*36</f>
        <v>14220</v>
      </c>
      <c r="I539" s="605">
        <f>F539</f>
        <v>395</v>
      </c>
      <c r="J539" s="606"/>
      <c r="K539" s="606"/>
      <c r="L539" s="606"/>
      <c r="M539" s="606"/>
      <c r="N539" s="607"/>
      <c r="O539" s="607"/>
      <c r="P539" s="607"/>
      <c r="Q539" s="607"/>
      <c r="R539" s="606">
        <v>42</v>
      </c>
      <c r="S539" s="607"/>
      <c r="T539" s="607"/>
      <c r="U539" s="603"/>
      <c r="V539" s="603"/>
      <c r="W539" s="603"/>
      <c r="X539" s="603"/>
      <c r="Y539" s="603"/>
      <c r="Z539" s="603"/>
      <c r="AA539" s="611"/>
      <c r="AB539" s="607"/>
      <c r="AC539" s="606"/>
      <c r="AD539" s="606"/>
      <c r="AE539" s="603"/>
    </row>
    <row r="540" spans="1:31" s="612" customFormat="1" ht="12.75" customHeight="1" x14ac:dyDescent="0.25">
      <c r="A540" s="603">
        <f>A538+1</f>
        <v>267</v>
      </c>
      <c r="B540" s="611" t="s">
        <v>676</v>
      </c>
      <c r="C540" s="611" t="s">
        <v>236</v>
      </c>
      <c r="D540" s="611"/>
      <c r="E540" s="604"/>
      <c r="F540" s="604"/>
      <c r="G540" s="605"/>
      <c r="H540" s="603"/>
      <c r="I540" s="605"/>
      <c r="J540" s="614"/>
      <c r="K540" s="606">
        <f>(M540*4+N540*2)/2</f>
        <v>12</v>
      </c>
      <c r="L540" s="606"/>
      <c r="M540" s="606">
        <v>6</v>
      </c>
      <c r="N540" s="607"/>
      <c r="O540" s="607"/>
      <c r="P540" s="607"/>
      <c r="Q540" s="607"/>
      <c r="R540" s="607"/>
      <c r="S540" s="607"/>
      <c r="T540" s="607"/>
      <c r="U540" s="603"/>
      <c r="V540" s="603">
        <v>1</v>
      </c>
      <c r="W540" s="603">
        <v>1</v>
      </c>
      <c r="X540" s="603"/>
      <c r="Y540" s="603"/>
      <c r="Z540" s="603">
        <v>2</v>
      </c>
      <c r="AA540" s="611"/>
      <c r="AB540" s="607"/>
      <c r="AC540" s="607"/>
      <c r="AD540" s="607"/>
      <c r="AE540" s="603"/>
    </row>
    <row r="541" spans="1:31" s="612" customFormat="1" ht="12.75" customHeight="1" x14ac:dyDescent="0.25">
      <c r="A541" s="603"/>
      <c r="B541" s="611"/>
      <c r="C541" s="611"/>
      <c r="D541" s="611"/>
      <c r="E541" s="604">
        <v>355</v>
      </c>
      <c r="F541" s="604">
        <f>+CEILING(E541,5)</f>
        <v>355</v>
      </c>
      <c r="G541" s="605"/>
      <c r="H541" s="603">
        <f>F541*36</f>
        <v>12780</v>
      </c>
      <c r="I541" s="605">
        <f>F541</f>
        <v>355</v>
      </c>
      <c r="J541" s="610"/>
      <c r="K541" s="606"/>
      <c r="L541" s="610"/>
      <c r="M541" s="606"/>
      <c r="N541" s="603"/>
      <c r="O541" s="603"/>
      <c r="P541" s="603"/>
      <c r="Q541" s="603"/>
      <c r="R541" s="606">
        <v>36</v>
      </c>
      <c r="S541" s="603"/>
      <c r="T541" s="603"/>
      <c r="U541" s="603"/>
      <c r="V541" s="603"/>
      <c r="W541" s="603"/>
      <c r="X541" s="603"/>
      <c r="Y541" s="603"/>
      <c r="Z541" s="603"/>
      <c r="AA541" s="611"/>
      <c r="AB541" s="603"/>
      <c r="AC541" s="606"/>
      <c r="AD541" s="606"/>
      <c r="AE541" s="603"/>
    </row>
    <row r="542" spans="1:31" s="612" customFormat="1" ht="12.75" customHeight="1" x14ac:dyDescent="0.25">
      <c r="A542" s="603">
        <f>A540+1</f>
        <v>268</v>
      </c>
      <c r="B542" s="611" t="s">
        <v>677</v>
      </c>
      <c r="C542" s="611" t="s">
        <v>236</v>
      </c>
      <c r="D542" s="611"/>
      <c r="E542" s="604"/>
      <c r="F542" s="604"/>
      <c r="G542" s="605"/>
      <c r="H542" s="603"/>
      <c r="I542" s="605"/>
      <c r="J542" s="614"/>
      <c r="K542" s="606">
        <f>(M542*4+N542*2)/2</f>
        <v>12</v>
      </c>
      <c r="L542" s="606"/>
      <c r="M542" s="606">
        <v>6</v>
      </c>
      <c r="N542" s="607"/>
      <c r="O542" s="607"/>
      <c r="P542" s="607"/>
      <c r="Q542" s="607"/>
      <c r="R542" s="607"/>
      <c r="S542" s="607"/>
      <c r="T542" s="607"/>
      <c r="U542" s="603"/>
      <c r="V542" s="603">
        <v>1</v>
      </c>
      <c r="W542" s="603">
        <v>1</v>
      </c>
      <c r="X542" s="603"/>
      <c r="Y542" s="603"/>
      <c r="Z542" s="603">
        <v>2</v>
      </c>
      <c r="AA542" s="611"/>
      <c r="AB542" s="607"/>
      <c r="AC542" s="607"/>
      <c r="AD542" s="607"/>
      <c r="AE542" s="603"/>
    </row>
    <row r="543" spans="1:31" s="612" customFormat="1" ht="12.75" customHeight="1" x14ac:dyDescent="0.25">
      <c r="A543" s="603"/>
      <c r="B543" s="611"/>
      <c r="C543" s="611"/>
      <c r="D543" s="611"/>
      <c r="E543" s="604">
        <v>485</v>
      </c>
      <c r="F543" s="604">
        <f>+CEILING(E543,5)</f>
        <v>485</v>
      </c>
      <c r="G543" s="605"/>
      <c r="H543" s="603">
        <f>F543*36</f>
        <v>17460</v>
      </c>
      <c r="I543" s="605">
        <f>F543</f>
        <v>485</v>
      </c>
      <c r="J543" s="606"/>
      <c r="K543" s="606"/>
      <c r="L543" s="606"/>
      <c r="M543" s="606"/>
      <c r="N543" s="607"/>
      <c r="O543" s="607"/>
      <c r="P543" s="607"/>
      <c r="Q543" s="607"/>
      <c r="R543" s="606">
        <v>48</v>
      </c>
      <c r="S543" s="607"/>
      <c r="T543" s="607"/>
      <c r="U543" s="603"/>
      <c r="V543" s="603"/>
      <c r="W543" s="603"/>
      <c r="X543" s="603"/>
      <c r="Y543" s="603"/>
      <c r="Z543" s="603"/>
      <c r="AA543" s="611"/>
      <c r="AB543" s="607"/>
      <c r="AC543" s="606"/>
      <c r="AD543" s="606"/>
      <c r="AE543" s="603"/>
    </row>
    <row r="544" spans="1:31" s="612" customFormat="1" ht="12.75" customHeight="1" x14ac:dyDescent="0.25">
      <c r="A544" s="603">
        <f>A542+1</f>
        <v>269</v>
      </c>
      <c r="B544" s="611" t="s">
        <v>678</v>
      </c>
      <c r="C544" s="611" t="s">
        <v>246</v>
      </c>
      <c r="D544" s="611" t="s">
        <v>1125</v>
      </c>
      <c r="E544" s="604"/>
      <c r="F544" s="604"/>
      <c r="G544" s="605"/>
      <c r="H544" s="603"/>
      <c r="I544" s="605"/>
      <c r="J544" s="606">
        <v>48</v>
      </c>
      <c r="K544" s="614"/>
      <c r="L544" s="606">
        <v>12</v>
      </c>
      <c r="M544" s="614"/>
      <c r="N544" s="608"/>
      <c r="O544" s="608"/>
      <c r="P544" s="608"/>
      <c r="Q544" s="608"/>
      <c r="R544" s="607"/>
      <c r="S544" s="603">
        <v>30</v>
      </c>
      <c r="T544" s="608"/>
      <c r="U544" s="603">
        <v>2</v>
      </c>
      <c r="V544" s="608"/>
      <c r="W544" s="603">
        <v>2</v>
      </c>
      <c r="X544" s="608"/>
      <c r="Y544" s="608"/>
      <c r="Z544" s="603">
        <v>4</v>
      </c>
      <c r="AA544" s="611"/>
      <c r="AB544" s="608"/>
      <c r="AC544" s="607"/>
      <c r="AD544" s="607"/>
      <c r="AE544" s="603"/>
    </row>
    <row r="545" spans="1:31" s="612" customFormat="1" ht="12.75" customHeight="1" x14ac:dyDescent="0.25">
      <c r="A545" s="603"/>
      <c r="B545" s="611"/>
      <c r="C545" s="611"/>
      <c r="D545" s="611"/>
      <c r="E545" s="604">
        <v>473</v>
      </c>
      <c r="F545" s="604">
        <f>+CEILING(E545,5)</f>
        <v>475</v>
      </c>
      <c r="G545" s="605"/>
      <c r="H545" s="603">
        <f>F545*36</f>
        <v>17100</v>
      </c>
      <c r="I545" s="605">
        <f>F545</f>
        <v>475</v>
      </c>
      <c r="J545" s="610"/>
      <c r="K545" s="606"/>
      <c r="L545" s="610"/>
      <c r="M545" s="606"/>
      <c r="N545" s="603"/>
      <c r="O545" s="603"/>
      <c r="P545" s="603"/>
      <c r="Q545" s="603"/>
      <c r="R545" s="606">
        <v>48</v>
      </c>
      <c r="S545" s="603"/>
      <c r="T545" s="603"/>
      <c r="U545" s="603"/>
      <c r="V545" s="603"/>
      <c r="W545" s="603"/>
      <c r="X545" s="603"/>
      <c r="Y545" s="603"/>
      <c r="Z545" s="603"/>
      <c r="AA545" s="611"/>
      <c r="AB545" s="603"/>
      <c r="AC545" s="606"/>
      <c r="AD545" s="606"/>
      <c r="AE545" s="603"/>
    </row>
    <row r="546" spans="1:31" s="612" customFormat="1" ht="12.75" customHeight="1" x14ac:dyDescent="0.25">
      <c r="A546" s="603">
        <f>A544+1</f>
        <v>270</v>
      </c>
      <c r="B546" s="611" t="s">
        <v>679</v>
      </c>
      <c r="C546" s="611" t="s">
        <v>236</v>
      </c>
      <c r="D546" s="611"/>
      <c r="E546" s="604"/>
      <c r="F546" s="604"/>
      <c r="G546" s="605"/>
      <c r="H546" s="603"/>
      <c r="I546" s="605"/>
      <c r="J546" s="614"/>
      <c r="K546" s="606">
        <f>(M546*4+N546*2)/2</f>
        <v>12</v>
      </c>
      <c r="L546" s="606"/>
      <c r="M546" s="606">
        <v>6</v>
      </c>
      <c r="N546" s="607"/>
      <c r="O546" s="607"/>
      <c r="P546" s="607"/>
      <c r="Q546" s="607"/>
      <c r="R546" s="607"/>
      <c r="S546" s="607"/>
      <c r="T546" s="607"/>
      <c r="U546" s="603"/>
      <c r="V546" s="603">
        <v>1</v>
      </c>
      <c r="W546" s="603">
        <v>1</v>
      </c>
      <c r="X546" s="603"/>
      <c r="Y546" s="603"/>
      <c r="Z546" s="603">
        <v>2</v>
      </c>
      <c r="AA546" s="611"/>
      <c r="AB546" s="607"/>
      <c r="AC546" s="607"/>
      <c r="AD546" s="607"/>
      <c r="AE546" s="603"/>
    </row>
    <row r="547" spans="1:31" s="612" customFormat="1" ht="12.75" customHeight="1" x14ac:dyDescent="0.25">
      <c r="A547" s="603"/>
      <c r="B547" s="611"/>
      <c r="C547" s="611"/>
      <c r="D547" s="611"/>
      <c r="E547" s="604">
        <v>367</v>
      </c>
      <c r="F547" s="604">
        <f>+CEILING(E547,5)</f>
        <v>370</v>
      </c>
      <c r="G547" s="605"/>
      <c r="H547" s="603">
        <f>F547*36</f>
        <v>13320</v>
      </c>
      <c r="I547" s="605">
        <f>F547</f>
        <v>370</v>
      </c>
      <c r="J547" s="610"/>
      <c r="K547" s="610"/>
      <c r="L547" s="610"/>
      <c r="M547" s="610"/>
      <c r="N547" s="603"/>
      <c r="O547" s="603"/>
      <c r="P547" s="603"/>
      <c r="Q547" s="603"/>
      <c r="R547" s="606">
        <v>36</v>
      </c>
      <c r="S547" s="607"/>
      <c r="T547" s="603"/>
      <c r="U547" s="603"/>
      <c r="V547" s="603"/>
      <c r="W547" s="603"/>
      <c r="X547" s="603"/>
      <c r="Y547" s="603"/>
      <c r="Z547" s="603"/>
      <c r="AA547" s="611"/>
      <c r="AB547" s="603"/>
      <c r="AC547" s="606"/>
      <c r="AD547" s="606"/>
      <c r="AE547" s="603"/>
    </row>
    <row r="548" spans="1:31" s="612" customFormat="1" ht="12.75" customHeight="1" x14ac:dyDescent="0.25">
      <c r="A548" s="603">
        <f>A546+1</f>
        <v>271</v>
      </c>
      <c r="B548" s="611" t="s">
        <v>680</v>
      </c>
      <c r="C548" s="611" t="s">
        <v>879</v>
      </c>
      <c r="D548" s="611" t="s">
        <v>1125</v>
      </c>
      <c r="E548" s="604"/>
      <c r="F548" s="604"/>
      <c r="G548" s="605"/>
      <c r="H548" s="603"/>
      <c r="I548" s="605"/>
      <c r="J548" s="606">
        <v>48</v>
      </c>
      <c r="K548" s="614">
        <v>4</v>
      </c>
      <c r="L548" s="606">
        <v>12</v>
      </c>
      <c r="M548" s="614"/>
      <c r="N548" s="608">
        <v>4</v>
      </c>
      <c r="O548" s="608">
        <v>4</v>
      </c>
      <c r="P548" s="608"/>
      <c r="Q548" s="608"/>
      <c r="R548" s="607"/>
      <c r="S548" s="603">
        <v>30</v>
      </c>
      <c r="T548" s="608">
        <v>72</v>
      </c>
      <c r="U548" s="603">
        <v>2</v>
      </c>
      <c r="V548" s="608"/>
      <c r="W548" s="603">
        <v>2</v>
      </c>
      <c r="X548" s="608"/>
      <c r="Y548" s="608"/>
      <c r="Z548" s="603">
        <v>4</v>
      </c>
      <c r="AA548" s="611"/>
      <c r="AB548" s="608"/>
      <c r="AC548" s="607"/>
      <c r="AD548" s="607"/>
      <c r="AE548" s="603"/>
    </row>
    <row r="549" spans="1:31" s="612" customFormat="1" ht="12.75" customHeight="1" x14ac:dyDescent="0.25">
      <c r="A549" s="603"/>
      <c r="B549" s="611"/>
      <c r="C549" s="611"/>
      <c r="D549" s="611"/>
      <c r="E549" s="604">
        <v>430</v>
      </c>
      <c r="F549" s="604">
        <f>+CEILING(E549,5)</f>
        <v>430</v>
      </c>
      <c r="G549" s="605"/>
      <c r="H549" s="603">
        <f>F549*36</f>
        <v>15480</v>
      </c>
      <c r="I549" s="605">
        <f>F549</f>
        <v>430</v>
      </c>
      <c r="J549" s="606"/>
      <c r="K549" s="606"/>
      <c r="L549" s="606"/>
      <c r="M549" s="606"/>
      <c r="N549" s="607"/>
      <c r="O549" s="607"/>
      <c r="P549" s="607"/>
      <c r="Q549" s="607"/>
      <c r="R549" s="606">
        <v>42</v>
      </c>
      <c r="S549" s="607"/>
      <c r="T549" s="607"/>
      <c r="U549" s="603"/>
      <c r="V549" s="603"/>
      <c r="W549" s="603"/>
      <c r="X549" s="603"/>
      <c r="Y549" s="603"/>
      <c r="Z549" s="603"/>
      <c r="AA549" s="611"/>
      <c r="AB549" s="607"/>
      <c r="AC549" s="606"/>
      <c r="AD549" s="606"/>
      <c r="AE549" s="603"/>
    </row>
    <row r="550" spans="1:31" s="612" customFormat="1" ht="12.75" customHeight="1" x14ac:dyDescent="0.25">
      <c r="A550" s="603">
        <f>A548+1</f>
        <v>272</v>
      </c>
      <c r="B550" s="611" t="s">
        <v>681</v>
      </c>
      <c r="C550" s="611" t="s">
        <v>236</v>
      </c>
      <c r="D550" s="611"/>
      <c r="E550" s="604"/>
      <c r="F550" s="604"/>
      <c r="G550" s="605"/>
      <c r="H550" s="603"/>
      <c r="I550" s="605"/>
      <c r="J550" s="614"/>
      <c r="K550" s="606">
        <f>(M550*4+N550*2)/2</f>
        <v>12</v>
      </c>
      <c r="L550" s="606"/>
      <c r="M550" s="606">
        <v>6</v>
      </c>
      <c r="N550" s="607"/>
      <c r="O550" s="607"/>
      <c r="P550" s="607"/>
      <c r="Q550" s="607"/>
      <c r="R550" s="607"/>
      <c r="S550" s="607"/>
      <c r="T550" s="607"/>
      <c r="U550" s="603"/>
      <c r="V550" s="603">
        <v>1</v>
      </c>
      <c r="W550" s="603">
        <v>1</v>
      </c>
      <c r="X550" s="603"/>
      <c r="Y550" s="603"/>
      <c r="Z550" s="603">
        <v>2</v>
      </c>
      <c r="AA550" s="611"/>
      <c r="AB550" s="607"/>
      <c r="AC550" s="607"/>
      <c r="AD550" s="607"/>
      <c r="AE550" s="603"/>
    </row>
    <row r="551" spans="1:31" s="612" customFormat="1" ht="12.75" customHeight="1" x14ac:dyDescent="0.25">
      <c r="A551" s="603"/>
      <c r="B551" s="611"/>
      <c r="C551" s="611"/>
      <c r="D551" s="611"/>
      <c r="E551" s="604">
        <v>365</v>
      </c>
      <c r="F551" s="604">
        <f>+CEILING(E551,5)</f>
        <v>365</v>
      </c>
      <c r="G551" s="605"/>
      <c r="H551" s="603">
        <f>F551*36</f>
        <v>13140</v>
      </c>
      <c r="I551" s="605">
        <f>F551</f>
        <v>365</v>
      </c>
      <c r="J551" s="610"/>
      <c r="K551" s="606"/>
      <c r="L551" s="610"/>
      <c r="M551" s="606"/>
      <c r="N551" s="607"/>
      <c r="O551" s="607"/>
      <c r="P551" s="607"/>
      <c r="Q551" s="607"/>
      <c r="R551" s="606">
        <v>36</v>
      </c>
      <c r="S551" s="607"/>
      <c r="T551" s="607"/>
      <c r="U551" s="603"/>
      <c r="V551" s="603"/>
      <c r="W551" s="603"/>
      <c r="X551" s="603"/>
      <c r="Y551" s="603"/>
      <c r="Z551" s="603"/>
      <c r="AA551" s="611"/>
      <c r="AB551" s="607"/>
      <c r="AC551" s="606"/>
      <c r="AD551" s="606"/>
      <c r="AE551" s="603"/>
    </row>
    <row r="552" spans="1:31" s="612" customFormat="1" x14ac:dyDescent="0.25">
      <c r="A552" s="603">
        <f>A550+1</f>
        <v>273</v>
      </c>
      <c r="B552" s="611" t="s">
        <v>682</v>
      </c>
      <c r="C552" s="611" t="s">
        <v>243</v>
      </c>
      <c r="D552" s="611" t="s">
        <v>1125</v>
      </c>
      <c r="E552" s="604"/>
      <c r="F552" s="604"/>
      <c r="G552" s="605"/>
      <c r="H552" s="603"/>
      <c r="I552" s="605"/>
      <c r="J552" s="606">
        <v>48</v>
      </c>
      <c r="K552" s="614"/>
      <c r="L552" s="606">
        <v>12</v>
      </c>
      <c r="M552" s="614"/>
      <c r="N552" s="608"/>
      <c r="O552" s="608"/>
      <c r="P552" s="608"/>
      <c r="Q552" s="608"/>
      <c r="R552" s="607"/>
      <c r="S552" s="603">
        <v>30</v>
      </c>
      <c r="T552" s="608"/>
      <c r="U552" s="603">
        <v>2</v>
      </c>
      <c r="V552" s="608"/>
      <c r="W552" s="603">
        <v>2</v>
      </c>
      <c r="X552" s="608"/>
      <c r="Y552" s="608"/>
      <c r="Z552" s="603">
        <v>4</v>
      </c>
      <c r="AA552" s="611"/>
      <c r="AB552" s="608"/>
      <c r="AC552" s="607"/>
      <c r="AD552" s="607"/>
      <c r="AE552" s="603"/>
    </row>
    <row r="553" spans="1:31" s="612" customFormat="1" ht="12.75" customHeight="1" x14ac:dyDescent="0.25">
      <c r="A553" s="603"/>
      <c r="B553" s="611"/>
      <c r="C553" s="611"/>
      <c r="D553" s="611"/>
      <c r="E553" s="604">
        <v>428</v>
      </c>
      <c r="F553" s="604">
        <f>+CEILING(E553,5)</f>
        <v>430</v>
      </c>
      <c r="G553" s="605"/>
      <c r="H553" s="603">
        <f>F553*36</f>
        <v>15480</v>
      </c>
      <c r="I553" s="605">
        <f>F553</f>
        <v>430</v>
      </c>
      <c r="J553" s="614"/>
      <c r="K553" s="606"/>
      <c r="L553" s="606"/>
      <c r="M553" s="606"/>
      <c r="N553" s="607"/>
      <c r="O553" s="607"/>
      <c r="P553" s="607"/>
      <c r="Q553" s="607"/>
      <c r="R553" s="606">
        <v>42</v>
      </c>
      <c r="S553" s="607"/>
      <c r="T553" s="607"/>
      <c r="U553" s="603"/>
      <c r="V553" s="603"/>
      <c r="W553" s="603"/>
      <c r="X553" s="603"/>
      <c r="Y553" s="603"/>
      <c r="Z553" s="603"/>
      <c r="AA553" s="611"/>
      <c r="AB553" s="607"/>
      <c r="AC553" s="606"/>
      <c r="AD553" s="606"/>
      <c r="AE553" s="603"/>
    </row>
    <row r="554" spans="1:31" s="612" customFormat="1" ht="12.75" customHeight="1" x14ac:dyDescent="0.25">
      <c r="A554" s="603">
        <f>A552+1</f>
        <v>274</v>
      </c>
      <c r="B554" s="611" t="s">
        <v>683</v>
      </c>
      <c r="C554" s="611" t="s">
        <v>234</v>
      </c>
      <c r="D554" s="611"/>
      <c r="E554" s="604"/>
      <c r="F554" s="604"/>
      <c r="G554" s="605"/>
      <c r="H554" s="603"/>
      <c r="I554" s="605"/>
      <c r="J554" s="614"/>
      <c r="K554" s="606">
        <f>(M554*4+N554*2)/2</f>
        <v>12</v>
      </c>
      <c r="L554" s="606"/>
      <c r="M554" s="606">
        <v>6</v>
      </c>
      <c r="N554" s="607"/>
      <c r="O554" s="607"/>
      <c r="P554" s="607"/>
      <c r="Q554" s="607"/>
      <c r="R554" s="607"/>
      <c r="S554" s="607"/>
      <c r="T554" s="607"/>
      <c r="U554" s="603"/>
      <c r="V554" s="603">
        <v>1</v>
      </c>
      <c r="W554" s="603">
        <v>1</v>
      </c>
      <c r="X554" s="603"/>
      <c r="Y554" s="603"/>
      <c r="Z554" s="603">
        <v>2</v>
      </c>
      <c r="AA554" s="611"/>
      <c r="AB554" s="607"/>
      <c r="AC554" s="607"/>
      <c r="AD554" s="607"/>
      <c r="AE554" s="603"/>
    </row>
    <row r="555" spans="1:31" s="612" customFormat="1" ht="12.75" customHeight="1" x14ac:dyDescent="0.25">
      <c r="A555" s="603"/>
      <c r="B555" s="611"/>
      <c r="C555" s="611"/>
      <c r="D555" s="611"/>
      <c r="E555" s="604">
        <v>327.2</v>
      </c>
      <c r="F555" s="604">
        <f>+CEILING(E555,5)</f>
        <v>330</v>
      </c>
      <c r="G555" s="605"/>
      <c r="H555" s="603">
        <f>F555*36</f>
        <v>11880</v>
      </c>
      <c r="I555" s="605">
        <f>F555</f>
        <v>330</v>
      </c>
      <c r="J555" s="614"/>
      <c r="K555" s="606"/>
      <c r="L555" s="606"/>
      <c r="M555" s="606"/>
      <c r="N555" s="607"/>
      <c r="O555" s="607"/>
      <c r="P555" s="607"/>
      <c r="Q555" s="607"/>
      <c r="R555" s="606">
        <v>30</v>
      </c>
      <c r="S555" s="607"/>
      <c r="T555" s="607"/>
      <c r="U555" s="603"/>
      <c r="V555" s="603"/>
      <c r="W555" s="603"/>
      <c r="X555" s="603"/>
      <c r="Y555" s="603"/>
      <c r="Z555" s="603"/>
      <c r="AA555" s="611"/>
      <c r="AB555" s="607"/>
      <c r="AC555" s="606"/>
      <c r="AD555" s="606"/>
      <c r="AE555" s="603"/>
    </row>
    <row r="556" spans="1:31" s="612" customFormat="1" x14ac:dyDescent="0.25">
      <c r="A556" s="603">
        <f>A554+1</f>
        <v>275</v>
      </c>
      <c r="B556" s="611" t="s">
        <v>684</v>
      </c>
      <c r="C556" s="611" t="s">
        <v>247</v>
      </c>
      <c r="D556" s="611" t="s">
        <v>1126</v>
      </c>
      <c r="E556" s="604"/>
      <c r="F556" s="604"/>
      <c r="G556" s="605"/>
      <c r="H556" s="603"/>
      <c r="I556" s="605"/>
      <c r="J556" s="606">
        <v>48</v>
      </c>
      <c r="K556" s="614"/>
      <c r="L556" s="606">
        <v>12</v>
      </c>
      <c r="M556" s="614"/>
      <c r="N556" s="608"/>
      <c r="O556" s="608"/>
      <c r="P556" s="608"/>
      <c r="Q556" s="608"/>
      <c r="R556" s="607"/>
      <c r="S556" s="603">
        <v>30</v>
      </c>
      <c r="T556" s="608"/>
      <c r="U556" s="603">
        <v>2</v>
      </c>
      <c r="V556" s="608"/>
      <c r="W556" s="603">
        <v>2</v>
      </c>
      <c r="X556" s="608"/>
      <c r="Y556" s="608"/>
      <c r="Z556" s="603">
        <v>4</v>
      </c>
      <c r="AA556" s="611"/>
      <c r="AB556" s="608"/>
      <c r="AC556" s="607"/>
      <c r="AD556" s="607"/>
      <c r="AE556" s="603"/>
    </row>
    <row r="557" spans="1:31" s="612" customFormat="1" ht="12.75" customHeight="1" x14ac:dyDescent="0.25">
      <c r="A557" s="603"/>
      <c r="B557" s="611"/>
      <c r="C557" s="611"/>
      <c r="D557" s="611"/>
      <c r="E557" s="604">
        <v>354.9</v>
      </c>
      <c r="F557" s="604">
        <f>+CEILING(E557,5)</f>
        <v>355</v>
      </c>
      <c r="G557" s="605"/>
      <c r="H557" s="603">
        <f>F557*36</f>
        <v>12780</v>
      </c>
      <c r="I557" s="605">
        <f>F557</f>
        <v>355</v>
      </c>
      <c r="J557" s="614"/>
      <c r="K557" s="606"/>
      <c r="L557" s="606"/>
      <c r="M557" s="606"/>
      <c r="N557" s="607"/>
      <c r="O557" s="607"/>
      <c r="P557" s="607"/>
      <c r="Q557" s="607"/>
      <c r="R557" s="606">
        <v>36</v>
      </c>
      <c r="S557" s="607"/>
      <c r="T557" s="607"/>
      <c r="U557" s="603"/>
      <c r="V557" s="603"/>
      <c r="W557" s="603"/>
      <c r="X557" s="603"/>
      <c r="Y557" s="603"/>
      <c r="Z557" s="603"/>
      <c r="AA557" s="611"/>
      <c r="AB557" s="607"/>
      <c r="AC557" s="606"/>
      <c r="AD557" s="606"/>
      <c r="AE557" s="603"/>
    </row>
    <row r="558" spans="1:31" s="612" customFormat="1" ht="12.75" customHeight="1" x14ac:dyDescent="0.25">
      <c r="A558" s="603">
        <f>A556+1</f>
        <v>276</v>
      </c>
      <c r="B558" s="611" t="s">
        <v>685</v>
      </c>
      <c r="C558" s="611" t="s">
        <v>236</v>
      </c>
      <c r="D558" s="611"/>
      <c r="E558" s="604"/>
      <c r="F558" s="604"/>
      <c r="G558" s="605"/>
      <c r="H558" s="603"/>
      <c r="I558" s="605"/>
      <c r="J558" s="614"/>
      <c r="K558" s="606">
        <f>(M558*4+N558*2)/2</f>
        <v>12</v>
      </c>
      <c r="L558" s="606"/>
      <c r="M558" s="606">
        <v>6</v>
      </c>
      <c r="N558" s="607"/>
      <c r="O558" s="607"/>
      <c r="P558" s="607"/>
      <c r="Q558" s="607"/>
      <c r="R558" s="607"/>
      <c r="S558" s="607"/>
      <c r="T558" s="607"/>
      <c r="U558" s="603"/>
      <c r="V558" s="603">
        <v>1</v>
      </c>
      <c r="W558" s="603">
        <v>1</v>
      </c>
      <c r="X558" s="603"/>
      <c r="Y558" s="603"/>
      <c r="Z558" s="603">
        <v>2</v>
      </c>
      <c r="AA558" s="611"/>
      <c r="AB558" s="607"/>
      <c r="AC558" s="607"/>
      <c r="AD558" s="607"/>
      <c r="AE558" s="603"/>
    </row>
    <row r="559" spans="1:31" s="612" customFormat="1" ht="12.75" customHeight="1" x14ac:dyDescent="0.25">
      <c r="A559" s="603"/>
      <c r="B559" s="611"/>
      <c r="C559" s="611"/>
      <c r="D559" s="611"/>
      <c r="E559" s="604">
        <v>406.43</v>
      </c>
      <c r="F559" s="604">
        <f>+CEILING(E559,5)</f>
        <v>410</v>
      </c>
      <c r="G559" s="605"/>
      <c r="H559" s="603">
        <f>F559*36</f>
        <v>14760</v>
      </c>
      <c r="I559" s="605">
        <f>F559</f>
        <v>410</v>
      </c>
      <c r="J559" s="614"/>
      <c r="K559" s="606"/>
      <c r="L559" s="606"/>
      <c r="M559" s="606"/>
      <c r="N559" s="607"/>
      <c r="O559" s="607"/>
      <c r="P559" s="607"/>
      <c r="Q559" s="607"/>
      <c r="R559" s="606">
        <v>42</v>
      </c>
      <c r="S559" s="607"/>
      <c r="T559" s="607"/>
      <c r="U559" s="603"/>
      <c r="V559" s="603"/>
      <c r="W559" s="603"/>
      <c r="X559" s="603"/>
      <c r="Y559" s="603"/>
      <c r="Z559" s="603"/>
      <c r="AA559" s="611"/>
      <c r="AB559" s="607"/>
      <c r="AC559" s="606"/>
      <c r="AD559" s="606"/>
      <c r="AE559" s="603"/>
    </row>
    <row r="560" spans="1:31" s="612" customFormat="1" ht="12.75" customHeight="1" x14ac:dyDescent="0.25">
      <c r="A560" s="603">
        <f>A558+1</f>
        <v>277</v>
      </c>
      <c r="B560" s="611" t="s">
        <v>89</v>
      </c>
      <c r="C560" s="611" t="s">
        <v>659</v>
      </c>
      <c r="D560" s="611" t="s">
        <v>1127</v>
      </c>
      <c r="E560" s="604"/>
      <c r="F560" s="604"/>
      <c r="G560" s="605"/>
      <c r="H560" s="603"/>
      <c r="I560" s="605"/>
      <c r="J560" s="606">
        <v>48</v>
      </c>
      <c r="K560" s="606">
        <v>6</v>
      </c>
      <c r="L560" s="606">
        <v>12</v>
      </c>
      <c r="M560" s="614"/>
      <c r="N560" s="603">
        <v>6</v>
      </c>
      <c r="O560" s="608"/>
      <c r="P560" s="608"/>
      <c r="Q560" s="608"/>
      <c r="R560" s="607"/>
      <c r="S560" s="603">
        <v>30</v>
      </c>
      <c r="T560" s="608"/>
      <c r="U560" s="603">
        <v>2</v>
      </c>
      <c r="V560" s="608"/>
      <c r="W560" s="603">
        <v>2</v>
      </c>
      <c r="X560" s="608"/>
      <c r="Y560" s="608"/>
      <c r="Z560" s="603">
        <v>4</v>
      </c>
      <c r="AA560" s="611"/>
      <c r="AB560" s="603"/>
      <c r="AC560" s="607"/>
      <c r="AD560" s="607"/>
      <c r="AE560" s="603"/>
    </row>
    <row r="561" spans="1:31" s="612" customFormat="1" ht="12.75" customHeight="1" x14ac:dyDescent="0.25">
      <c r="A561" s="603"/>
      <c r="B561" s="611"/>
      <c r="C561" s="611"/>
      <c r="D561" s="611"/>
      <c r="E561" s="604">
        <v>199.08</v>
      </c>
      <c r="F561" s="604">
        <f>+CEILING(E561,5)</f>
        <v>200</v>
      </c>
      <c r="G561" s="605"/>
      <c r="H561" s="603">
        <f>F561*36</f>
        <v>7200</v>
      </c>
      <c r="I561" s="605">
        <f>F561</f>
        <v>200</v>
      </c>
      <c r="J561" s="614"/>
      <c r="K561" s="606"/>
      <c r="L561" s="606"/>
      <c r="M561" s="606"/>
      <c r="N561" s="607"/>
      <c r="O561" s="607"/>
      <c r="P561" s="607"/>
      <c r="Q561" s="607"/>
      <c r="R561" s="606">
        <v>18</v>
      </c>
      <c r="S561" s="607"/>
      <c r="T561" s="607"/>
      <c r="U561" s="603"/>
      <c r="V561" s="603"/>
      <c r="W561" s="603"/>
      <c r="X561" s="603"/>
      <c r="Y561" s="603"/>
      <c r="Z561" s="603"/>
      <c r="AA561" s="611"/>
      <c r="AB561" s="607"/>
      <c r="AC561" s="606"/>
      <c r="AD561" s="606"/>
      <c r="AE561" s="603"/>
    </row>
    <row r="562" spans="1:31" s="612" customFormat="1" ht="12.75" customHeight="1" x14ac:dyDescent="0.25">
      <c r="A562" s="603">
        <f>A560+1</f>
        <v>278</v>
      </c>
      <c r="B562" s="611" t="s">
        <v>90</v>
      </c>
      <c r="C562" s="611" t="s">
        <v>659</v>
      </c>
      <c r="D562" s="611" t="s">
        <v>1128</v>
      </c>
      <c r="E562" s="604"/>
      <c r="F562" s="604"/>
      <c r="G562" s="605"/>
      <c r="H562" s="603"/>
      <c r="I562" s="605"/>
      <c r="J562" s="606">
        <v>48</v>
      </c>
      <c r="K562" s="606">
        <v>6</v>
      </c>
      <c r="L562" s="606">
        <v>12</v>
      </c>
      <c r="M562" s="614"/>
      <c r="N562" s="603">
        <v>6</v>
      </c>
      <c r="O562" s="608"/>
      <c r="P562" s="608"/>
      <c r="Q562" s="608"/>
      <c r="R562" s="607"/>
      <c r="S562" s="603">
        <v>30</v>
      </c>
      <c r="T562" s="608"/>
      <c r="U562" s="603">
        <v>2</v>
      </c>
      <c r="V562" s="608"/>
      <c r="W562" s="603">
        <v>2</v>
      </c>
      <c r="X562" s="608"/>
      <c r="Y562" s="608"/>
      <c r="Z562" s="603">
        <v>4</v>
      </c>
      <c r="AA562" s="611"/>
      <c r="AB562" s="603"/>
      <c r="AC562" s="607"/>
      <c r="AD562" s="607"/>
      <c r="AE562" s="603"/>
    </row>
    <row r="563" spans="1:31" s="612" customFormat="1" ht="12.75" customHeight="1" x14ac:dyDescent="0.25">
      <c r="A563" s="603"/>
      <c r="B563" s="611"/>
      <c r="C563" s="611"/>
      <c r="D563" s="611"/>
      <c r="E563" s="604">
        <v>441.2</v>
      </c>
      <c r="F563" s="604">
        <f>+CEILING(E563,5)</f>
        <v>445</v>
      </c>
      <c r="G563" s="605"/>
      <c r="H563" s="603">
        <f>F563*36</f>
        <v>16020</v>
      </c>
      <c r="I563" s="605">
        <f>F563</f>
        <v>445</v>
      </c>
      <c r="J563" s="614"/>
      <c r="K563" s="606"/>
      <c r="L563" s="606"/>
      <c r="M563" s="606"/>
      <c r="N563" s="607"/>
      <c r="O563" s="607"/>
      <c r="P563" s="607"/>
      <c r="Q563" s="607"/>
      <c r="R563" s="606">
        <v>42</v>
      </c>
      <c r="S563" s="607"/>
      <c r="T563" s="607"/>
      <c r="U563" s="603"/>
      <c r="V563" s="603"/>
      <c r="W563" s="603"/>
      <c r="X563" s="603"/>
      <c r="Y563" s="603"/>
      <c r="Z563" s="603"/>
      <c r="AA563" s="611"/>
      <c r="AB563" s="607"/>
      <c r="AC563" s="606"/>
      <c r="AD563" s="606"/>
      <c r="AE563" s="603"/>
    </row>
    <row r="564" spans="1:31" s="612" customFormat="1" ht="12.75" customHeight="1" x14ac:dyDescent="0.25">
      <c r="A564" s="603">
        <f>A562+1</f>
        <v>279</v>
      </c>
      <c r="B564" s="611" t="s">
        <v>686</v>
      </c>
      <c r="C564" s="611" t="s">
        <v>20</v>
      </c>
      <c r="D564" s="611"/>
      <c r="E564" s="604"/>
      <c r="F564" s="604"/>
      <c r="G564" s="605"/>
      <c r="H564" s="603"/>
      <c r="I564" s="605"/>
      <c r="J564" s="614"/>
      <c r="K564" s="606">
        <f>(M564*4+N564*2)/2</f>
        <v>12</v>
      </c>
      <c r="L564" s="606"/>
      <c r="M564" s="606">
        <v>6</v>
      </c>
      <c r="N564" s="607"/>
      <c r="O564" s="607"/>
      <c r="P564" s="607"/>
      <c r="Q564" s="607"/>
      <c r="R564" s="607"/>
      <c r="S564" s="607"/>
      <c r="T564" s="607"/>
      <c r="U564" s="603"/>
      <c r="V564" s="603">
        <v>1</v>
      </c>
      <c r="W564" s="603">
        <v>1</v>
      </c>
      <c r="X564" s="603"/>
      <c r="Y564" s="603"/>
      <c r="Z564" s="603">
        <v>2</v>
      </c>
      <c r="AA564" s="611"/>
      <c r="AB564" s="607"/>
      <c r="AC564" s="607"/>
      <c r="AD564" s="607"/>
      <c r="AE564" s="603"/>
    </row>
    <row r="565" spans="1:31" s="612" customFormat="1" ht="12.75" customHeight="1" x14ac:dyDescent="0.25">
      <c r="A565" s="603"/>
      <c r="B565" s="611"/>
      <c r="C565" s="611"/>
      <c r="D565" s="611"/>
      <c r="E565" s="604">
        <v>395.9</v>
      </c>
      <c r="F565" s="604">
        <f>+CEILING(E565,5)</f>
        <v>400</v>
      </c>
      <c r="G565" s="605"/>
      <c r="H565" s="603">
        <f>F565*36</f>
        <v>14400</v>
      </c>
      <c r="I565" s="605">
        <f>F565</f>
        <v>400</v>
      </c>
      <c r="J565" s="610"/>
      <c r="K565" s="606"/>
      <c r="L565" s="610"/>
      <c r="M565" s="606"/>
      <c r="N565" s="603"/>
      <c r="O565" s="603"/>
      <c r="P565" s="603"/>
      <c r="Q565" s="603"/>
      <c r="R565" s="606">
        <v>42</v>
      </c>
      <c r="S565" s="603"/>
      <c r="T565" s="603"/>
      <c r="U565" s="603"/>
      <c r="V565" s="603"/>
      <c r="W565" s="603"/>
      <c r="X565" s="603"/>
      <c r="Y565" s="603"/>
      <c r="Z565" s="603"/>
      <c r="AA565" s="611"/>
      <c r="AB565" s="603"/>
      <c r="AC565" s="606"/>
      <c r="AD565" s="606"/>
      <c r="AE565" s="603"/>
    </row>
    <row r="566" spans="1:31" s="612" customFormat="1" ht="12.75" customHeight="1" x14ac:dyDescent="0.25">
      <c r="A566" s="603">
        <f>A564+1</f>
        <v>280</v>
      </c>
      <c r="B566" s="611" t="s">
        <v>687</v>
      </c>
      <c r="C566" s="611" t="s">
        <v>236</v>
      </c>
      <c r="D566" s="611"/>
      <c r="E566" s="604"/>
      <c r="F566" s="604"/>
      <c r="G566" s="605"/>
      <c r="H566" s="603"/>
      <c r="I566" s="605"/>
      <c r="J566" s="610"/>
      <c r="K566" s="606">
        <f>(M566*4+N566*2)/2</f>
        <v>12</v>
      </c>
      <c r="L566" s="606"/>
      <c r="M566" s="606">
        <v>6</v>
      </c>
      <c r="N566" s="607"/>
      <c r="O566" s="607"/>
      <c r="P566" s="607"/>
      <c r="Q566" s="607"/>
      <c r="R566" s="607"/>
      <c r="S566" s="607"/>
      <c r="T566" s="607"/>
      <c r="U566" s="603"/>
      <c r="V566" s="603">
        <v>1</v>
      </c>
      <c r="W566" s="603">
        <v>1</v>
      </c>
      <c r="X566" s="603"/>
      <c r="Y566" s="603"/>
      <c r="Z566" s="603">
        <v>2</v>
      </c>
      <c r="AA566" s="611"/>
      <c r="AB566" s="607"/>
      <c r="AC566" s="607"/>
      <c r="AD566" s="607"/>
      <c r="AE566" s="603"/>
    </row>
    <row r="567" spans="1:31" s="612" customFormat="1" ht="12.75" customHeight="1" x14ac:dyDescent="0.25">
      <c r="A567" s="603"/>
      <c r="B567" s="611"/>
      <c r="C567" s="611"/>
      <c r="D567" s="611"/>
      <c r="E567" s="604">
        <v>417.4</v>
      </c>
      <c r="F567" s="604">
        <f>+CEILING(E567,5)</f>
        <v>420</v>
      </c>
      <c r="G567" s="605"/>
      <c r="H567" s="603">
        <f>F567*36</f>
        <v>15120</v>
      </c>
      <c r="I567" s="605">
        <f>F567</f>
        <v>420</v>
      </c>
      <c r="J567" s="610"/>
      <c r="K567" s="606"/>
      <c r="L567" s="606"/>
      <c r="M567" s="606"/>
      <c r="N567" s="607"/>
      <c r="O567" s="607"/>
      <c r="P567" s="607"/>
      <c r="Q567" s="607"/>
      <c r="R567" s="606">
        <v>42</v>
      </c>
      <c r="S567" s="607"/>
      <c r="T567" s="607"/>
      <c r="U567" s="603"/>
      <c r="V567" s="603"/>
      <c r="W567" s="603"/>
      <c r="X567" s="603"/>
      <c r="Y567" s="603"/>
      <c r="Z567" s="603"/>
      <c r="AA567" s="611"/>
      <c r="AB567" s="607"/>
      <c r="AC567" s="606"/>
      <c r="AD567" s="606"/>
      <c r="AE567" s="603"/>
    </row>
    <row r="568" spans="1:31" s="612" customFormat="1" ht="12.75" customHeight="1" x14ac:dyDescent="0.25">
      <c r="A568" s="603">
        <f>A566+1</f>
        <v>281</v>
      </c>
      <c r="B568" s="611" t="s">
        <v>688</v>
      </c>
      <c r="C568" s="611" t="s">
        <v>236</v>
      </c>
      <c r="D568" s="611"/>
      <c r="E568" s="604"/>
      <c r="F568" s="604"/>
      <c r="G568" s="605"/>
      <c r="H568" s="603"/>
      <c r="I568" s="605"/>
      <c r="J568" s="610"/>
      <c r="K568" s="606">
        <f>(M568*4+N568*2)/2</f>
        <v>12</v>
      </c>
      <c r="L568" s="606"/>
      <c r="M568" s="606">
        <v>6</v>
      </c>
      <c r="N568" s="607"/>
      <c r="O568" s="607"/>
      <c r="P568" s="607"/>
      <c r="Q568" s="607"/>
      <c r="R568" s="607"/>
      <c r="S568" s="607"/>
      <c r="T568" s="607"/>
      <c r="U568" s="603"/>
      <c r="V568" s="603">
        <v>1</v>
      </c>
      <c r="W568" s="603">
        <v>1</v>
      </c>
      <c r="X568" s="603"/>
      <c r="Y568" s="603"/>
      <c r="Z568" s="603">
        <v>2</v>
      </c>
      <c r="AA568" s="611"/>
      <c r="AB568" s="607"/>
      <c r="AC568" s="607"/>
      <c r="AD568" s="607"/>
      <c r="AE568" s="603"/>
    </row>
    <row r="569" spans="1:31" s="612" customFormat="1" ht="12.75" customHeight="1" x14ac:dyDescent="0.25">
      <c r="A569" s="603"/>
      <c r="B569" s="611"/>
      <c r="C569" s="611"/>
      <c r="D569" s="611"/>
      <c r="E569" s="604">
        <v>358.4</v>
      </c>
      <c r="F569" s="604">
        <f>+CEILING(E569,5)</f>
        <v>360</v>
      </c>
      <c r="G569" s="605"/>
      <c r="H569" s="603">
        <f>F569*36</f>
        <v>12960</v>
      </c>
      <c r="I569" s="605">
        <f>F569</f>
        <v>360</v>
      </c>
      <c r="J569" s="610"/>
      <c r="K569" s="606"/>
      <c r="L569" s="606"/>
      <c r="M569" s="606"/>
      <c r="N569" s="607"/>
      <c r="O569" s="607"/>
      <c r="P569" s="607"/>
      <c r="Q569" s="607"/>
      <c r="R569" s="606">
        <v>36</v>
      </c>
      <c r="S569" s="607"/>
      <c r="T569" s="607"/>
      <c r="U569" s="603"/>
      <c r="V569" s="603"/>
      <c r="W569" s="603"/>
      <c r="X569" s="603"/>
      <c r="Y569" s="603"/>
      <c r="Z569" s="603"/>
      <c r="AA569" s="611"/>
      <c r="AB569" s="607"/>
      <c r="AC569" s="606"/>
      <c r="AD569" s="606"/>
      <c r="AE569" s="603"/>
    </row>
    <row r="570" spans="1:31" s="612" customFormat="1" ht="12.75" customHeight="1" x14ac:dyDescent="0.25">
      <c r="A570" s="603">
        <f>A568+1</f>
        <v>282</v>
      </c>
      <c r="B570" s="611" t="s">
        <v>689</v>
      </c>
      <c r="C570" s="611" t="s">
        <v>20</v>
      </c>
      <c r="D570" s="611"/>
      <c r="E570" s="604"/>
      <c r="F570" s="604"/>
      <c r="G570" s="605"/>
      <c r="H570" s="603"/>
      <c r="I570" s="605"/>
      <c r="J570" s="610"/>
      <c r="K570" s="606">
        <f>(M570*4+N570*2)/2</f>
        <v>12</v>
      </c>
      <c r="L570" s="606"/>
      <c r="M570" s="606">
        <v>6</v>
      </c>
      <c r="N570" s="607"/>
      <c r="O570" s="607"/>
      <c r="P570" s="607"/>
      <c r="Q570" s="607"/>
      <c r="R570" s="607"/>
      <c r="S570" s="607"/>
      <c r="T570" s="607"/>
      <c r="U570" s="603"/>
      <c r="V570" s="603">
        <v>1</v>
      </c>
      <c r="W570" s="603">
        <v>1</v>
      </c>
      <c r="X570" s="603"/>
      <c r="Y570" s="603"/>
      <c r="Z570" s="603">
        <v>2</v>
      </c>
      <c r="AA570" s="611"/>
      <c r="AB570" s="607"/>
      <c r="AC570" s="607"/>
      <c r="AD570" s="607"/>
      <c r="AE570" s="603"/>
    </row>
    <row r="571" spans="1:31" s="612" customFormat="1" ht="12.75" customHeight="1" x14ac:dyDescent="0.25">
      <c r="A571" s="603"/>
      <c r="B571" s="611"/>
      <c r="C571" s="611"/>
      <c r="D571" s="611"/>
      <c r="E571" s="604">
        <v>461.2</v>
      </c>
      <c r="F571" s="604">
        <f>+CEILING(E571,5)</f>
        <v>465</v>
      </c>
      <c r="G571" s="605"/>
      <c r="H571" s="603">
        <f>F571*36</f>
        <v>16740</v>
      </c>
      <c r="I571" s="605">
        <f>F571</f>
        <v>465</v>
      </c>
      <c r="J571" s="610"/>
      <c r="K571" s="606"/>
      <c r="L571" s="610"/>
      <c r="M571" s="606"/>
      <c r="N571" s="607"/>
      <c r="O571" s="607"/>
      <c r="P571" s="607"/>
      <c r="Q571" s="607"/>
      <c r="R571" s="606">
        <v>48</v>
      </c>
      <c r="S571" s="607"/>
      <c r="T571" s="607"/>
      <c r="U571" s="603"/>
      <c r="V571" s="603"/>
      <c r="W571" s="603"/>
      <c r="X571" s="603"/>
      <c r="Y571" s="603"/>
      <c r="Z571" s="603"/>
      <c r="AA571" s="611"/>
      <c r="AB571" s="607"/>
      <c r="AC571" s="606"/>
      <c r="AD571" s="606"/>
      <c r="AE571" s="603"/>
    </row>
    <row r="572" spans="1:31" s="612" customFormat="1" ht="12.75" customHeight="1" x14ac:dyDescent="0.25">
      <c r="A572" s="603">
        <f>A570+1</f>
        <v>283</v>
      </c>
      <c r="B572" s="611" t="s">
        <v>690</v>
      </c>
      <c r="C572" s="611" t="s">
        <v>234</v>
      </c>
      <c r="D572" s="611"/>
      <c r="E572" s="604"/>
      <c r="F572" s="604"/>
      <c r="G572" s="605"/>
      <c r="H572" s="603"/>
      <c r="I572" s="605"/>
      <c r="J572" s="610"/>
      <c r="K572" s="606">
        <f>(M572*4+N572*2)/2</f>
        <v>12</v>
      </c>
      <c r="L572" s="606"/>
      <c r="M572" s="606">
        <v>6</v>
      </c>
      <c r="N572" s="607"/>
      <c r="O572" s="607"/>
      <c r="P572" s="607"/>
      <c r="Q572" s="607"/>
      <c r="R572" s="607"/>
      <c r="S572" s="607"/>
      <c r="T572" s="607"/>
      <c r="U572" s="603"/>
      <c r="V572" s="603">
        <v>1</v>
      </c>
      <c r="W572" s="603">
        <v>1</v>
      </c>
      <c r="X572" s="603"/>
      <c r="Y572" s="603"/>
      <c r="Z572" s="603">
        <v>2</v>
      </c>
      <c r="AA572" s="611"/>
      <c r="AB572" s="607"/>
      <c r="AC572" s="607"/>
      <c r="AD572" s="607"/>
      <c r="AE572" s="603"/>
    </row>
    <row r="573" spans="1:31" s="612" customFormat="1" ht="12.75" customHeight="1" x14ac:dyDescent="0.25">
      <c r="A573" s="603"/>
      <c r="B573" s="611"/>
      <c r="C573" s="611"/>
      <c r="D573" s="611"/>
      <c r="E573" s="604">
        <v>377.3</v>
      </c>
      <c r="F573" s="604">
        <f>+CEILING(E573,5)</f>
        <v>380</v>
      </c>
      <c r="G573" s="605"/>
      <c r="H573" s="603">
        <f>F573*36</f>
        <v>13680</v>
      </c>
      <c r="I573" s="605">
        <f>F573</f>
        <v>380</v>
      </c>
      <c r="J573" s="610"/>
      <c r="K573" s="606"/>
      <c r="L573" s="610"/>
      <c r="M573" s="606"/>
      <c r="N573" s="607"/>
      <c r="O573" s="607"/>
      <c r="P573" s="607"/>
      <c r="Q573" s="607"/>
      <c r="R573" s="606">
        <v>36</v>
      </c>
      <c r="S573" s="607"/>
      <c r="T573" s="607"/>
      <c r="U573" s="603"/>
      <c r="V573" s="603"/>
      <c r="W573" s="603"/>
      <c r="X573" s="603"/>
      <c r="Y573" s="603"/>
      <c r="Z573" s="603"/>
      <c r="AA573" s="611"/>
      <c r="AB573" s="607"/>
      <c r="AC573" s="606"/>
      <c r="AD573" s="606"/>
      <c r="AE573" s="603"/>
    </row>
    <row r="574" spans="1:31" s="612" customFormat="1" ht="12.75" customHeight="1" x14ac:dyDescent="0.25">
      <c r="A574" s="603">
        <f>A572+1</f>
        <v>284</v>
      </c>
      <c r="B574" s="611" t="s">
        <v>691</v>
      </c>
      <c r="C574" s="611" t="s">
        <v>20</v>
      </c>
      <c r="D574" s="611"/>
      <c r="E574" s="604"/>
      <c r="F574" s="604"/>
      <c r="G574" s="605"/>
      <c r="H574" s="603"/>
      <c r="I574" s="605"/>
      <c r="J574" s="610"/>
      <c r="K574" s="606">
        <f>(M574*4+N574*2)/2</f>
        <v>12</v>
      </c>
      <c r="L574" s="606"/>
      <c r="M574" s="606">
        <v>6</v>
      </c>
      <c r="N574" s="607"/>
      <c r="O574" s="607"/>
      <c r="P574" s="607"/>
      <c r="Q574" s="607"/>
      <c r="R574" s="607"/>
      <c r="S574" s="607"/>
      <c r="T574" s="607"/>
      <c r="U574" s="603"/>
      <c r="V574" s="603">
        <v>1</v>
      </c>
      <c r="W574" s="603">
        <v>1</v>
      </c>
      <c r="X574" s="603"/>
      <c r="Y574" s="603"/>
      <c r="Z574" s="603">
        <v>2</v>
      </c>
      <c r="AA574" s="611"/>
      <c r="AB574" s="607"/>
      <c r="AC574" s="607"/>
      <c r="AD574" s="607"/>
      <c r="AE574" s="603"/>
    </row>
    <row r="575" spans="1:31" s="612" customFormat="1" ht="12.75" customHeight="1" x14ac:dyDescent="0.25">
      <c r="A575" s="603"/>
      <c r="B575" s="611"/>
      <c r="C575" s="611"/>
      <c r="D575" s="611"/>
      <c r="E575" s="604">
        <v>431.5</v>
      </c>
      <c r="F575" s="604">
        <f>+CEILING(E575,5)</f>
        <v>435</v>
      </c>
      <c r="G575" s="605"/>
      <c r="H575" s="603">
        <f>F575*36</f>
        <v>15660</v>
      </c>
      <c r="I575" s="605">
        <f>F575</f>
        <v>435</v>
      </c>
      <c r="J575" s="610"/>
      <c r="K575" s="606"/>
      <c r="L575" s="610"/>
      <c r="M575" s="606"/>
      <c r="N575" s="607"/>
      <c r="O575" s="607"/>
      <c r="P575" s="607"/>
      <c r="Q575" s="607"/>
      <c r="R575" s="606">
        <v>42</v>
      </c>
      <c r="S575" s="607"/>
      <c r="T575" s="607"/>
      <c r="U575" s="603"/>
      <c r="V575" s="603"/>
      <c r="W575" s="603"/>
      <c r="X575" s="603"/>
      <c r="Y575" s="603"/>
      <c r="Z575" s="603"/>
      <c r="AA575" s="611"/>
      <c r="AB575" s="607"/>
      <c r="AC575" s="606"/>
      <c r="AD575" s="606"/>
      <c r="AE575" s="603"/>
    </row>
    <row r="576" spans="1:31" s="612" customFormat="1" ht="12.75" customHeight="1" x14ac:dyDescent="0.25">
      <c r="A576" s="603">
        <f>A574+1</f>
        <v>285</v>
      </c>
      <c r="B576" s="611" t="s">
        <v>692</v>
      </c>
      <c r="C576" s="611" t="s">
        <v>20</v>
      </c>
      <c r="D576" s="611"/>
      <c r="E576" s="604"/>
      <c r="F576" s="604"/>
      <c r="G576" s="605"/>
      <c r="H576" s="603"/>
      <c r="I576" s="605"/>
      <c r="J576" s="610"/>
      <c r="K576" s="606">
        <f>(M576*4+N576*2)/2</f>
        <v>12</v>
      </c>
      <c r="L576" s="606"/>
      <c r="M576" s="606">
        <v>6</v>
      </c>
      <c r="N576" s="607"/>
      <c r="O576" s="607"/>
      <c r="P576" s="607"/>
      <c r="Q576" s="607"/>
      <c r="R576" s="607"/>
      <c r="S576" s="607"/>
      <c r="T576" s="607"/>
      <c r="U576" s="603"/>
      <c r="V576" s="603">
        <v>1</v>
      </c>
      <c r="W576" s="603">
        <v>1</v>
      </c>
      <c r="X576" s="603"/>
      <c r="Y576" s="603"/>
      <c r="Z576" s="603">
        <v>2</v>
      </c>
      <c r="AA576" s="611"/>
      <c r="AB576" s="607"/>
      <c r="AC576" s="607"/>
      <c r="AD576" s="607"/>
      <c r="AE576" s="603"/>
    </row>
    <row r="577" spans="1:31" s="612" customFormat="1" ht="12.75" customHeight="1" x14ac:dyDescent="0.25">
      <c r="A577" s="603"/>
      <c r="B577" s="611"/>
      <c r="C577" s="611"/>
      <c r="D577" s="611"/>
      <c r="E577" s="604">
        <v>398.8</v>
      </c>
      <c r="F577" s="604">
        <f>+CEILING(E577,5)</f>
        <v>400</v>
      </c>
      <c r="G577" s="605"/>
      <c r="H577" s="603">
        <f>F577*36</f>
        <v>14400</v>
      </c>
      <c r="I577" s="605">
        <f>F577</f>
        <v>400</v>
      </c>
      <c r="J577" s="610"/>
      <c r="K577" s="606"/>
      <c r="L577" s="610"/>
      <c r="M577" s="606"/>
      <c r="N577" s="607"/>
      <c r="O577" s="607"/>
      <c r="P577" s="607"/>
      <c r="Q577" s="607"/>
      <c r="R577" s="606">
        <v>42</v>
      </c>
      <c r="S577" s="607"/>
      <c r="T577" s="607"/>
      <c r="U577" s="603"/>
      <c r="V577" s="603"/>
      <c r="W577" s="603"/>
      <c r="X577" s="603"/>
      <c r="Y577" s="603"/>
      <c r="Z577" s="603"/>
      <c r="AA577" s="611"/>
      <c r="AB577" s="607"/>
      <c r="AC577" s="606"/>
      <c r="AD577" s="606"/>
      <c r="AE577" s="603"/>
    </row>
    <row r="578" spans="1:31" s="612" customFormat="1" ht="12.75" customHeight="1" x14ac:dyDescent="0.25">
      <c r="A578" s="603">
        <f>A576+1</f>
        <v>286</v>
      </c>
      <c r="B578" s="611" t="s">
        <v>693</v>
      </c>
      <c r="C578" s="611" t="s">
        <v>234</v>
      </c>
      <c r="D578" s="611"/>
      <c r="E578" s="604"/>
      <c r="F578" s="604"/>
      <c r="G578" s="605"/>
      <c r="H578" s="603"/>
      <c r="I578" s="605"/>
      <c r="J578" s="610"/>
      <c r="K578" s="606">
        <f>(M578*4+N578*2)/2</f>
        <v>12</v>
      </c>
      <c r="L578" s="606"/>
      <c r="M578" s="606">
        <v>6</v>
      </c>
      <c r="N578" s="607"/>
      <c r="O578" s="607"/>
      <c r="P578" s="607"/>
      <c r="Q578" s="607"/>
      <c r="R578" s="607"/>
      <c r="S578" s="607"/>
      <c r="T578" s="607"/>
      <c r="U578" s="603"/>
      <c r="V578" s="603">
        <v>1</v>
      </c>
      <c r="W578" s="603">
        <v>1</v>
      </c>
      <c r="X578" s="603"/>
      <c r="Y578" s="603"/>
      <c r="Z578" s="603">
        <v>2</v>
      </c>
      <c r="AA578" s="611"/>
      <c r="AB578" s="607"/>
      <c r="AC578" s="607"/>
      <c r="AD578" s="607"/>
      <c r="AE578" s="603"/>
    </row>
    <row r="579" spans="1:31" s="612" customFormat="1" ht="12.75" customHeight="1" x14ac:dyDescent="0.25">
      <c r="A579" s="603"/>
      <c r="B579" s="611"/>
      <c r="C579" s="611"/>
      <c r="D579" s="611"/>
      <c r="E579" s="604">
        <v>405.9</v>
      </c>
      <c r="F579" s="604">
        <f>+CEILING(E579,5)</f>
        <v>410</v>
      </c>
      <c r="G579" s="605"/>
      <c r="H579" s="603">
        <f>F579*36</f>
        <v>14760</v>
      </c>
      <c r="I579" s="605">
        <f>F579</f>
        <v>410</v>
      </c>
      <c r="J579" s="610"/>
      <c r="K579" s="606"/>
      <c r="L579" s="606"/>
      <c r="M579" s="606"/>
      <c r="N579" s="607"/>
      <c r="O579" s="607"/>
      <c r="P579" s="607"/>
      <c r="Q579" s="607"/>
      <c r="R579" s="606">
        <v>42</v>
      </c>
      <c r="S579" s="607"/>
      <c r="T579" s="607"/>
      <c r="U579" s="603"/>
      <c r="V579" s="603"/>
      <c r="W579" s="603"/>
      <c r="X579" s="603"/>
      <c r="Y579" s="603"/>
      <c r="Z579" s="603"/>
      <c r="AA579" s="611"/>
      <c r="AB579" s="607"/>
      <c r="AC579" s="606"/>
      <c r="AD579" s="606"/>
      <c r="AE579" s="603"/>
    </row>
    <row r="580" spans="1:31" s="612" customFormat="1" ht="12.75" customHeight="1" x14ac:dyDescent="0.25">
      <c r="A580" s="603">
        <f>A578+1</f>
        <v>287</v>
      </c>
      <c r="B580" s="611" t="s">
        <v>694</v>
      </c>
      <c r="C580" s="611" t="s">
        <v>20</v>
      </c>
      <c r="D580" s="611"/>
      <c r="E580" s="604"/>
      <c r="F580" s="604"/>
      <c r="G580" s="605"/>
      <c r="H580" s="603"/>
      <c r="I580" s="605"/>
      <c r="J580" s="610"/>
      <c r="K580" s="606">
        <f>(M580*4+N580*2)/2</f>
        <v>12</v>
      </c>
      <c r="L580" s="606"/>
      <c r="M580" s="606">
        <v>6</v>
      </c>
      <c r="N580" s="607"/>
      <c r="O580" s="607"/>
      <c r="P580" s="607"/>
      <c r="Q580" s="607"/>
      <c r="R580" s="607"/>
      <c r="S580" s="607"/>
      <c r="T580" s="607"/>
      <c r="U580" s="603"/>
      <c r="V580" s="603">
        <v>1</v>
      </c>
      <c r="W580" s="603">
        <v>1</v>
      </c>
      <c r="X580" s="603"/>
      <c r="Y580" s="603"/>
      <c r="Z580" s="603">
        <v>2</v>
      </c>
      <c r="AA580" s="611"/>
      <c r="AB580" s="607"/>
      <c r="AC580" s="607"/>
      <c r="AD580" s="607"/>
      <c r="AE580" s="603"/>
    </row>
    <row r="581" spans="1:31" s="612" customFormat="1" ht="12.75" customHeight="1" x14ac:dyDescent="0.25">
      <c r="A581" s="603"/>
      <c r="B581" s="611"/>
      <c r="C581" s="611"/>
      <c r="D581" s="611"/>
      <c r="E581" s="604">
        <v>433.7</v>
      </c>
      <c r="F581" s="604">
        <f>+CEILING(E581,5)</f>
        <v>435</v>
      </c>
      <c r="G581" s="605"/>
      <c r="H581" s="603">
        <f>F581*36</f>
        <v>15660</v>
      </c>
      <c r="I581" s="605">
        <f>F581</f>
        <v>435</v>
      </c>
      <c r="J581" s="610"/>
      <c r="K581" s="606"/>
      <c r="L581" s="606"/>
      <c r="M581" s="606"/>
      <c r="N581" s="607"/>
      <c r="O581" s="607"/>
      <c r="P581" s="607"/>
      <c r="Q581" s="607"/>
      <c r="R581" s="606">
        <v>42</v>
      </c>
      <c r="S581" s="607"/>
      <c r="T581" s="607"/>
      <c r="U581" s="603"/>
      <c r="V581" s="603"/>
      <c r="W581" s="603"/>
      <c r="X581" s="603"/>
      <c r="Y581" s="603"/>
      <c r="Z581" s="603"/>
      <c r="AA581" s="611"/>
      <c r="AB581" s="607"/>
      <c r="AC581" s="606"/>
      <c r="AD581" s="606"/>
      <c r="AE581" s="603"/>
    </row>
    <row r="582" spans="1:31" s="612" customFormat="1" ht="12.75" customHeight="1" x14ac:dyDescent="0.25">
      <c r="A582" s="603">
        <f>A580+1</f>
        <v>288</v>
      </c>
      <c r="B582" s="611" t="s">
        <v>695</v>
      </c>
      <c r="C582" s="611" t="s">
        <v>235</v>
      </c>
      <c r="D582" s="611"/>
      <c r="E582" s="604"/>
      <c r="F582" s="604"/>
      <c r="G582" s="605"/>
      <c r="H582" s="603"/>
      <c r="I582" s="605"/>
      <c r="J582" s="610"/>
      <c r="K582" s="606">
        <f>(M582*4+N582*2)/2</f>
        <v>12</v>
      </c>
      <c r="L582" s="606"/>
      <c r="M582" s="606">
        <v>6</v>
      </c>
      <c r="N582" s="607"/>
      <c r="O582" s="607"/>
      <c r="P582" s="607"/>
      <c r="Q582" s="607"/>
      <c r="R582" s="607"/>
      <c r="S582" s="607"/>
      <c r="T582" s="607"/>
      <c r="U582" s="603"/>
      <c r="V582" s="603">
        <v>1</v>
      </c>
      <c r="W582" s="603">
        <v>1</v>
      </c>
      <c r="X582" s="603"/>
      <c r="Y582" s="603"/>
      <c r="Z582" s="603">
        <v>2</v>
      </c>
      <c r="AA582" s="611"/>
      <c r="AB582" s="607"/>
      <c r="AC582" s="607"/>
      <c r="AD582" s="607"/>
      <c r="AE582" s="603"/>
    </row>
    <row r="583" spans="1:31" s="612" customFormat="1" ht="12.75" customHeight="1" x14ac:dyDescent="0.25">
      <c r="A583" s="603"/>
      <c r="B583" s="611"/>
      <c r="C583" s="611"/>
      <c r="D583" s="611"/>
      <c r="E583" s="604">
        <v>386.2</v>
      </c>
      <c r="F583" s="604">
        <f>+CEILING(E583,5)</f>
        <v>390</v>
      </c>
      <c r="G583" s="605"/>
      <c r="H583" s="603">
        <f>F583*36</f>
        <v>14040</v>
      </c>
      <c r="I583" s="605">
        <f>F583</f>
        <v>390</v>
      </c>
      <c r="J583" s="606"/>
      <c r="K583" s="606"/>
      <c r="L583" s="606"/>
      <c r="M583" s="606"/>
      <c r="N583" s="607"/>
      <c r="O583" s="607"/>
      <c r="P583" s="607"/>
      <c r="Q583" s="607"/>
      <c r="R583" s="606">
        <v>36</v>
      </c>
      <c r="S583" s="607"/>
      <c r="T583" s="607"/>
      <c r="U583" s="603"/>
      <c r="V583" s="603"/>
      <c r="W583" s="603"/>
      <c r="X583" s="603"/>
      <c r="Y583" s="603"/>
      <c r="Z583" s="603"/>
      <c r="AA583" s="611"/>
      <c r="AB583" s="607"/>
      <c r="AC583" s="606"/>
      <c r="AD583" s="606"/>
      <c r="AE583" s="603"/>
    </row>
    <row r="584" spans="1:31" s="612" customFormat="1" ht="12.75" customHeight="1" x14ac:dyDescent="0.25">
      <c r="A584" s="603">
        <f>A582+1</f>
        <v>289</v>
      </c>
      <c r="B584" s="611" t="s">
        <v>696</v>
      </c>
      <c r="C584" s="611" t="s">
        <v>247</v>
      </c>
      <c r="D584" s="611" t="s">
        <v>1129</v>
      </c>
      <c r="E584" s="604"/>
      <c r="F584" s="604"/>
      <c r="G584" s="605"/>
      <c r="H584" s="603"/>
      <c r="I584" s="605"/>
      <c r="J584" s="606">
        <v>48</v>
      </c>
      <c r="K584" s="610"/>
      <c r="L584" s="606">
        <v>12</v>
      </c>
      <c r="M584" s="610"/>
      <c r="N584" s="603"/>
      <c r="O584" s="603"/>
      <c r="P584" s="603"/>
      <c r="Q584" s="603"/>
      <c r="R584" s="607"/>
      <c r="S584" s="603">
        <v>30</v>
      </c>
      <c r="T584" s="603"/>
      <c r="U584" s="603">
        <v>2</v>
      </c>
      <c r="V584" s="603"/>
      <c r="W584" s="603">
        <v>2</v>
      </c>
      <c r="X584" s="603"/>
      <c r="Y584" s="603"/>
      <c r="Z584" s="603">
        <v>4</v>
      </c>
      <c r="AA584" s="611"/>
      <c r="AB584" s="603"/>
      <c r="AC584" s="607"/>
      <c r="AD584" s="607"/>
      <c r="AE584" s="603"/>
    </row>
    <row r="585" spans="1:31" s="612" customFormat="1" ht="12.75" customHeight="1" x14ac:dyDescent="0.25">
      <c r="A585" s="603"/>
      <c r="B585" s="611"/>
      <c r="C585" s="611"/>
      <c r="D585" s="611"/>
      <c r="E585" s="604">
        <v>428.9</v>
      </c>
      <c r="F585" s="604">
        <f>+CEILING(E585,5)</f>
        <v>430</v>
      </c>
      <c r="G585" s="605"/>
      <c r="H585" s="603">
        <f>F585*36</f>
        <v>15480</v>
      </c>
      <c r="I585" s="605">
        <f>F585</f>
        <v>430</v>
      </c>
      <c r="J585" s="610"/>
      <c r="K585" s="606"/>
      <c r="L585" s="606"/>
      <c r="M585" s="606"/>
      <c r="N585" s="607"/>
      <c r="O585" s="607"/>
      <c r="P585" s="607"/>
      <c r="Q585" s="607"/>
      <c r="R585" s="606">
        <v>42</v>
      </c>
      <c r="S585" s="607"/>
      <c r="T585" s="607"/>
      <c r="U585" s="603"/>
      <c r="V585" s="603"/>
      <c r="W585" s="603"/>
      <c r="X585" s="603"/>
      <c r="Y585" s="603"/>
      <c r="Z585" s="603"/>
      <c r="AA585" s="611"/>
      <c r="AB585" s="607"/>
      <c r="AC585" s="606"/>
      <c r="AD585" s="606"/>
      <c r="AE585" s="603"/>
    </row>
    <row r="586" spans="1:31" s="612" customFormat="1" ht="12.75" customHeight="1" x14ac:dyDescent="0.25">
      <c r="A586" s="603">
        <f>A584+1</f>
        <v>290</v>
      </c>
      <c r="B586" s="611" t="s">
        <v>697</v>
      </c>
      <c r="C586" s="611" t="s">
        <v>236</v>
      </c>
      <c r="D586" s="611"/>
      <c r="E586" s="604"/>
      <c r="F586" s="604"/>
      <c r="G586" s="605"/>
      <c r="H586" s="603"/>
      <c r="I586" s="605"/>
      <c r="J586" s="610"/>
      <c r="K586" s="606">
        <f>(M586*4+N586*2)/2</f>
        <v>12</v>
      </c>
      <c r="L586" s="606"/>
      <c r="M586" s="606">
        <v>6</v>
      </c>
      <c r="N586" s="607"/>
      <c r="O586" s="607"/>
      <c r="P586" s="607"/>
      <c r="Q586" s="607"/>
      <c r="R586" s="607"/>
      <c r="S586" s="607"/>
      <c r="T586" s="607"/>
      <c r="U586" s="603"/>
      <c r="V586" s="603">
        <v>1</v>
      </c>
      <c r="W586" s="603">
        <v>1</v>
      </c>
      <c r="X586" s="603"/>
      <c r="Y586" s="603"/>
      <c r="Z586" s="603">
        <v>2</v>
      </c>
      <c r="AA586" s="611"/>
      <c r="AB586" s="607"/>
      <c r="AC586" s="607"/>
      <c r="AD586" s="607"/>
      <c r="AE586" s="603"/>
    </row>
    <row r="587" spans="1:31" s="612" customFormat="1" ht="12.75" customHeight="1" x14ac:dyDescent="0.25">
      <c r="A587" s="603"/>
      <c r="B587" s="611"/>
      <c r="C587" s="611"/>
      <c r="D587" s="611"/>
      <c r="E587" s="604">
        <v>402.9</v>
      </c>
      <c r="F587" s="604">
        <f>+CEILING(E587,5)</f>
        <v>405</v>
      </c>
      <c r="G587" s="605"/>
      <c r="H587" s="603">
        <f>F587*36</f>
        <v>14580</v>
      </c>
      <c r="I587" s="605">
        <f>F587</f>
        <v>405</v>
      </c>
      <c r="J587" s="610"/>
      <c r="K587" s="606"/>
      <c r="L587" s="606"/>
      <c r="M587" s="606"/>
      <c r="N587" s="607"/>
      <c r="O587" s="607"/>
      <c r="P587" s="607"/>
      <c r="Q587" s="607"/>
      <c r="R587" s="606">
        <v>42</v>
      </c>
      <c r="S587" s="607"/>
      <c r="T587" s="607"/>
      <c r="U587" s="603"/>
      <c r="V587" s="603"/>
      <c r="W587" s="603"/>
      <c r="X587" s="603"/>
      <c r="Y587" s="603"/>
      <c r="Z587" s="603"/>
      <c r="AA587" s="611"/>
      <c r="AB587" s="607"/>
      <c r="AC587" s="606"/>
      <c r="AD587" s="606"/>
      <c r="AE587" s="603"/>
    </row>
    <row r="588" spans="1:31" s="612" customFormat="1" ht="12.75" customHeight="1" x14ac:dyDescent="0.25">
      <c r="A588" s="603">
        <f>A586+1</f>
        <v>291</v>
      </c>
      <c r="B588" s="611" t="s">
        <v>91</v>
      </c>
      <c r="C588" s="611" t="s">
        <v>873</v>
      </c>
      <c r="D588" s="611" t="s">
        <v>1130</v>
      </c>
      <c r="E588" s="604"/>
      <c r="F588" s="604"/>
      <c r="G588" s="605"/>
      <c r="H588" s="603"/>
      <c r="I588" s="605"/>
      <c r="J588" s="606">
        <v>48</v>
      </c>
      <c r="K588" s="606">
        <v>6</v>
      </c>
      <c r="L588" s="606">
        <v>12</v>
      </c>
      <c r="M588" s="610"/>
      <c r="N588" s="603">
        <v>6</v>
      </c>
      <c r="O588" s="603"/>
      <c r="P588" s="603"/>
      <c r="Q588" s="603"/>
      <c r="R588" s="607"/>
      <c r="S588" s="603">
        <v>30</v>
      </c>
      <c r="T588" s="603"/>
      <c r="U588" s="603">
        <v>2</v>
      </c>
      <c r="V588" s="603"/>
      <c r="W588" s="603">
        <v>2</v>
      </c>
      <c r="X588" s="603"/>
      <c r="Y588" s="603"/>
      <c r="Z588" s="603">
        <v>4</v>
      </c>
      <c r="AA588" s="611"/>
      <c r="AB588" s="603"/>
      <c r="AC588" s="607"/>
      <c r="AD588" s="607"/>
      <c r="AE588" s="603"/>
    </row>
    <row r="589" spans="1:31" s="612" customFormat="1" ht="12.75" customHeight="1" x14ac:dyDescent="0.25">
      <c r="A589" s="603"/>
      <c r="B589" s="611"/>
      <c r="C589" s="611"/>
      <c r="D589" s="611"/>
      <c r="E589" s="604">
        <v>379.1</v>
      </c>
      <c r="F589" s="604">
        <f>+CEILING(E589,5)</f>
        <v>380</v>
      </c>
      <c r="G589" s="605"/>
      <c r="H589" s="603">
        <f>F589*36</f>
        <v>13680</v>
      </c>
      <c r="I589" s="605">
        <f>F589</f>
        <v>380</v>
      </c>
      <c r="J589" s="610"/>
      <c r="K589" s="606"/>
      <c r="L589" s="610"/>
      <c r="M589" s="606"/>
      <c r="N589" s="603"/>
      <c r="O589" s="603"/>
      <c r="P589" s="603"/>
      <c r="Q589" s="603"/>
      <c r="R589" s="606">
        <v>36</v>
      </c>
      <c r="S589" s="603"/>
      <c r="T589" s="603"/>
      <c r="U589" s="603"/>
      <c r="V589" s="603"/>
      <c r="W589" s="603"/>
      <c r="X589" s="603"/>
      <c r="Y589" s="603"/>
      <c r="Z589" s="603"/>
      <c r="AA589" s="611"/>
      <c r="AB589" s="603"/>
      <c r="AC589" s="606"/>
      <c r="AD589" s="606"/>
      <c r="AE589" s="603"/>
    </row>
    <row r="590" spans="1:31" s="612" customFormat="1" ht="12.75" customHeight="1" x14ac:dyDescent="0.25">
      <c r="A590" s="603">
        <f>A588+1</f>
        <v>292</v>
      </c>
      <c r="B590" s="611" t="s">
        <v>698</v>
      </c>
      <c r="C590" s="611" t="s">
        <v>234</v>
      </c>
      <c r="D590" s="611"/>
      <c r="E590" s="604"/>
      <c r="F590" s="604"/>
      <c r="G590" s="605"/>
      <c r="H590" s="603"/>
      <c r="I590" s="605"/>
      <c r="J590" s="610"/>
      <c r="K590" s="606">
        <f>(M590*4+N590*2)/2</f>
        <v>12</v>
      </c>
      <c r="L590" s="606"/>
      <c r="M590" s="606">
        <v>6</v>
      </c>
      <c r="N590" s="607"/>
      <c r="O590" s="607"/>
      <c r="P590" s="607"/>
      <c r="Q590" s="607"/>
      <c r="R590" s="607"/>
      <c r="S590" s="607"/>
      <c r="T590" s="607"/>
      <c r="U590" s="603"/>
      <c r="V590" s="603">
        <v>1</v>
      </c>
      <c r="W590" s="603">
        <v>1</v>
      </c>
      <c r="X590" s="603"/>
      <c r="Y590" s="603"/>
      <c r="Z590" s="603">
        <v>2</v>
      </c>
      <c r="AA590" s="611"/>
      <c r="AB590" s="607"/>
      <c r="AC590" s="607"/>
      <c r="AD590" s="607"/>
      <c r="AE590" s="603"/>
    </row>
    <row r="591" spans="1:31" s="612" customFormat="1" ht="12.75" customHeight="1" x14ac:dyDescent="0.25">
      <c r="A591" s="603"/>
      <c r="B591" s="611"/>
      <c r="C591" s="611"/>
      <c r="D591" s="611"/>
      <c r="E591" s="604">
        <v>386.6</v>
      </c>
      <c r="F591" s="604">
        <f>+CEILING(E591,5)</f>
        <v>390</v>
      </c>
      <c r="G591" s="605"/>
      <c r="H591" s="603">
        <f>F591*36</f>
        <v>14040</v>
      </c>
      <c r="I591" s="605">
        <f>F591</f>
        <v>390</v>
      </c>
      <c r="J591" s="610"/>
      <c r="K591" s="610"/>
      <c r="L591" s="610"/>
      <c r="M591" s="610"/>
      <c r="N591" s="603"/>
      <c r="O591" s="603"/>
      <c r="P591" s="603"/>
      <c r="Q591" s="603"/>
      <c r="R591" s="606">
        <v>36</v>
      </c>
      <c r="S591" s="607"/>
      <c r="T591" s="603"/>
      <c r="U591" s="603"/>
      <c r="V591" s="603"/>
      <c r="W591" s="603"/>
      <c r="X591" s="603"/>
      <c r="Y591" s="603"/>
      <c r="Z591" s="603"/>
      <c r="AA591" s="611"/>
      <c r="AB591" s="603"/>
      <c r="AC591" s="606"/>
      <c r="AD591" s="606"/>
      <c r="AE591" s="603"/>
    </row>
    <row r="592" spans="1:31" s="612" customFormat="1" ht="12.75" customHeight="1" x14ac:dyDescent="0.25">
      <c r="A592" s="603">
        <f>A590+1</f>
        <v>293</v>
      </c>
      <c r="B592" s="611" t="s">
        <v>699</v>
      </c>
      <c r="C592" s="611" t="s">
        <v>20</v>
      </c>
      <c r="D592" s="611"/>
      <c r="E592" s="604"/>
      <c r="F592" s="604"/>
      <c r="G592" s="605"/>
      <c r="H592" s="603"/>
      <c r="I592" s="605"/>
      <c r="J592" s="610"/>
      <c r="K592" s="606">
        <f>(M592*4+N592*2)/2</f>
        <v>12</v>
      </c>
      <c r="L592" s="606"/>
      <c r="M592" s="606">
        <v>6</v>
      </c>
      <c r="N592" s="607"/>
      <c r="O592" s="607"/>
      <c r="P592" s="607"/>
      <c r="Q592" s="607"/>
      <c r="R592" s="607"/>
      <c r="S592" s="607"/>
      <c r="T592" s="607"/>
      <c r="U592" s="603"/>
      <c r="V592" s="603">
        <v>1</v>
      </c>
      <c r="W592" s="603">
        <v>1</v>
      </c>
      <c r="X592" s="603"/>
      <c r="Y592" s="603"/>
      <c r="Z592" s="603">
        <v>2</v>
      </c>
      <c r="AA592" s="611"/>
      <c r="AB592" s="607"/>
      <c r="AC592" s="607"/>
      <c r="AD592" s="607"/>
      <c r="AE592" s="603"/>
    </row>
    <row r="593" spans="1:31" s="612" customFormat="1" ht="12.75" customHeight="1" x14ac:dyDescent="0.25">
      <c r="A593" s="603"/>
      <c r="B593" s="611"/>
      <c r="C593" s="611"/>
      <c r="D593" s="611"/>
      <c r="E593" s="604">
        <v>390</v>
      </c>
      <c r="F593" s="604">
        <f>+CEILING(E593,5)</f>
        <v>390</v>
      </c>
      <c r="G593" s="605"/>
      <c r="H593" s="603">
        <f>F593*36</f>
        <v>14040</v>
      </c>
      <c r="I593" s="605">
        <f>F593</f>
        <v>390</v>
      </c>
      <c r="J593" s="610"/>
      <c r="K593" s="606"/>
      <c r="L593" s="606"/>
      <c r="M593" s="606"/>
      <c r="N593" s="607"/>
      <c r="O593" s="607"/>
      <c r="P593" s="607"/>
      <c r="Q593" s="607"/>
      <c r="R593" s="606">
        <v>36</v>
      </c>
      <c r="S593" s="607"/>
      <c r="T593" s="607"/>
      <c r="U593" s="603"/>
      <c r="V593" s="603"/>
      <c r="W593" s="603"/>
      <c r="X593" s="603"/>
      <c r="Y593" s="603"/>
      <c r="Z593" s="603"/>
      <c r="AA593" s="611"/>
      <c r="AB593" s="607"/>
      <c r="AC593" s="606"/>
      <c r="AD593" s="606"/>
      <c r="AE593" s="603"/>
    </row>
    <row r="594" spans="1:31" s="612" customFormat="1" ht="12.75" customHeight="1" x14ac:dyDescent="0.25">
      <c r="A594" s="603">
        <f>A592+1</f>
        <v>294</v>
      </c>
      <c r="B594" s="611" t="s">
        <v>700</v>
      </c>
      <c r="C594" s="611" t="s">
        <v>20</v>
      </c>
      <c r="D594" s="611"/>
      <c r="E594" s="604"/>
      <c r="F594" s="604"/>
      <c r="G594" s="605"/>
      <c r="H594" s="603"/>
      <c r="I594" s="605"/>
      <c r="J594" s="610"/>
      <c r="K594" s="606">
        <f>(M594*4+N594*2)/2</f>
        <v>12</v>
      </c>
      <c r="L594" s="606"/>
      <c r="M594" s="606">
        <v>6</v>
      </c>
      <c r="N594" s="607"/>
      <c r="O594" s="607"/>
      <c r="P594" s="607"/>
      <c r="Q594" s="607"/>
      <c r="R594" s="607"/>
      <c r="S594" s="607"/>
      <c r="T594" s="607"/>
      <c r="U594" s="603"/>
      <c r="V594" s="603">
        <v>1</v>
      </c>
      <c r="W594" s="603">
        <v>1</v>
      </c>
      <c r="X594" s="603"/>
      <c r="Y594" s="603"/>
      <c r="Z594" s="603">
        <v>2</v>
      </c>
      <c r="AA594" s="611"/>
      <c r="AB594" s="607"/>
      <c r="AC594" s="607"/>
      <c r="AD594" s="607"/>
      <c r="AE594" s="603"/>
    </row>
    <row r="595" spans="1:31" s="612" customFormat="1" ht="12.75" customHeight="1" x14ac:dyDescent="0.25">
      <c r="A595" s="603"/>
      <c r="B595" s="611"/>
      <c r="C595" s="611"/>
      <c r="D595" s="611"/>
      <c r="E595" s="604">
        <v>421.7</v>
      </c>
      <c r="F595" s="604">
        <f>+CEILING(E595,5)</f>
        <v>425</v>
      </c>
      <c r="G595" s="605"/>
      <c r="H595" s="603">
        <f>F595*36</f>
        <v>15300</v>
      </c>
      <c r="I595" s="605">
        <f>F595</f>
        <v>425</v>
      </c>
      <c r="J595" s="610"/>
      <c r="K595" s="606"/>
      <c r="L595" s="606"/>
      <c r="M595" s="606"/>
      <c r="N595" s="607"/>
      <c r="O595" s="607"/>
      <c r="P595" s="607"/>
      <c r="Q595" s="607"/>
      <c r="R595" s="606">
        <v>42</v>
      </c>
      <c r="S595" s="607"/>
      <c r="T595" s="607"/>
      <c r="U595" s="603"/>
      <c r="V595" s="603"/>
      <c r="W595" s="603"/>
      <c r="X595" s="603"/>
      <c r="Y595" s="603"/>
      <c r="Z595" s="603"/>
      <c r="AA595" s="611"/>
      <c r="AB595" s="607"/>
      <c r="AC595" s="606"/>
      <c r="AD595" s="606"/>
      <c r="AE595" s="603"/>
    </row>
    <row r="596" spans="1:31" s="612" customFormat="1" ht="12.75" customHeight="1" x14ac:dyDescent="0.25">
      <c r="A596" s="603">
        <f>A594+1</f>
        <v>295</v>
      </c>
      <c r="B596" s="611" t="s">
        <v>701</v>
      </c>
      <c r="C596" s="611" t="s">
        <v>20</v>
      </c>
      <c r="D596" s="611"/>
      <c r="E596" s="604"/>
      <c r="F596" s="604"/>
      <c r="G596" s="605"/>
      <c r="H596" s="603"/>
      <c r="I596" s="605"/>
      <c r="J596" s="610"/>
      <c r="K596" s="606">
        <f>(M596*4+N596*2)/2</f>
        <v>12</v>
      </c>
      <c r="L596" s="606"/>
      <c r="M596" s="606">
        <v>6</v>
      </c>
      <c r="N596" s="607"/>
      <c r="O596" s="607"/>
      <c r="P596" s="607"/>
      <c r="Q596" s="607"/>
      <c r="R596" s="607"/>
      <c r="S596" s="607"/>
      <c r="T596" s="607"/>
      <c r="U596" s="603"/>
      <c r="V596" s="603">
        <v>1</v>
      </c>
      <c r="W596" s="603">
        <v>1</v>
      </c>
      <c r="X596" s="603"/>
      <c r="Y596" s="603"/>
      <c r="Z596" s="603">
        <v>2</v>
      </c>
      <c r="AA596" s="611"/>
      <c r="AB596" s="607"/>
      <c r="AC596" s="607"/>
      <c r="AD596" s="607"/>
      <c r="AE596" s="603"/>
    </row>
    <row r="597" spans="1:31" s="612" customFormat="1" ht="12.75" customHeight="1" x14ac:dyDescent="0.25">
      <c r="A597" s="603"/>
      <c r="B597" s="611"/>
      <c r="C597" s="611"/>
      <c r="D597" s="611"/>
      <c r="E597" s="604">
        <v>396.6</v>
      </c>
      <c r="F597" s="604">
        <f>+CEILING(E597,5)</f>
        <v>400</v>
      </c>
      <c r="G597" s="605"/>
      <c r="H597" s="603">
        <f>F597*36</f>
        <v>14400</v>
      </c>
      <c r="I597" s="605">
        <f>F597</f>
        <v>400</v>
      </c>
      <c r="J597" s="610"/>
      <c r="K597" s="606"/>
      <c r="L597" s="606"/>
      <c r="M597" s="606"/>
      <c r="N597" s="607"/>
      <c r="O597" s="607"/>
      <c r="P597" s="607"/>
      <c r="Q597" s="607"/>
      <c r="R597" s="606">
        <v>42</v>
      </c>
      <c r="S597" s="607"/>
      <c r="T597" s="607"/>
      <c r="U597" s="603"/>
      <c r="V597" s="603"/>
      <c r="W597" s="603"/>
      <c r="X597" s="603"/>
      <c r="Y597" s="603"/>
      <c r="Z597" s="603"/>
      <c r="AA597" s="611"/>
      <c r="AB597" s="607"/>
      <c r="AC597" s="606"/>
      <c r="AD597" s="606"/>
      <c r="AE597" s="603"/>
    </row>
    <row r="598" spans="1:31" s="612" customFormat="1" ht="12.75" customHeight="1" x14ac:dyDescent="0.25">
      <c r="A598" s="603">
        <f>A596+1</f>
        <v>296</v>
      </c>
      <c r="B598" s="611" t="s">
        <v>702</v>
      </c>
      <c r="C598" s="611" t="s">
        <v>20</v>
      </c>
      <c r="D598" s="611"/>
      <c r="E598" s="604"/>
      <c r="F598" s="604"/>
      <c r="G598" s="605"/>
      <c r="H598" s="603"/>
      <c r="I598" s="605"/>
      <c r="J598" s="610"/>
      <c r="K598" s="606">
        <f>(M598*4+N598*2)/2</f>
        <v>12</v>
      </c>
      <c r="L598" s="606"/>
      <c r="M598" s="606">
        <v>6</v>
      </c>
      <c r="N598" s="607"/>
      <c r="O598" s="607"/>
      <c r="P598" s="607"/>
      <c r="Q598" s="607"/>
      <c r="R598" s="607"/>
      <c r="S598" s="607"/>
      <c r="T598" s="607"/>
      <c r="U598" s="603"/>
      <c r="V598" s="603">
        <v>1</v>
      </c>
      <c r="W598" s="603">
        <v>1</v>
      </c>
      <c r="X598" s="603"/>
      <c r="Y598" s="603"/>
      <c r="Z598" s="603">
        <v>2</v>
      </c>
      <c r="AA598" s="611"/>
      <c r="AB598" s="607"/>
      <c r="AC598" s="607"/>
      <c r="AD598" s="607"/>
      <c r="AE598" s="603"/>
    </row>
    <row r="599" spans="1:31" s="612" customFormat="1" ht="12.75" customHeight="1" x14ac:dyDescent="0.25">
      <c r="A599" s="603"/>
      <c r="B599" s="611"/>
      <c r="C599" s="611"/>
      <c r="D599" s="611"/>
      <c r="E599" s="604">
        <v>412.8</v>
      </c>
      <c r="F599" s="604">
        <f>+CEILING(E599,5)</f>
        <v>415</v>
      </c>
      <c r="G599" s="605"/>
      <c r="H599" s="603">
        <f>F599*36</f>
        <v>14940</v>
      </c>
      <c r="I599" s="605">
        <f>F599</f>
        <v>415</v>
      </c>
      <c r="J599" s="610"/>
      <c r="K599" s="606"/>
      <c r="L599" s="610"/>
      <c r="M599" s="606"/>
      <c r="N599" s="603"/>
      <c r="O599" s="603"/>
      <c r="P599" s="603"/>
      <c r="Q599" s="603"/>
      <c r="R599" s="606">
        <v>42</v>
      </c>
      <c r="S599" s="603"/>
      <c r="T599" s="603"/>
      <c r="U599" s="603"/>
      <c r="V599" s="603"/>
      <c r="W599" s="603"/>
      <c r="X599" s="603"/>
      <c r="Y599" s="603"/>
      <c r="Z599" s="603"/>
      <c r="AA599" s="611"/>
      <c r="AB599" s="603"/>
      <c r="AC599" s="606"/>
      <c r="AD599" s="606"/>
      <c r="AE599" s="603"/>
    </row>
    <row r="600" spans="1:31" s="612" customFormat="1" ht="12.75" customHeight="1" x14ac:dyDescent="0.25">
      <c r="A600" s="603">
        <f>A598+1</f>
        <v>297</v>
      </c>
      <c r="B600" s="611" t="s">
        <v>703</v>
      </c>
      <c r="C600" s="611" t="s">
        <v>234</v>
      </c>
      <c r="D600" s="611"/>
      <c r="E600" s="604"/>
      <c r="F600" s="604"/>
      <c r="G600" s="605"/>
      <c r="H600" s="603"/>
      <c r="I600" s="605"/>
      <c r="J600" s="610"/>
      <c r="K600" s="606">
        <f>(M600*4+N600*2)/2</f>
        <v>12</v>
      </c>
      <c r="L600" s="606"/>
      <c r="M600" s="606">
        <v>6</v>
      </c>
      <c r="N600" s="607"/>
      <c r="O600" s="607"/>
      <c r="P600" s="607"/>
      <c r="Q600" s="607"/>
      <c r="R600" s="607"/>
      <c r="S600" s="607"/>
      <c r="T600" s="607"/>
      <c r="U600" s="603"/>
      <c r="V600" s="603">
        <v>1</v>
      </c>
      <c r="W600" s="603">
        <v>1</v>
      </c>
      <c r="X600" s="603"/>
      <c r="Y600" s="603"/>
      <c r="Z600" s="603">
        <v>2</v>
      </c>
      <c r="AA600" s="611"/>
      <c r="AB600" s="607"/>
      <c r="AC600" s="607"/>
      <c r="AD600" s="607"/>
      <c r="AE600" s="603"/>
    </row>
    <row r="601" spans="1:31" s="612" customFormat="1" ht="12.75" customHeight="1" x14ac:dyDescent="0.25">
      <c r="A601" s="603"/>
      <c r="B601" s="611"/>
      <c r="C601" s="611"/>
      <c r="D601" s="611"/>
      <c r="E601" s="604">
        <v>340.2</v>
      </c>
      <c r="F601" s="604">
        <f>+CEILING(E601,5)</f>
        <v>345</v>
      </c>
      <c r="G601" s="605"/>
      <c r="H601" s="603">
        <f>F601*36</f>
        <v>12420</v>
      </c>
      <c r="I601" s="605">
        <f>F601</f>
        <v>345</v>
      </c>
      <c r="J601" s="606"/>
      <c r="K601" s="606"/>
      <c r="L601" s="606"/>
      <c r="M601" s="606"/>
      <c r="N601" s="607"/>
      <c r="O601" s="607"/>
      <c r="P601" s="607"/>
      <c r="Q601" s="607"/>
      <c r="R601" s="606">
        <v>36</v>
      </c>
      <c r="S601" s="607"/>
      <c r="T601" s="607"/>
      <c r="U601" s="603"/>
      <c r="V601" s="603"/>
      <c r="W601" s="603"/>
      <c r="X601" s="603"/>
      <c r="Y601" s="603"/>
      <c r="Z601" s="603"/>
      <c r="AA601" s="611"/>
      <c r="AB601" s="607"/>
      <c r="AC601" s="606"/>
      <c r="AD601" s="606"/>
      <c r="AE601" s="603"/>
    </row>
    <row r="602" spans="1:31" s="612" customFormat="1" ht="12.75" customHeight="1" x14ac:dyDescent="0.25">
      <c r="A602" s="603">
        <f>A600+1</f>
        <v>298</v>
      </c>
      <c r="B602" s="611" t="s">
        <v>704</v>
      </c>
      <c r="C602" s="611" t="s">
        <v>234</v>
      </c>
      <c r="D602" s="611"/>
      <c r="E602" s="604"/>
      <c r="F602" s="604"/>
      <c r="G602" s="605"/>
      <c r="H602" s="603"/>
      <c r="I602" s="605"/>
      <c r="J602" s="610"/>
      <c r="K602" s="606">
        <f>(M602*4+N602*2)/2</f>
        <v>12</v>
      </c>
      <c r="L602" s="606"/>
      <c r="M602" s="606">
        <v>6</v>
      </c>
      <c r="N602" s="607"/>
      <c r="O602" s="607"/>
      <c r="P602" s="607"/>
      <c r="Q602" s="607"/>
      <c r="R602" s="607"/>
      <c r="S602" s="607"/>
      <c r="T602" s="607"/>
      <c r="U602" s="603"/>
      <c r="V602" s="603">
        <v>1</v>
      </c>
      <c r="W602" s="603">
        <v>1</v>
      </c>
      <c r="X602" s="603"/>
      <c r="Y602" s="603"/>
      <c r="Z602" s="603">
        <v>2</v>
      </c>
      <c r="AA602" s="611"/>
      <c r="AB602" s="607"/>
      <c r="AC602" s="607"/>
      <c r="AD602" s="607"/>
      <c r="AE602" s="603"/>
    </row>
    <row r="603" spans="1:31" s="612" customFormat="1" ht="12.75" customHeight="1" x14ac:dyDescent="0.25">
      <c r="A603" s="603"/>
      <c r="B603" s="611"/>
      <c r="C603" s="611"/>
      <c r="D603" s="611"/>
      <c r="E603" s="604">
        <v>500.2</v>
      </c>
      <c r="F603" s="604">
        <f>+CEILING(E603,5)</f>
        <v>505</v>
      </c>
      <c r="G603" s="605"/>
      <c r="H603" s="603">
        <f>F603*36</f>
        <v>18180</v>
      </c>
      <c r="I603" s="605">
        <f>F603</f>
        <v>505</v>
      </c>
      <c r="J603" s="606"/>
      <c r="K603" s="606"/>
      <c r="L603" s="610"/>
      <c r="M603" s="606"/>
      <c r="N603" s="603"/>
      <c r="O603" s="603"/>
      <c r="P603" s="603"/>
      <c r="Q603" s="603"/>
      <c r="R603" s="606">
        <v>48</v>
      </c>
      <c r="S603" s="603"/>
      <c r="T603" s="603"/>
      <c r="U603" s="603"/>
      <c r="V603" s="603"/>
      <c r="W603" s="603"/>
      <c r="X603" s="603"/>
      <c r="Y603" s="603"/>
      <c r="Z603" s="603"/>
      <c r="AA603" s="611"/>
      <c r="AB603" s="603"/>
      <c r="AC603" s="606"/>
      <c r="AD603" s="606"/>
      <c r="AE603" s="603"/>
    </row>
    <row r="604" spans="1:31" s="612" customFormat="1" x14ac:dyDescent="0.25">
      <c r="A604" s="603">
        <f>A602+1</f>
        <v>299</v>
      </c>
      <c r="B604" s="611" t="s">
        <v>92</v>
      </c>
      <c r="C604" s="611" t="s">
        <v>248</v>
      </c>
      <c r="D604" s="611" t="s">
        <v>1131</v>
      </c>
      <c r="E604" s="604"/>
      <c r="F604" s="604"/>
      <c r="G604" s="603"/>
      <c r="H604" s="603"/>
      <c r="I604" s="605"/>
      <c r="J604" s="606">
        <v>48</v>
      </c>
      <c r="K604" s="608"/>
      <c r="L604" s="606">
        <v>12</v>
      </c>
      <c r="M604" s="608"/>
      <c r="N604" s="608"/>
      <c r="O604" s="608"/>
      <c r="P604" s="608"/>
      <c r="Q604" s="608"/>
      <c r="R604" s="607"/>
      <c r="S604" s="603">
        <v>30</v>
      </c>
      <c r="T604" s="608"/>
      <c r="U604" s="603">
        <v>2</v>
      </c>
      <c r="V604" s="608"/>
      <c r="W604" s="603">
        <v>2</v>
      </c>
      <c r="X604" s="608"/>
      <c r="Y604" s="608"/>
      <c r="Z604" s="603">
        <v>4</v>
      </c>
      <c r="AA604" s="611"/>
      <c r="AB604" s="608"/>
      <c r="AC604" s="607"/>
      <c r="AD604" s="607"/>
      <c r="AE604" s="603"/>
    </row>
    <row r="605" spans="1:31" s="612" customFormat="1" ht="12" customHeight="1" x14ac:dyDescent="0.25">
      <c r="A605" s="603"/>
      <c r="B605" s="611"/>
      <c r="C605" s="611"/>
      <c r="D605" s="611"/>
      <c r="E605" s="604">
        <v>469.1</v>
      </c>
      <c r="F605" s="604">
        <f>+CEILING(E605,5)</f>
        <v>470</v>
      </c>
      <c r="G605" s="603"/>
      <c r="H605" s="603">
        <f>F605*36</f>
        <v>16920</v>
      </c>
      <c r="I605" s="605">
        <f>F605</f>
        <v>470</v>
      </c>
      <c r="J605" s="608"/>
      <c r="K605" s="606"/>
      <c r="L605" s="608"/>
      <c r="M605" s="606"/>
      <c r="N605" s="608"/>
      <c r="O605" s="608"/>
      <c r="P605" s="608"/>
      <c r="Q605" s="608"/>
      <c r="R605" s="606">
        <v>48</v>
      </c>
      <c r="S605" s="608"/>
      <c r="T605" s="608"/>
      <c r="U605" s="608"/>
      <c r="V605" s="603"/>
      <c r="W605" s="603"/>
      <c r="X605" s="608"/>
      <c r="Y605" s="608"/>
      <c r="Z605" s="603"/>
      <c r="AA605" s="611"/>
      <c r="AB605" s="608"/>
      <c r="AC605" s="606"/>
      <c r="AD605" s="606"/>
      <c r="AE605" s="603"/>
    </row>
    <row r="606" spans="1:31" s="612" customFormat="1" x14ac:dyDescent="0.25">
      <c r="A606" s="603">
        <f>A604+1</f>
        <v>300</v>
      </c>
      <c r="B606" s="611" t="s">
        <v>705</v>
      </c>
      <c r="C606" s="611" t="s">
        <v>235</v>
      </c>
      <c r="D606" s="611"/>
      <c r="E606" s="604"/>
      <c r="F606" s="604"/>
      <c r="G606" s="603"/>
      <c r="H606" s="603"/>
      <c r="I606" s="605"/>
      <c r="J606" s="608"/>
      <c r="K606" s="606">
        <f>(M606*4+N606*2)/2</f>
        <v>12</v>
      </c>
      <c r="L606" s="606"/>
      <c r="M606" s="606">
        <v>6</v>
      </c>
      <c r="N606" s="607"/>
      <c r="O606" s="607"/>
      <c r="P606" s="607"/>
      <c r="Q606" s="607"/>
      <c r="R606" s="607"/>
      <c r="S606" s="607"/>
      <c r="T606" s="607"/>
      <c r="U606" s="603"/>
      <c r="V606" s="603">
        <v>1</v>
      </c>
      <c r="W606" s="603">
        <v>1</v>
      </c>
      <c r="X606" s="603"/>
      <c r="Y606" s="603"/>
      <c r="Z606" s="603">
        <v>2</v>
      </c>
      <c r="AA606" s="611"/>
      <c r="AB606" s="607"/>
      <c r="AC606" s="607"/>
      <c r="AD606" s="607"/>
      <c r="AE606" s="603"/>
    </row>
    <row r="607" spans="1:31" s="612" customFormat="1" ht="13.9" customHeight="1" x14ac:dyDescent="0.25">
      <c r="A607" s="603"/>
      <c r="B607" s="611"/>
      <c r="C607" s="611"/>
      <c r="D607" s="611"/>
      <c r="E607" s="604">
        <v>367.1</v>
      </c>
      <c r="F607" s="604">
        <f>+CEILING(E607,5)</f>
        <v>370</v>
      </c>
      <c r="G607" s="603"/>
      <c r="H607" s="603">
        <f>F607*36</f>
        <v>13320</v>
      </c>
      <c r="I607" s="605">
        <f>F607</f>
        <v>370</v>
      </c>
      <c r="J607" s="608"/>
      <c r="K607" s="606"/>
      <c r="L607" s="608"/>
      <c r="M607" s="606"/>
      <c r="N607" s="608"/>
      <c r="O607" s="608"/>
      <c r="P607" s="608"/>
      <c r="Q607" s="608"/>
      <c r="R607" s="606">
        <v>36</v>
      </c>
      <c r="S607" s="608"/>
      <c r="T607" s="608"/>
      <c r="U607" s="608"/>
      <c r="V607" s="603"/>
      <c r="W607" s="603"/>
      <c r="X607" s="608"/>
      <c r="Y607" s="608"/>
      <c r="Z607" s="603"/>
      <c r="AA607" s="611"/>
      <c r="AB607" s="608"/>
      <c r="AC607" s="606"/>
      <c r="AD607" s="606"/>
      <c r="AE607" s="603"/>
    </row>
    <row r="608" spans="1:31" s="612" customFormat="1" ht="13.9" customHeight="1" x14ac:dyDescent="0.25">
      <c r="A608" s="603">
        <f>A606+1</f>
        <v>301</v>
      </c>
      <c r="B608" s="611" t="s">
        <v>706</v>
      </c>
      <c r="C608" s="611" t="s">
        <v>236</v>
      </c>
      <c r="D608" s="611"/>
      <c r="E608" s="604"/>
      <c r="F608" s="604"/>
      <c r="G608" s="603"/>
      <c r="H608" s="603"/>
      <c r="I608" s="605"/>
      <c r="J608" s="608"/>
      <c r="K608" s="606">
        <f>(M608*4+N608*2)/2</f>
        <v>12</v>
      </c>
      <c r="L608" s="606"/>
      <c r="M608" s="606">
        <v>6</v>
      </c>
      <c r="N608" s="607"/>
      <c r="O608" s="607"/>
      <c r="P608" s="607"/>
      <c r="Q608" s="607"/>
      <c r="R608" s="607"/>
      <c r="S608" s="607"/>
      <c r="T608" s="607"/>
      <c r="U608" s="603"/>
      <c r="V608" s="603">
        <v>1</v>
      </c>
      <c r="W608" s="603">
        <v>1</v>
      </c>
      <c r="X608" s="603"/>
      <c r="Y608" s="603"/>
      <c r="Z608" s="603">
        <v>2</v>
      </c>
      <c r="AA608" s="611"/>
      <c r="AB608" s="607"/>
      <c r="AC608" s="607"/>
      <c r="AD608" s="607"/>
      <c r="AE608" s="603"/>
    </row>
    <row r="609" spans="1:31" s="612" customFormat="1" ht="13.9" customHeight="1" x14ac:dyDescent="0.25">
      <c r="A609" s="603"/>
      <c r="B609" s="611"/>
      <c r="C609" s="611"/>
      <c r="D609" s="611"/>
      <c r="E609" s="604">
        <v>470.4</v>
      </c>
      <c r="F609" s="604">
        <f>+CEILING(E609,5)</f>
        <v>475</v>
      </c>
      <c r="G609" s="603"/>
      <c r="H609" s="603">
        <f>F609*36</f>
        <v>17100</v>
      </c>
      <c r="I609" s="605">
        <f>F609</f>
        <v>475</v>
      </c>
      <c r="J609" s="610"/>
      <c r="K609" s="608"/>
      <c r="L609" s="610"/>
      <c r="M609" s="608"/>
      <c r="N609" s="608"/>
      <c r="O609" s="608"/>
      <c r="P609" s="608"/>
      <c r="Q609" s="608"/>
      <c r="R609" s="606">
        <v>48</v>
      </c>
      <c r="S609" s="607"/>
      <c r="T609" s="608"/>
      <c r="U609" s="603"/>
      <c r="V609" s="608"/>
      <c r="W609" s="603"/>
      <c r="X609" s="608"/>
      <c r="Y609" s="608"/>
      <c r="Z609" s="603"/>
      <c r="AA609" s="611"/>
      <c r="AB609" s="608"/>
      <c r="AC609" s="606"/>
      <c r="AD609" s="606"/>
      <c r="AE609" s="603"/>
    </row>
    <row r="610" spans="1:31" s="612" customFormat="1" ht="13.9" customHeight="1" x14ac:dyDescent="0.25">
      <c r="A610" s="603">
        <f>A608+1</f>
        <v>302</v>
      </c>
      <c r="B610" s="611" t="s">
        <v>707</v>
      </c>
      <c r="C610" s="611" t="s">
        <v>235</v>
      </c>
      <c r="D610" s="611"/>
      <c r="E610" s="604"/>
      <c r="F610" s="604"/>
      <c r="G610" s="603"/>
      <c r="H610" s="603"/>
      <c r="I610" s="605"/>
      <c r="J610" s="608"/>
      <c r="K610" s="606">
        <f>(M610*4+N610*2)/2</f>
        <v>12</v>
      </c>
      <c r="L610" s="606"/>
      <c r="M610" s="606">
        <v>6</v>
      </c>
      <c r="N610" s="607"/>
      <c r="O610" s="607"/>
      <c r="P610" s="607"/>
      <c r="Q610" s="607"/>
      <c r="R610" s="607"/>
      <c r="S610" s="607"/>
      <c r="T610" s="607"/>
      <c r="U610" s="603"/>
      <c r="V610" s="603">
        <v>1</v>
      </c>
      <c r="W610" s="603">
        <v>1</v>
      </c>
      <c r="X610" s="603"/>
      <c r="Y610" s="603"/>
      <c r="Z610" s="603">
        <v>2</v>
      </c>
      <c r="AA610" s="611"/>
      <c r="AB610" s="607"/>
      <c r="AC610" s="607"/>
      <c r="AD610" s="607"/>
      <c r="AE610" s="603"/>
    </row>
    <row r="611" spans="1:31" s="612" customFormat="1" ht="13.9" customHeight="1" x14ac:dyDescent="0.25">
      <c r="A611" s="603"/>
      <c r="B611" s="611"/>
      <c r="C611" s="611"/>
      <c r="D611" s="611"/>
      <c r="E611" s="604">
        <v>354.8</v>
      </c>
      <c r="F611" s="604">
        <f>+CEILING(E611,5)</f>
        <v>355</v>
      </c>
      <c r="G611" s="603"/>
      <c r="H611" s="603">
        <f>F611*36</f>
        <v>12780</v>
      </c>
      <c r="I611" s="605">
        <f>F611</f>
        <v>355</v>
      </c>
      <c r="J611" s="610"/>
      <c r="K611" s="608"/>
      <c r="L611" s="610"/>
      <c r="M611" s="608"/>
      <c r="N611" s="608"/>
      <c r="O611" s="608"/>
      <c r="P611" s="608"/>
      <c r="Q611" s="608"/>
      <c r="R611" s="606">
        <v>36</v>
      </c>
      <c r="S611" s="607"/>
      <c r="T611" s="608"/>
      <c r="U611" s="603"/>
      <c r="V611" s="608"/>
      <c r="W611" s="603"/>
      <c r="X611" s="608"/>
      <c r="Y611" s="608"/>
      <c r="Z611" s="603"/>
      <c r="AA611" s="611"/>
      <c r="AB611" s="608"/>
      <c r="AC611" s="606"/>
      <c r="AD611" s="606"/>
      <c r="AE611" s="603"/>
    </row>
    <row r="612" spans="1:31" s="612" customFormat="1" ht="13.9" customHeight="1" x14ac:dyDescent="0.25">
      <c r="A612" s="603">
        <f>A610+1</f>
        <v>303</v>
      </c>
      <c r="B612" s="611" t="s">
        <v>708</v>
      </c>
      <c r="C612" s="611" t="s">
        <v>236</v>
      </c>
      <c r="D612" s="611"/>
      <c r="E612" s="604"/>
      <c r="F612" s="604"/>
      <c r="G612" s="603"/>
      <c r="H612" s="603"/>
      <c r="I612" s="605"/>
      <c r="J612" s="608"/>
      <c r="K612" s="606">
        <f>(M612*4+N612*2)/2</f>
        <v>12</v>
      </c>
      <c r="L612" s="606"/>
      <c r="M612" s="606">
        <v>6</v>
      </c>
      <c r="N612" s="607"/>
      <c r="O612" s="607"/>
      <c r="P612" s="607"/>
      <c r="Q612" s="607"/>
      <c r="R612" s="607"/>
      <c r="S612" s="607"/>
      <c r="T612" s="607"/>
      <c r="U612" s="603"/>
      <c r="V612" s="603">
        <v>1</v>
      </c>
      <c r="W612" s="603">
        <v>1</v>
      </c>
      <c r="X612" s="603"/>
      <c r="Y612" s="603"/>
      <c r="Z612" s="603">
        <v>2</v>
      </c>
      <c r="AA612" s="611"/>
      <c r="AB612" s="607"/>
      <c r="AC612" s="607"/>
      <c r="AD612" s="607"/>
      <c r="AE612" s="603"/>
    </row>
    <row r="613" spans="1:31" s="612" customFormat="1" ht="13.9" customHeight="1" x14ac:dyDescent="0.25">
      <c r="A613" s="603"/>
      <c r="B613" s="611"/>
      <c r="C613" s="611"/>
      <c r="D613" s="611"/>
      <c r="E613" s="604">
        <v>442.1</v>
      </c>
      <c r="F613" s="604">
        <f>+CEILING(E613,5)</f>
        <v>445</v>
      </c>
      <c r="G613" s="603"/>
      <c r="H613" s="603">
        <f>F613*36</f>
        <v>16020</v>
      </c>
      <c r="I613" s="605">
        <f>F613</f>
        <v>445</v>
      </c>
      <c r="J613" s="608"/>
      <c r="K613" s="606"/>
      <c r="L613" s="608"/>
      <c r="M613" s="606"/>
      <c r="N613" s="608"/>
      <c r="O613" s="608"/>
      <c r="P613" s="608"/>
      <c r="Q613" s="608"/>
      <c r="R613" s="606">
        <v>42</v>
      </c>
      <c r="S613" s="608"/>
      <c r="T613" s="608"/>
      <c r="U613" s="608"/>
      <c r="V613" s="603"/>
      <c r="W613" s="603"/>
      <c r="X613" s="608"/>
      <c r="Y613" s="608"/>
      <c r="Z613" s="603"/>
      <c r="AA613" s="611"/>
      <c r="AB613" s="608"/>
      <c r="AC613" s="606"/>
      <c r="AD613" s="606"/>
      <c r="AE613" s="603"/>
    </row>
    <row r="614" spans="1:31" s="612" customFormat="1" ht="13.9" customHeight="1" x14ac:dyDescent="0.25">
      <c r="A614" s="603">
        <f>A612+1</f>
        <v>304</v>
      </c>
      <c r="B614" s="611" t="s">
        <v>709</v>
      </c>
      <c r="C614" s="611" t="s">
        <v>236</v>
      </c>
      <c r="D614" s="611"/>
      <c r="E614" s="604"/>
      <c r="F614" s="604"/>
      <c r="G614" s="603"/>
      <c r="H614" s="603"/>
      <c r="I614" s="605"/>
      <c r="J614" s="608"/>
      <c r="K614" s="606">
        <f>(M614*4+N614*2)/2</f>
        <v>12</v>
      </c>
      <c r="L614" s="606"/>
      <c r="M614" s="606">
        <v>6</v>
      </c>
      <c r="N614" s="607"/>
      <c r="O614" s="607"/>
      <c r="P614" s="607"/>
      <c r="Q614" s="607"/>
      <c r="R614" s="607"/>
      <c r="S614" s="607"/>
      <c r="T614" s="607"/>
      <c r="U614" s="603"/>
      <c r="V614" s="603">
        <v>1</v>
      </c>
      <c r="W614" s="603">
        <v>1</v>
      </c>
      <c r="X614" s="603"/>
      <c r="Y614" s="603"/>
      <c r="Z614" s="603">
        <v>2</v>
      </c>
      <c r="AA614" s="611"/>
      <c r="AB614" s="607"/>
      <c r="AC614" s="607"/>
      <c r="AD614" s="607"/>
      <c r="AE614" s="603"/>
    </row>
    <row r="615" spans="1:31" s="612" customFormat="1" ht="13.9" customHeight="1" x14ac:dyDescent="0.25">
      <c r="A615" s="603"/>
      <c r="B615" s="611"/>
      <c r="C615" s="611"/>
      <c r="D615" s="611"/>
      <c r="E615" s="604">
        <v>364.4</v>
      </c>
      <c r="F615" s="604">
        <f>+CEILING(E615,5)</f>
        <v>365</v>
      </c>
      <c r="G615" s="603"/>
      <c r="H615" s="603">
        <f>F615*36</f>
        <v>13140</v>
      </c>
      <c r="I615" s="605">
        <f>F615</f>
        <v>365</v>
      </c>
      <c r="J615" s="608"/>
      <c r="K615" s="606"/>
      <c r="L615" s="608"/>
      <c r="M615" s="606"/>
      <c r="N615" s="608"/>
      <c r="O615" s="608"/>
      <c r="P615" s="608"/>
      <c r="Q615" s="608"/>
      <c r="R615" s="606">
        <v>36</v>
      </c>
      <c r="S615" s="608"/>
      <c r="T615" s="608"/>
      <c r="U615" s="608"/>
      <c r="V615" s="603"/>
      <c r="W615" s="603"/>
      <c r="X615" s="608"/>
      <c r="Y615" s="608"/>
      <c r="Z615" s="603"/>
      <c r="AA615" s="611"/>
      <c r="AB615" s="608"/>
      <c r="AC615" s="606"/>
      <c r="AD615" s="606"/>
      <c r="AE615" s="603"/>
    </row>
    <row r="616" spans="1:31" s="612" customFormat="1" ht="13.9" customHeight="1" x14ac:dyDescent="0.25">
      <c r="A616" s="603">
        <f>A614+1</f>
        <v>305</v>
      </c>
      <c r="B616" s="611" t="s">
        <v>710</v>
      </c>
      <c r="C616" s="611" t="s">
        <v>236</v>
      </c>
      <c r="D616" s="611"/>
      <c r="E616" s="604"/>
      <c r="F616" s="604"/>
      <c r="G616" s="603"/>
      <c r="H616" s="603"/>
      <c r="I616" s="605"/>
      <c r="J616" s="608"/>
      <c r="K616" s="606">
        <f>(M616*4+N616*2)/2</f>
        <v>12</v>
      </c>
      <c r="L616" s="606"/>
      <c r="M616" s="606">
        <v>6</v>
      </c>
      <c r="N616" s="607"/>
      <c r="O616" s="607"/>
      <c r="P616" s="607"/>
      <c r="Q616" s="607"/>
      <c r="R616" s="607"/>
      <c r="S616" s="607"/>
      <c r="T616" s="607"/>
      <c r="U616" s="603"/>
      <c r="V616" s="603">
        <v>1</v>
      </c>
      <c r="W616" s="603">
        <v>1</v>
      </c>
      <c r="X616" s="603"/>
      <c r="Y616" s="603"/>
      <c r="Z616" s="603">
        <v>2</v>
      </c>
      <c r="AA616" s="611"/>
      <c r="AB616" s="607"/>
      <c r="AC616" s="607"/>
      <c r="AD616" s="607"/>
      <c r="AE616" s="603"/>
    </row>
    <row r="617" spans="1:31" s="612" customFormat="1" ht="13.9" customHeight="1" x14ac:dyDescent="0.25">
      <c r="A617" s="603"/>
      <c r="B617" s="611"/>
      <c r="C617" s="611"/>
      <c r="D617" s="611"/>
      <c r="E617" s="604">
        <v>470.8</v>
      </c>
      <c r="F617" s="604">
        <f>+CEILING(E617,5)</f>
        <v>475</v>
      </c>
      <c r="G617" s="603"/>
      <c r="H617" s="603">
        <f>F617*36</f>
        <v>17100</v>
      </c>
      <c r="I617" s="605">
        <f>F617</f>
        <v>475</v>
      </c>
      <c r="J617" s="608"/>
      <c r="K617" s="606"/>
      <c r="L617" s="608"/>
      <c r="M617" s="606"/>
      <c r="N617" s="608"/>
      <c r="O617" s="608"/>
      <c r="P617" s="608"/>
      <c r="Q617" s="608"/>
      <c r="R617" s="606">
        <v>48</v>
      </c>
      <c r="S617" s="608"/>
      <c r="T617" s="608"/>
      <c r="U617" s="608"/>
      <c r="V617" s="603"/>
      <c r="W617" s="603"/>
      <c r="X617" s="608"/>
      <c r="Y617" s="608"/>
      <c r="Z617" s="603"/>
      <c r="AA617" s="611"/>
      <c r="AB617" s="608"/>
      <c r="AC617" s="606"/>
      <c r="AD617" s="606"/>
      <c r="AE617" s="603"/>
    </row>
    <row r="618" spans="1:31" s="612" customFormat="1" ht="13.9" customHeight="1" x14ac:dyDescent="0.25">
      <c r="A618" s="603">
        <f>A616+1</f>
        <v>306</v>
      </c>
      <c r="B618" s="611" t="s">
        <v>711</v>
      </c>
      <c r="C618" s="611" t="s">
        <v>234</v>
      </c>
      <c r="D618" s="611"/>
      <c r="E618" s="604"/>
      <c r="F618" s="604"/>
      <c r="G618" s="603"/>
      <c r="H618" s="603"/>
      <c r="I618" s="605"/>
      <c r="J618" s="608"/>
      <c r="K618" s="606">
        <f>(M618*4+N618*2)/2</f>
        <v>12</v>
      </c>
      <c r="L618" s="606"/>
      <c r="M618" s="606">
        <v>6</v>
      </c>
      <c r="N618" s="607"/>
      <c r="O618" s="607"/>
      <c r="P618" s="607"/>
      <c r="Q618" s="607"/>
      <c r="R618" s="607"/>
      <c r="S618" s="607"/>
      <c r="T618" s="607"/>
      <c r="U618" s="603"/>
      <c r="V618" s="603">
        <v>1</v>
      </c>
      <c r="W618" s="603">
        <v>1</v>
      </c>
      <c r="X618" s="603"/>
      <c r="Y618" s="603"/>
      <c r="Z618" s="603">
        <v>2</v>
      </c>
      <c r="AA618" s="611"/>
      <c r="AB618" s="607"/>
      <c r="AC618" s="607"/>
      <c r="AD618" s="607"/>
      <c r="AE618" s="603"/>
    </row>
    <row r="619" spans="1:31" s="612" customFormat="1" ht="13.9" customHeight="1" x14ac:dyDescent="0.25">
      <c r="A619" s="603"/>
      <c r="B619" s="611"/>
      <c r="C619" s="611"/>
      <c r="D619" s="611"/>
      <c r="E619" s="604">
        <v>345</v>
      </c>
      <c r="F619" s="604">
        <f>+CEILING(E619,5)</f>
        <v>345</v>
      </c>
      <c r="G619" s="603"/>
      <c r="H619" s="603">
        <f>F619*36</f>
        <v>12420</v>
      </c>
      <c r="I619" s="605">
        <f>F619</f>
        <v>345</v>
      </c>
      <c r="J619" s="608"/>
      <c r="K619" s="606"/>
      <c r="L619" s="608"/>
      <c r="M619" s="606"/>
      <c r="N619" s="608"/>
      <c r="O619" s="608"/>
      <c r="P619" s="608"/>
      <c r="Q619" s="608"/>
      <c r="R619" s="606">
        <v>36</v>
      </c>
      <c r="S619" s="608"/>
      <c r="T619" s="608"/>
      <c r="U619" s="608"/>
      <c r="V619" s="603"/>
      <c r="W619" s="603"/>
      <c r="X619" s="608"/>
      <c r="Y619" s="608"/>
      <c r="Z619" s="603"/>
      <c r="AA619" s="611"/>
      <c r="AB619" s="608"/>
      <c r="AC619" s="606"/>
      <c r="AD619" s="606"/>
      <c r="AE619" s="603"/>
    </row>
    <row r="620" spans="1:31" s="612" customFormat="1" ht="13.9" customHeight="1" x14ac:dyDescent="0.25">
      <c r="A620" s="603">
        <f>A618+1</f>
        <v>307</v>
      </c>
      <c r="B620" s="611" t="s">
        <v>712</v>
      </c>
      <c r="C620" s="611" t="s">
        <v>236</v>
      </c>
      <c r="D620" s="611"/>
      <c r="E620" s="604"/>
      <c r="F620" s="604"/>
      <c r="G620" s="603"/>
      <c r="H620" s="603"/>
      <c r="I620" s="605"/>
      <c r="J620" s="608"/>
      <c r="K620" s="606">
        <f>(M620*4+N620*2)/2</f>
        <v>12</v>
      </c>
      <c r="L620" s="606"/>
      <c r="M620" s="606">
        <v>6</v>
      </c>
      <c r="N620" s="607"/>
      <c r="O620" s="607"/>
      <c r="P620" s="607"/>
      <c r="Q620" s="607"/>
      <c r="R620" s="607"/>
      <c r="S620" s="607"/>
      <c r="T620" s="607"/>
      <c r="U620" s="603"/>
      <c r="V620" s="603">
        <v>1</v>
      </c>
      <c r="W620" s="603">
        <v>1</v>
      </c>
      <c r="X620" s="603"/>
      <c r="Y620" s="603"/>
      <c r="Z620" s="603">
        <v>2</v>
      </c>
      <c r="AA620" s="611"/>
      <c r="AB620" s="607"/>
      <c r="AC620" s="607"/>
      <c r="AD620" s="607"/>
      <c r="AE620" s="603"/>
    </row>
    <row r="621" spans="1:31" s="612" customFormat="1" ht="13.9" customHeight="1" x14ac:dyDescent="0.25">
      <c r="A621" s="603"/>
      <c r="B621" s="611"/>
      <c r="C621" s="611"/>
      <c r="D621" s="611"/>
      <c r="E621" s="604">
        <v>364.4</v>
      </c>
      <c r="F621" s="604">
        <f>+CEILING(E621,5)</f>
        <v>365</v>
      </c>
      <c r="G621" s="603"/>
      <c r="H621" s="603">
        <f>F621*36</f>
        <v>13140</v>
      </c>
      <c r="I621" s="605">
        <f>F621</f>
        <v>365</v>
      </c>
      <c r="J621" s="608"/>
      <c r="K621" s="606"/>
      <c r="L621" s="608"/>
      <c r="M621" s="606"/>
      <c r="N621" s="608"/>
      <c r="O621" s="608"/>
      <c r="P621" s="608"/>
      <c r="Q621" s="608"/>
      <c r="R621" s="606">
        <v>36</v>
      </c>
      <c r="S621" s="608"/>
      <c r="T621" s="608"/>
      <c r="U621" s="608"/>
      <c r="V621" s="603"/>
      <c r="W621" s="603"/>
      <c r="X621" s="608"/>
      <c r="Y621" s="608"/>
      <c r="Z621" s="603"/>
      <c r="AA621" s="611"/>
      <c r="AB621" s="608"/>
      <c r="AC621" s="606"/>
      <c r="AD621" s="606"/>
      <c r="AE621" s="603"/>
    </row>
    <row r="622" spans="1:31" s="612" customFormat="1" ht="13.9" customHeight="1" x14ac:dyDescent="0.25">
      <c r="A622" s="603">
        <f>A620+1</f>
        <v>308</v>
      </c>
      <c r="B622" s="611" t="s">
        <v>713</v>
      </c>
      <c r="C622" s="611" t="s">
        <v>234</v>
      </c>
      <c r="D622" s="611"/>
      <c r="E622" s="604"/>
      <c r="F622" s="604"/>
      <c r="G622" s="603"/>
      <c r="H622" s="603"/>
      <c r="I622" s="605"/>
      <c r="J622" s="608"/>
      <c r="K622" s="606">
        <f>(M622*4+N622*2)/2</f>
        <v>12</v>
      </c>
      <c r="L622" s="606"/>
      <c r="M622" s="606">
        <v>6</v>
      </c>
      <c r="N622" s="607"/>
      <c r="O622" s="607"/>
      <c r="P622" s="607"/>
      <c r="Q622" s="607"/>
      <c r="R622" s="607"/>
      <c r="S622" s="607"/>
      <c r="T622" s="607"/>
      <c r="U622" s="603"/>
      <c r="V622" s="603">
        <v>1</v>
      </c>
      <c r="W622" s="603">
        <v>1</v>
      </c>
      <c r="X622" s="603"/>
      <c r="Y622" s="603"/>
      <c r="Z622" s="603">
        <v>2</v>
      </c>
      <c r="AA622" s="611"/>
      <c r="AB622" s="607"/>
      <c r="AC622" s="607"/>
      <c r="AD622" s="607"/>
      <c r="AE622" s="603"/>
    </row>
    <row r="623" spans="1:31" s="612" customFormat="1" ht="13.9" customHeight="1" x14ac:dyDescent="0.25">
      <c r="A623" s="603"/>
      <c r="B623" s="611"/>
      <c r="C623" s="611"/>
      <c r="D623" s="611"/>
      <c r="E623" s="604">
        <v>394.6</v>
      </c>
      <c r="F623" s="604">
        <f>+CEILING(E623,5)</f>
        <v>395</v>
      </c>
      <c r="G623" s="603"/>
      <c r="H623" s="603">
        <f>F623*36</f>
        <v>14220</v>
      </c>
      <c r="I623" s="605">
        <f>F623</f>
        <v>395</v>
      </c>
      <c r="J623" s="608"/>
      <c r="K623" s="606"/>
      <c r="L623" s="608"/>
      <c r="M623" s="606"/>
      <c r="N623" s="608"/>
      <c r="O623" s="608"/>
      <c r="P623" s="608"/>
      <c r="Q623" s="608"/>
      <c r="R623" s="606">
        <v>42</v>
      </c>
      <c r="S623" s="608"/>
      <c r="T623" s="608"/>
      <c r="U623" s="608"/>
      <c r="V623" s="603"/>
      <c r="W623" s="603"/>
      <c r="X623" s="608"/>
      <c r="Y623" s="608"/>
      <c r="Z623" s="603"/>
      <c r="AA623" s="611"/>
      <c r="AB623" s="608"/>
      <c r="AC623" s="606"/>
      <c r="AD623" s="606"/>
      <c r="AE623" s="603"/>
    </row>
    <row r="624" spans="1:31" s="612" customFormat="1" ht="13.9" customHeight="1" x14ac:dyDescent="0.25">
      <c r="A624" s="603">
        <f>A622+1</f>
        <v>309</v>
      </c>
      <c r="B624" s="611" t="s">
        <v>714</v>
      </c>
      <c r="C624" s="611" t="s">
        <v>234</v>
      </c>
      <c r="D624" s="611"/>
      <c r="E624" s="617"/>
      <c r="F624" s="604"/>
      <c r="G624" s="603"/>
      <c r="H624" s="603"/>
      <c r="I624" s="605"/>
      <c r="J624" s="608"/>
      <c r="K624" s="606">
        <f>(M624*4+N624*2)/2</f>
        <v>12</v>
      </c>
      <c r="L624" s="606"/>
      <c r="M624" s="606">
        <v>6</v>
      </c>
      <c r="N624" s="607"/>
      <c r="O624" s="607"/>
      <c r="P624" s="607"/>
      <c r="Q624" s="607"/>
      <c r="R624" s="607"/>
      <c r="S624" s="607"/>
      <c r="T624" s="607"/>
      <c r="U624" s="603"/>
      <c r="V624" s="603">
        <v>1</v>
      </c>
      <c r="W624" s="603">
        <v>1</v>
      </c>
      <c r="X624" s="603"/>
      <c r="Y624" s="603"/>
      <c r="Z624" s="603">
        <v>2</v>
      </c>
      <c r="AA624" s="611"/>
      <c r="AB624" s="607"/>
      <c r="AC624" s="607"/>
      <c r="AD624" s="607"/>
      <c r="AE624" s="603"/>
    </row>
    <row r="625" spans="1:31" s="612" customFormat="1" ht="13.9" customHeight="1" x14ac:dyDescent="0.25">
      <c r="A625" s="603"/>
      <c r="B625" s="611"/>
      <c r="C625" s="611"/>
      <c r="D625" s="611"/>
      <c r="E625" s="604">
        <v>401.4</v>
      </c>
      <c r="F625" s="604">
        <f>+CEILING(E625,5)</f>
        <v>405</v>
      </c>
      <c r="G625" s="603"/>
      <c r="H625" s="603">
        <f>F625*36</f>
        <v>14580</v>
      </c>
      <c r="I625" s="605">
        <f>F625</f>
        <v>405</v>
      </c>
      <c r="J625" s="608"/>
      <c r="K625" s="606"/>
      <c r="L625" s="608"/>
      <c r="M625" s="606"/>
      <c r="N625" s="608"/>
      <c r="O625" s="608"/>
      <c r="P625" s="608"/>
      <c r="Q625" s="608"/>
      <c r="R625" s="606">
        <v>42</v>
      </c>
      <c r="S625" s="608"/>
      <c r="T625" s="608"/>
      <c r="U625" s="608"/>
      <c r="V625" s="603"/>
      <c r="W625" s="603"/>
      <c r="X625" s="608"/>
      <c r="Y625" s="608"/>
      <c r="Z625" s="603"/>
      <c r="AA625" s="611"/>
      <c r="AB625" s="608"/>
      <c r="AC625" s="606"/>
      <c r="AD625" s="606"/>
      <c r="AE625" s="603"/>
    </row>
    <row r="626" spans="1:31" s="612" customFormat="1" ht="13.9" customHeight="1" x14ac:dyDescent="0.25">
      <c r="A626" s="603">
        <f>A624+1</f>
        <v>310</v>
      </c>
      <c r="B626" s="611" t="s">
        <v>715</v>
      </c>
      <c r="C626" s="611" t="s">
        <v>247</v>
      </c>
      <c r="D626" s="611" t="s">
        <v>1132</v>
      </c>
      <c r="E626" s="604"/>
      <c r="F626" s="604"/>
      <c r="G626" s="603"/>
      <c r="H626" s="603"/>
      <c r="I626" s="605"/>
      <c r="J626" s="606">
        <v>48</v>
      </c>
      <c r="K626" s="608"/>
      <c r="L626" s="606">
        <v>12</v>
      </c>
      <c r="M626" s="608"/>
      <c r="N626" s="608"/>
      <c r="O626" s="608"/>
      <c r="P626" s="608"/>
      <c r="Q626" s="608"/>
      <c r="R626" s="607"/>
      <c r="S626" s="603">
        <v>30</v>
      </c>
      <c r="T626" s="608"/>
      <c r="U626" s="603">
        <v>2</v>
      </c>
      <c r="V626" s="608"/>
      <c r="W626" s="603">
        <v>2</v>
      </c>
      <c r="X626" s="608"/>
      <c r="Y626" s="608"/>
      <c r="Z626" s="603">
        <v>4</v>
      </c>
      <c r="AA626" s="611"/>
      <c r="AB626" s="608"/>
      <c r="AC626" s="607"/>
      <c r="AD626" s="607"/>
      <c r="AE626" s="603"/>
    </row>
    <row r="627" spans="1:31" s="612" customFormat="1" ht="13.9" customHeight="1" x14ac:dyDescent="0.25">
      <c r="A627" s="603"/>
      <c r="B627" s="611"/>
      <c r="C627" s="611"/>
      <c r="D627" s="611"/>
      <c r="E627" s="604">
        <v>356.6</v>
      </c>
      <c r="F627" s="604">
        <f>+CEILING(E627,5)</f>
        <v>360</v>
      </c>
      <c r="G627" s="603"/>
      <c r="H627" s="603">
        <f>F627*36</f>
        <v>12960</v>
      </c>
      <c r="I627" s="605">
        <f>F627</f>
        <v>360</v>
      </c>
      <c r="J627" s="610"/>
      <c r="K627" s="608"/>
      <c r="L627" s="610"/>
      <c r="M627" s="608"/>
      <c r="N627" s="608"/>
      <c r="O627" s="608"/>
      <c r="P627" s="608"/>
      <c r="Q627" s="608"/>
      <c r="R627" s="606">
        <v>36</v>
      </c>
      <c r="S627" s="607"/>
      <c r="T627" s="608"/>
      <c r="U627" s="603"/>
      <c r="V627" s="608"/>
      <c r="W627" s="603"/>
      <c r="X627" s="608"/>
      <c r="Y627" s="608"/>
      <c r="Z627" s="603"/>
      <c r="AA627" s="611"/>
      <c r="AB627" s="608"/>
      <c r="AC627" s="606"/>
      <c r="AD627" s="606"/>
      <c r="AE627" s="603"/>
    </row>
    <row r="628" spans="1:31" s="612" customFormat="1" ht="13.9" customHeight="1" x14ac:dyDescent="0.25">
      <c r="A628" s="603">
        <f>A626+1</f>
        <v>311</v>
      </c>
      <c r="B628" s="611" t="s">
        <v>716</v>
      </c>
      <c r="C628" s="611" t="s">
        <v>234</v>
      </c>
      <c r="D628" s="611"/>
      <c r="E628" s="604"/>
      <c r="F628" s="604"/>
      <c r="G628" s="603"/>
      <c r="H628" s="603"/>
      <c r="I628" s="605"/>
      <c r="J628" s="608"/>
      <c r="K628" s="606">
        <f>(M628*4+N628*2)/2</f>
        <v>12</v>
      </c>
      <c r="L628" s="606"/>
      <c r="M628" s="606">
        <v>6</v>
      </c>
      <c r="N628" s="607"/>
      <c r="O628" s="607"/>
      <c r="P628" s="607"/>
      <c r="Q628" s="607"/>
      <c r="R628" s="607"/>
      <c r="S628" s="607"/>
      <c r="T628" s="607"/>
      <c r="U628" s="603"/>
      <c r="V628" s="603">
        <v>1</v>
      </c>
      <c r="W628" s="603">
        <v>1</v>
      </c>
      <c r="X628" s="603"/>
      <c r="Y628" s="603"/>
      <c r="Z628" s="603">
        <v>2</v>
      </c>
      <c r="AA628" s="611"/>
      <c r="AB628" s="607"/>
      <c r="AC628" s="607"/>
      <c r="AD628" s="607"/>
      <c r="AE628" s="603"/>
    </row>
    <row r="629" spans="1:31" s="612" customFormat="1" ht="13.9" customHeight="1" x14ac:dyDescent="0.25">
      <c r="A629" s="603"/>
      <c r="B629" s="611"/>
      <c r="C629" s="611"/>
      <c r="D629" s="611"/>
      <c r="E629" s="604">
        <v>307.10000000000002</v>
      </c>
      <c r="F629" s="604">
        <f>+CEILING(E629,5)</f>
        <v>310</v>
      </c>
      <c r="G629" s="603"/>
      <c r="H629" s="603">
        <f>F629*36</f>
        <v>11160</v>
      </c>
      <c r="I629" s="605">
        <f>F629</f>
        <v>310</v>
      </c>
      <c r="J629" s="608"/>
      <c r="K629" s="606"/>
      <c r="L629" s="608"/>
      <c r="M629" s="606"/>
      <c r="N629" s="608"/>
      <c r="O629" s="608"/>
      <c r="P629" s="608"/>
      <c r="Q629" s="608"/>
      <c r="R629" s="606">
        <v>30</v>
      </c>
      <c r="S629" s="608"/>
      <c r="T629" s="608"/>
      <c r="U629" s="608"/>
      <c r="V629" s="603"/>
      <c r="W629" s="603"/>
      <c r="X629" s="608"/>
      <c r="Y629" s="608"/>
      <c r="Z629" s="603"/>
      <c r="AA629" s="611"/>
      <c r="AB629" s="608"/>
      <c r="AC629" s="606"/>
      <c r="AD629" s="606"/>
      <c r="AE629" s="603"/>
    </row>
    <row r="630" spans="1:31" s="612" customFormat="1" x14ac:dyDescent="0.25">
      <c r="A630" s="603">
        <f>A628+1</f>
        <v>312</v>
      </c>
      <c r="B630" s="611" t="s">
        <v>717</v>
      </c>
      <c r="C630" s="611" t="s">
        <v>234</v>
      </c>
      <c r="D630" s="611"/>
      <c r="E630" s="604"/>
      <c r="F630" s="604"/>
      <c r="G630" s="608"/>
      <c r="H630" s="603"/>
      <c r="I630" s="605"/>
      <c r="J630" s="608"/>
      <c r="K630" s="606">
        <f>(M630*4+N630*2)/2</f>
        <v>12</v>
      </c>
      <c r="L630" s="606"/>
      <c r="M630" s="606">
        <v>6</v>
      </c>
      <c r="N630" s="607"/>
      <c r="O630" s="607"/>
      <c r="P630" s="607"/>
      <c r="Q630" s="607"/>
      <c r="R630" s="607"/>
      <c r="S630" s="607"/>
      <c r="T630" s="607"/>
      <c r="U630" s="603"/>
      <c r="V630" s="603">
        <v>1</v>
      </c>
      <c r="W630" s="603">
        <v>1</v>
      </c>
      <c r="X630" s="603"/>
      <c r="Y630" s="603"/>
      <c r="Z630" s="603">
        <v>2</v>
      </c>
      <c r="AA630" s="611"/>
      <c r="AB630" s="607"/>
      <c r="AC630" s="607"/>
      <c r="AD630" s="607"/>
      <c r="AE630" s="603"/>
    </row>
    <row r="631" spans="1:31" s="612" customFormat="1" x14ac:dyDescent="0.25">
      <c r="A631" s="603"/>
      <c r="B631" s="611"/>
      <c r="C631" s="611"/>
      <c r="D631" s="611"/>
      <c r="E631" s="604">
        <v>385</v>
      </c>
      <c r="F631" s="604">
        <f>+CEILING(E631,5)</f>
        <v>385</v>
      </c>
      <c r="G631" s="603"/>
      <c r="H631" s="603">
        <f>F631*36</f>
        <v>13860</v>
      </c>
      <c r="I631" s="605">
        <f>F631</f>
        <v>385</v>
      </c>
      <c r="J631" s="610"/>
      <c r="K631" s="608"/>
      <c r="L631" s="610"/>
      <c r="M631" s="608"/>
      <c r="N631" s="608"/>
      <c r="O631" s="608"/>
      <c r="P631" s="608"/>
      <c r="Q631" s="608"/>
      <c r="R631" s="606">
        <v>36</v>
      </c>
      <c r="S631" s="607"/>
      <c r="T631" s="608"/>
      <c r="U631" s="603"/>
      <c r="V631" s="608"/>
      <c r="W631" s="603"/>
      <c r="X631" s="608"/>
      <c r="Y631" s="608"/>
      <c r="Z631" s="603"/>
      <c r="AA631" s="611"/>
      <c r="AB631" s="608"/>
      <c r="AC631" s="606"/>
      <c r="AD631" s="606"/>
      <c r="AE631" s="603"/>
    </row>
    <row r="632" spans="1:31" s="612" customFormat="1" x14ac:dyDescent="0.25">
      <c r="A632" s="603">
        <f>A630+1</f>
        <v>313</v>
      </c>
      <c r="B632" s="611" t="s">
        <v>718</v>
      </c>
      <c r="C632" s="611" t="s">
        <v>247</v>
      </c>
      <c r="D632" s="611" t="s">
        <v>1133</v>
      </c>
      <c r="E632" s="611"/>
      <c r="F632" s="604"/>
      <c r="G632" s="608"/>
      <c r="H632" s="603"/>
      <c r="I632" s="605"/>
      <c r="J632" s="606">
        <v>48</v>
      </c>
      <c r="K632" s="608"/>
      <c r="L632" s="606">
        <v>12</v>
      </c>
      <c r="M632" s="608"/>
      <c r="N632" s="608"/>
      <c r="O632" s="608"/>
      <c r="P632" s="608"/>
      <c r="Q632" s="608"/>
      <c r="R632" s="607"/>
      <c r="S632" s="603">
        <v>30</v>
      </c>
      <c r="T632" s="608"/>
      <c r="U632" s="603">
        <v>2</v>
      </c>
      <c r="V632" s="608"/>
      <c r="W632" s="603">
        <v>2</v>
      </c>
      <c r="X632" s="608"/>
      <c r="Y632" s="608"/>
      <c r="Z632" s="603">
        <v>4</v>
      </c>
      <c r="AA632" s="611"/>
      <c r="AB632" s="608"/>
      <c r="AC632" s="607"/>
      <c r="AD632" s="607"/>
      <c r="AE632" s="603"/>
    </row>
    <row r="633" spans="1:31" s="612" customFormat="1" ht="13.9" customHeight="1" x14ac:dyDescent="0.25">
      <c r="A633" s="603"/>
      <c r="B633" s="611"/>
      <c r="C633" s="611"/>
      <c r="D633" s="611"/>
      <c r="E633" s="604">
        <v>402</v>
      </c>
      <c r="F633" s="604">
        <f>+CEILING(E633,5)</f>
        <v>405</v>
      </c>
      <c r="G633" s="608"/>
      <c r="H633" s="603">
        <f>F633*36</f>
        <v>14580</v>
      </c>
      <c r="I633" s="605">
        <f>F633</f>
        <v>405</v>
      </c>
      <c r="J633" s="608"/>
      <c r="K633" s="606"/>
      <c r="L633" s="608"/>
      <c r="M633" s="606"/>
      <c r="N633" s="608"/>
      <c r="O633" s="608"/>
      <c r="P633" s="608"/>
      <c r="Q633" s="608"/>
      <c r="R633" s="606">
        <v>42</v>
      </c>
      <c r="S633" s="608"/>
      <c r="T633" s="608"/>
      <c r="U633" s="608"/>
      <c r="V633" s="603"/>
      <c r="W633" s="603"/>
      <c r="X633" s="608"/>
      <c r="Y633" s="608"/>
      <c r="Z633" s="603"/>
      <c r="AA633" s="611"/>
      <c r="AB633" s="608"/>
      <c r="AC633" s="606"/>
      <c r="AD633" s="606"/>
      <c r="AE633" s="603"/>
    </row>
    <row r="634" spans="1:31" s="612" customFormat="1" ht="13.9" customHeight="1" x14ac:dyDescent="0.25">
      <c r="A634" s="603">
        <f>A632+1</f>
        <v>314</v>
      </c>
      <c r="B634" s="611" t="s">
        <v>719</v>
      </c>
      <c r="C634" s="611" t="s">
        <v>235</v>
      </c>
      <c r="D634" s="611"/>
      <c r="E634" s="604"/>
      <c r="F634" s="604"/>
      <c r="G634" s="608"/>
      <c r="H634" s="603"/>
      <c r="I634" s="605"/>
      <c r="J634" s="608"/>
      <c r="K634" s="606">
        <f>(M634*4+N634*2)/2</f>
        <v>12</v>
      </c>
      <c r="L634" s="606"/>
      <c r="M634" s="606">
        <v>6</v>
      </c>
      <c r="N634" s="607"/>
      <c r="O634" s="607"/>
      <c r="P634" s="607"/>
      <c r="Q634" s="607"/>
      <c r="R634" s="607"/>
      <c r="S634" s="607"/>
      <c r="T634" s="607"/>
      <c r="U634" s="603"/>
      <c r="V634" s="603">
        <v>1</v>
      </c>
      <c r="W634" s="603">
        <v>1</v>
      </c>
      <c r="X634" s="603"/>
      <c r="Y634" s="603"/>
      <c r="Z634" s="603">
        <v>2</v>
      </c>
      <c r="AA634" s="611"/>
      <c r="AB634" s="607"/>
      <c r="AC634" s="607"/>
      <c r="AD634" s="607"/>
      <c r="AE634" s="603"/>
    </row>
    <row r="635" spans="1:31" s="612" customFormat="1" ht="13.9" customHeight="1" x14ac:dyDescent="0.25">
      <c r="A635" s="603"/>
      <c r="B635" s="611"/>
      <c r="C635" s="611"/>
      <c r="D635" s="611"/>
      <c r="E635" s="604">
        <v>402.6</v>
      </c>
      <c r="F635" s="604">
        <f>+CEILING(E635,5)</f>
        <v>405</v>
      </c>
      <c r="G635" s="608"/>
      <c r="H635" s="603">
        <f>F635*36</f>
        <v>14580</v>
      </c>
      <c r="I635" s="605">
        <f>F635</f>
        <v>405</v>
      </c>
      <c r="J635" s="608"/>
      <c r="K635" s="606"/>
      <c r="L635" s="608"/>
      <c r="M635" s="606"/>
      <c r="N635" s="608"/>
      <c r="O635" s="608"/>
      <c r="P635" s="608"/>
      <c r="Q635" s="608"/>
      <c r="R635" s="606">
        <v>42</v>
      </c>
      <c r="S635" s="608"/>
      <c r="T635" s="608"/>
      <c r="U635" s="608"/>
      <c r="V635" s="603"/>
      <c r="W635" s="603"/>
      <c r="X635" s="608"/>
      <c r="Y635" s="608"/>
      <c r="Z635" s="603"/>
      <c r="AA635" s="611"/>
      <c r="AB635" s="608"/>
      <c r="AC635" s="606"/>
      <c r="AD635" s="606"/>
      <c r="AE635" s="603"/>
    </row>
    <row r="636" spans="1:31" s="612" customFormat="1" ht="13.9" customHeight="1" x14ac:dyDescent="0.25">
      <c r="A636" s="603">
        <f>A634+1</f>
        <v>315</v>
      </c>
      <c r="B636" s="611" t="s">
        <v>720</v>
      </c>
      <c r="C636" s="611" t="s">
        <v>235</v>
      </c>
      <c r="D636" s="611"/>
      <c r="E636" s="604"/>
      <c r="F636" s="604"/>
      <c r="G636" s="608"/>
      <c r="H636" s="603"/>
      <c r="I636" s="605"/>
      <c r="J636" s="608"/>
      <c r="K636" s="606">
        <f>(M636*4+N636*2)/2</f>
        <v>12</v>
      </c>
      <c r="L636" s="606"/>
      <c r="M636" s="606">
        <v>6</v>
      </c>
      <c r="N636" s="607"/>
      <c r="O636" s="607"/>
      <c r="P636" s="607"/>
      <c r="Q636" s="607"/>
      <c r="R636" s="607"/>
      <c r="S636" s="607"/>
      <c r="T636" s="607"/>
      <c r="U636" s="603"/>
      <c r="V636" s="603">
        <v>1</v>
      </c>
      <c r="W636" s="603">
        <v>1</v>
      </c>
      <c r="X636" s="603"/>
      <c r="Y636" s="603"/>
      <c r="Z636" s="603">
        <v>2</v>
      </c>
      <c r="AA636" s="611"/>
      <c r="AB636" s="607"/>
      <c r="AC636" s="607"/>
      <c r="AD636" s="607"/>
      <c r="AE636" s="603"/>
    </row>
    <row r="637" spans="1:31" s="612" customFormat="1" ht="13.9" customHeight="1" x14ac:dyDescent="0.25">
      <c r="A637" s="603"/>
      <c r="B637" s="611"/>
      <c r="C637" s="611"/>
      <c r="D637" s="611"/>
      <c r="E637" s="604">
        <v>437</v>
      </c>
      <c r="F637" s="604">
        <f>+CEILING(E637,5)</f>
        <v>440</v>
      </c>
      <c r="G637" s="608"/>
      <c r="H637" s="603">
        <f>F637*36</f>
        <v>15840</v>
      </c>
      <c r="I637" s="605">
        <f>F637</f>
        <v>440</v>
      </c>
      <c r="J637" s="610"/>
      <c r="K637" s="608"/>
      <c r="L637" s="610"/>
      <c r="M637" s="608"/>
      <c r="N637" s="608"/>
      <c r="O637" s="608"/>
      <c r="P637" s="608"/>
      <c r="Q637" s="608"/>
      <c r="R637" s="606">
        <v>42</v>
      </c>
      <c r="S637" s="607"/>
      <c r="T637" s="608"/>
      <c r="U637" s="603"/>
      <c r="V637" s="608"/>
      <c r="W637" s="603"/>
      <c r="X637" s="608"/>
      <c r="Y637" s="608"/>
      <c r="Z637" s="603"/>
      <c r="AA637" s="611"/>
      <c r="AB637" s="608"/>
      <c r="AC637" s="606"/>
      <c r="AD637" s="606"/>
      <c r="AE637" s="603"/>
    </row>
    <row r="638" spans="1:31" s="612" customFormat="1" ht="13.9" customHeight="1" x14ac:dyDescent="0.25">
      <c r="A638" s="603">
        <f>A636+1</f>
        <v>316</v>
      </c>
      <c r="B638" s="611" t="s">
        <v>721</v>
      </c>
      <c r="C638" s="611" t="s">
        <v>236</v>
      </c>
      <c r="D638" s="611"/>
      <c r="E638" s="604"/>
      <c r="F638" s="604"/>
      <c r="G638" s="608"/>
      <c r="H638" s="603"/>
      <c r="I638" s="605"/>
      <c r="J638" s="608"/>
      <c r="K638" s="606">
        <f>(M638*4+N638*2)/2</f>
        <v>12</v>
      </c>
      <c r="L638" s="606"/>
      <c r="M638" s="606">
        <v>6</v>
      </c>
      <c r="N638" s="607"/>
      <c r="O638" s="607"/>
      <c r="P638" s="607"/>
      <c r="Q638" s="607"/>
      <c r="R638" s="607"/>
      <c r="S638" s="607"/>
      <c r="T638" s="607"/>
      <c r="U638" s="603"/>
      <c r="V638" s="603">
        <v>1</v>
      </c>
      <c r="W638" s="603">
        <v>1</v>
      </c>
      <c r="X638" s="603"/>
      <c r="Y638" s="603"/>
      <c r="Z638" s="603">
        <v>2</v>
      </c>
      <c r="AA638" s="611"/>
      <c r="AB638" s="607"/>
      <c r="AC638" s="607"/>
      <c r="AD638" s="607"/>
      <c r="AE638" s="603"/>
    </row>
    <row r="639" spans="1:31" s="612" customFormat="1" ht="13.9" customHeight="1" x14ac:dyDescent="0.25">
      <c r="A639" s="603"/>
      <c r="B639" s="611"/>
      <c r="C639" s="611"/>
      <c r="D639" s="611"/>
      <c r="E639" s="604">
        <v>393.8</v>
      </c>
      <c r="F639" s="604">
        <f>+CEILING(E639,5)</f>
        <v>395</v>
      </c>
      <c r="G639" s="608"/>
      <c r="H639" s="603">
        <f>F639*36</f>
        <v>14220</v>
      </c>
      <c r="I639" s="605">
        <f>F639</f>
        <v>395</v>
      </c>
      <c r="J639" s="608"/>
      <c r="K639" s="606"/>
      <c r="L639" s="608"/>
      <c r="M639" s="606"/>
      <c r="N639" s="608"/>
      <c r="O639" s="608"/>
      <c r="P639" s="608"/>
      <c r="Q639" s="608"/>
      <c r="R639" s="606">
        <v>42</v>
      </c>
      <c r="S639" s="608"/>
      <c r="T639" s="608"/>
      <c r="U639" s="608"/>
      <c r="V639" s="603"/>
      <c r="W639" s="603"/>
      <c r="X639" s="608"/>
      <c r="Y639" s="608"/>
      <c r="Z639" s="603"/>
      <c r="AA639" s="611"/>
      <c r="AB639" s="608"/>
      <c r="AC639" s="606"/>
      <c r="AD639" s="606"/>
      <c r="AE639" s="603"/>
    </row>
    <row r="640" spans="1:31" s="612" customFormat="1" ht="13.9" customHeight="1" x14ac:dyDescent="0.25">
      <c r="A640" s="603">
        <f>A638+1</f>
        <v>317</v>
      </c>
      <c r="B640" s="611" t="s">
        <v>722</v>
      </c>
      <c r="C640" s="611" t="s">
        <v>236</v>
      </c>
      <c r="D640" s="611"/>
      <c r="E640" s="604"/>
      <c r="F640" s="604"/>
      <c r="G640" s="608"/>
      <c r="H640" s="603"/>
      <c r="I640" s="605"/>
      <c r="J640" s="608"/>
      <c r="K640" s="606">
        <f>(M640*4+N640*2)/2</f>
        <v>12</v>
      </c>
      <c r="L640" s="606"/>
      <c r="M640" s="606">
        <v>6</v>
      </c>
      <c r="N640" s="607"/>
      <c r="O640" s="607"/>
      <c r="P640" s="607"/>
      <c r="Q640" s="607"/>
      <c r="R640" s="607"/>
      <c r="S640" s="607"/>
      <c r="T640" s="607"/>
      <c r="U640" s="603"/>
      <c r="V640" s="603">
        <v>1</v>
      </c>
      <c r="W640" s="603">
        <v>1</v>
      </c>
      <c r="X640" s="603"/>
      <c r="Y640" s="603"/>
      <c r="Z640" s="603">
        <v>2</v>
      </c>
      <c r="AA640" s="611"/>
      <c r="AB640" s="607"/>
      <c r="AC640" s="607"/>
      <c r="AD640" s="607"/>
      <c r="AE640" s="603"/>
    </row>
    <row r="641" spans="1:31" s="612" customFormat="1" ht="13.9" customHeight="1" x14ac:dyDescent="0.25">
      <c r="A641" s="603"/>
      <c r="B641" s="611"/>
      <c r="C641" s="611"/>
      <c r="D641" s="611"/>
      <c r="E641" s="604">
        <v>447</v>
      </c>
      <c r="F641" s="604">
        <f>+CEILING(E641,5)</f>
        <v>450</v>
      </c>
      <c r="G641" s="608"/>
      <c r="H641" s="603">
        <f>F641*36</f>
        <v>16200</v>
      </c>
      <c r="I641" s="605">
        <f>F641</f>
        <v>450</v>
      </c>
      <c r="J641" s="608"/>
      <c r="K641" s="606"/>
      <c r="L641" s="608"/>
      <c r="M641" s="606"/>
      <c r="N641" s="608"/>
      <c r="O641" s="608"/>
      <c r="P641" s="608"/>
      <c r="Q641" s="608"/>
      <c r="R641" s="606">
        <v>42</v>
      </c>
      <c r="S641" s="608"/>
      <c r="T641" s="608"/>
      <c r="U641" s="608"/>
      <c r="V641" s="603"/>
      <c r="W641" s="603"/>
      <c r="X641" s="608"/>
      <c r="Y641" s="608"/>
      <c r="Z641" s="603"/>
      <c r="AA641" s="611"/>
      <c r="AB641" s="608"/>
      <c r="AC641" s="606"/>
      <c r="AD641" s="606"/>
      <c r="AE641" s="603"/>
    </row>
    <row r="642" spans="1:31" s="612" customFormat="1" ht="13.9" customHeight="1" x14ac:dyDescent="0.25">
      <c r="A642" s="603">
        <f>A640+1</f>
        <v>318</v>
      </c>
      <c r="B642" s="611" t="s">
        <v>723</v>
      </c>
      <c r="C642" s="611" t="s">
        <v>236</v>
      </c>
      <c r="D642" s="611"/>
      <c r="E642" s="604"/>
      <c r="F642" s="604"/>
      <c r="G642" s="608"/>
      <c r="H642" s="603"/>
      <c r="I642" s="605"/>
      <c r="J642" s="608"/>
      <c r="K642" s="606">
        <f>(M642*4+N642*2)/2</f>
        <v>12</v>
      </c>
      <c r="L642" s="606"/>
      <c r="M642" s="606">
        <v>6</v>
      </c>
      <c r="N642" s="607"/>
      <c r="O642" s="607"/>
      <c r="P642" s="607"/>
      <c r="Q642" s="607"/>
      <c r="R642" s="607"/>
      <c r="S642" s="607"/>
      <c r="T642" s="607"/>
      <c r="U642" s="603"/>
      <c r="V642" s="603">
        <v>1</v>
      </c>
      <c r="W642" s="603">
        <v>1</v>
      </c>
      <c r="X642" s="603"/>
      <c r="Y642" s="603"/>
      <c r="Z642" s="603">
        <v>2</v>
      </c>
      <c r="AA642" s="611"/>
      <c r="AB642" s="607"/>
      <c r="AC642" s="607"/>
      <c r="AD642" s="607"/>
      <c r="AE642" s="603"/>
    </row>
    <row r="643" spans="1:31" s="612" customFormat="1" ht="13.9" customHeight="1" x14ac:dyDescent="0.25">
      <c r="A643" s="603"/>
      <c r="B643" s="611"/>
      <c r="C643" s="611"/>
      <c r="D643" s="611"/>
      <c r="E643" s="604">
        <v>373</v>
      </c>
      <c r="F643" s="604">
        <f>+CEILING(E643,5)</f>
        <v>375</v>
      </c>
      <c r="G643" s="608"/>
      <c r="H643" s="603">
        <f>F643*36</f>
        <v>13500</v>
      </c>
      <c r="I643" s="605">
        <f>F643</f>
        <v>375</v>
      </c>
      <c r="J643" s="608"/>
      <c r="K643" s="606"/>
      <c r="L643" s="608"/>
      <c r="M643" s="606"/>
      <c r="N643" s="608"/>
      <c r="O643" s="608"/>
      <c r="P643" s="608"/>
      <c r="Q643" s="608"/>
      <c r="R643" s="606">
        <v>36</v>
      </c>
      <c r="S643" s="608"/>
      <c r="T643" s="608"/>
      <c r="U643" s="608"/>
      <c r="V643" s="603"/>
      <c r="W643" s="603"/>
      <c r="X643" s="608"/>
      <c r="Y643" s="608"/>
      <c r="Z643" s="603"/>
      <c r="AA643" s="611"/>
      <c r="AB643" s="608"/>
      <c r="AC643" s="606"/>
      <c r="AD643" s="606"/>
      <c r="AE643" s="603"/>
    </row>
    <row r="644" spans="1:31" s="612" customFormat="1" ht="13.9" customHeight="1" x14ac:dyDescent="0.25">
      <c r="A644" s="603">
        <f>A642+1</f>
        <v>319</v>
      </c>
      <c r="B644" s="611" t="s">
        <v>724</v>
      </c>
      <c r="C644" s="611" t="s">
        <v>235</v>
      </c>
      <c r="D644" s="611"/>
      <c r="E644" s="604"/>
      <c r="F644" s="604"/>
      <c r="G644" s="608"/>
      <c r="H644" s="603"/>
      <c r="I644" s="605"/>
      <c r="J644" s="608"/>
      <c r="K644" s="606">
        <f>(M644*4+N644*2)/2</f>
        <v>12</v>
      </c>
      <c r="L644" s="606"/>
      <c r="M644" s="606">
        <v>6</v>
      </c>
      <c r="N644" s="607"/>
      <c r="O644" s="607"/>
      <c r="P644" s="607"/>
      <c r="Q644" s="607"/>
      <c r="R644" s="607"/>
      <c r="S644" s="607"/>
      <c r="T644" s="607"/>
      <c r="U644" s="603"/>
      <c r="V644" s="603">
        <v>1</v>
      </c>
      <c r="W644" s="603">
        <v>1</v>
      </c>
      <c r="X644" s="603"/>
      <c r="Y644" s="603"/>
      <c r="Z644" s="603">
        <v>2</v>
      </c>
      <c r="AA644" s="611"/>
      <c r="AB644" s="607"/>
      <c r="AC644" s="607"/>
      <c r="AD644" s="607"/>
      <c r="AE644" s="603"/>
    </row>
    <row r="645" spans="1:31" s="612" customFormat="1" ht="13.9" customHeight="1" x14ac:dyDescent="0.25">
      <c r="A645" s="603"/>
      <c r="B645" s="611"/>
      <c r="C645" s="611"/>
      <c r="D645" s="611"/>
      <c r="E645" s="604">
        <v>406.8</v>
      </c>
      <c r="F645" s="604">
        <f>+CEILING(E645,5)</f>
        <v>410</v>
      </c>
      <c r="G645" s="608"/>
      <c r="H645" s="603">
        <f>F645*36</f>
        <v>14760</v>
      </c>
      <c r="I645" s="605">
        <f>F645</f>
        <v>410</v>
      </c>
      <c r="J645" s="608"/>
      <c r="K645" s="606"/>
      <c r="L645" s="608"/>
      <c r="M645" s="606"/>
      <c r="N645" s="608"/>
      <c r="O645" s="608"/>
      <c r="P645" s="608"/>
      <c r="Q645" s="608"/>
      <c r="R645" s="606">
        <v>42</v>
      </c>
      <c r="S645" s="608"/>
      <c r="T645" s="608"/>
      <c r="U645" s="608"/>
      <c r="V645" s="603"/>
      <c r="W645" s="603"/>
      <c r="X645" s="608"/>
      <c r="Y645" s="608"/>
      <c r="Z645" s="603"/>
      <c r="AA645" s="611"/>
      <c r="AB645" s="608"/>
      <c r="AC645" s="606"/>
      <c r="AD645" s="606"/>
      <c r="AE645" s="603"/>
    </row>
    <row r="646" spans="1:31" s="612" customFormat="1" ht="13.9" customHeight="1" x14ac:dyDescent="0.25">
      <c r="A646" s="603">
        <f>A644+1</f>
        <v>320</v>
      </c>
      <c r="B646" s="611" t="s">
        <v>725</v>
      </c>
      <c r="C646" s="611" t="s">
        <v>20</v>
      </c>
      <c r="D646" s="611"/>
      <c r="E646" s="604"/>
      <c r="F646" s="604"/>
      <c r="G646" s="608"/>
      <c r="H646" s="603"/>
      <c r="I646" s="605"/>
      <c r="J646" s="608"/>
      <c r="K646" s="606">
        <f>(M646*4+N646*2)/2</f>
        <v>12</v>
      </c>
      <c r="L646" s="606"/>
      <c r="M646" s="606">
        <v>6</v>
      </c>
      <c r="N646" s="607"/>
      <c r="O646" s="607"/>
      <c r="P646" s="607"/>
      <c r="Q646" s="607"/>
      <c r="R646" s="607"/>
      <c r="S646" s="607"/>
      <c r="T646" s="607"/>
      <c r="U646" s="603"/>
      <c r="V646" s="603">
        <v>1</v>
      </c>
      <c r="W646" s="603">
        <v>1</v>
      </c>
      <c r="X646" s="603"/>
      <c r="Y646" s="603"/>
      <c r="Z646" s="603">
        <v>2</v>
      </c>
      <c r="AA646" s="611"/>
      <c r="AB646" s="607"/>
      <c r="AC646" s="607"/>
      <c r="AD646" s="607"/>
      <c r="AE646" s="603"/>
    </row>
    <row r="647" spans="1:31" s="612" customFormat="1" ht="13.9" customHeight="1" x14ac:dyDescent="0.25">
      <c r="A647" s="603"/>
      <c r="B647" s="611"/>
      <c r="C647" s="611"/>
      <c r="D647" s="611"/>
      <c r="E647" s="604">
        <v>433</v>
      </c>
      <c r="F647" s="604">
        <f>+CEILING(E647,5)</f>
        <v>435</v>
      </c>
      <c r="G647" s="608"/>
      <c r="H647" s="603">
        <f>F647*36</f>
        <v>15660</v>
      </c>
      <c r="I647" s="605">
        <f>F647</f>
        <v>435</v>
      </c>
      <c r="J647" s="610"/>
      <c r="K647" s="608"/>
      <c r="L647" s="610"/>
      <c r="M647" s="608"/>
      <c r="N647" s="608"/>
      <c r="O647" s="608"/>
      <c r="P647" s="608"/>
      <c r="Q647" s="608"/>
      <c r="R647" s="606">
        <v>42</v>
      </c>
      <c r="S647" s="607"/>
      <c r="T647" s="608"/>
      <c r="U647" s="603"/>
      <c r="V647" s="608"/>
      <c r="W647" s="603"/>
      <c r="X647" s="608"/>
      <c r="Y647" s="608"/>
      <c r="Z647" s="603"/>
      <c r="AA647" s="611"/>
      <c r="AB647" s="608"/>
      <c r="AC647" s="606"/>
      <c r="AD647" s="606"/>
      <c r="AE647" s="603"/>
    </row>
    <row r="648" spans="1:31" s="612" customFormat="1" ht="13.9" customHeight="1" x14ac:dyDescent="0.25">
      <c r="A648" s="603">
        <f>A646+1</f>
        <v>321</v>
      </c>
      <c r="B648" s="611" t="s">
        <v>726</v>
      </c>
      <c r="C648" s="611" t="s">
        <v>235</v>
      </c>
      <c r="D648" s="611"/>
      <c r="E648" s="604"/>
      <c r="F648" s="604"/>
      <c r="G648" s="608"/>
      <c r="H648" s="603"/>
      <c r="I648" s="605"/>
      <c r="J648" s="608"/>
      <c r="K648" s="606">
        <f>(M648*4+N648*2)/2</f>
        <v>12</v>
      </c>
      <c r="L648" s="606"/>
      <c r="M648" s="606">
        <v>6</v>
      </c>
      <c r="N648" s="607"/>
      <c r="O648" s="607"/>
      <c r="P648" s="607"/>
      <c r="Q648" s="607"/>
      <c r="R648" s="607"/>
      <c r="S648" s="607"/>
      <c r="T648" s="607"/>
      <c r="U648" s="603"/>
      <c r="V648" s="603">
        <v>1</v>
      </c>
      <c r="W648" s="603">
        <v>1</v>
      </c>
      <c r="X648" s="603"/>
      <c r="Y648" s="603"/>
      <c r="Z648" s="603">
        <v>2</v>
      </c>
      <c r="AA648" s="611"/>
      <c r="AB648" s="607"/>
      <c r="AC648" s="607"/>
      <c r="AD648" s="607"/>
      <c r="AE648" s="603"/>
    </row>
    <row r="649" spans="1:31" s="612" customFormat="1" ht="13.9" customHeight="1" x14ac:dyDescent="0.25">
      <c r="A649" s="603"/>
      <c r="B649" s="611"/>
      <c r="C649" s="611"/>
      <c r="D649" s="611"/>
      <c r="E649" s="604">
        <v>399.7</v>
      </c>
      <c r="F649" s="604">
        <f>+CEILING(E649,5)</f>
        <v>400</v>
      </c>
      <c r="G649" s="608"/>
      <c r="H649" s="603">
        <f>F649*36</f>
        <v>14400</v>
      </c>
      <c r="I649" s="605">
        <f>F649</f>
        <v>400</v>
      </c>
      <c r="J649" s="608"/>
      <c r="K649" s="606"/>
      <c r="L649" s="608"/>
      <c r="M649" s="606"/>
      <c r="N649" s="608"/>
      <c r="O649" s="608"/>
      <c r="P649" s="608"/>
      <c r="Q649" s="608"/>
      <c r="R649" s="606">
        <v>42</v>
      </c>
      <c r="S649" s="608"/>
      <c r="T649" s="608"/>
      <c r="U649" s="608"/>
      <c r="V649" s="603"/>
      <c r="W649" s="603"/>
      <c r="X649" s="608"/>
      <c r="Y649" s="608"/>
      <c r="Z649" s="603"/>
      <c r="AA649" s="611"/>
      <c r="AB649" s="608"/>
      <c r="AC649" s="606"/>
      <c r="AD649" s="606"/>
      <c r="AE649" s="603"/>
    </row>
    <row r="650" spans="1:31" s="612" customFormat="1" ht="13.9" customHeight="1" x14ac:dyDescent="0.25">
      <c r="A650" s="603">
        <f>A648+1</f>
        <v>322</v>
      </c>
      <c r="B650" s="611" t="s">
        <v>727</v>
      </c>
      <c r="C650" s="611" t="s">
        <v>20</v>
      </c>
      <c r="D650" s="611"/>
      <c r="E650" s="604"/>
      <c r="F650" s="604"/>
      <c r="G650" s="608"/>
      <c r="H650" s="603"/>
      <c r="I650" s="605"/>
      <c r="J650" s="608"/>
      <c r="K650" s="606">
        <f>(M650*4+N650*2)/2</f>
        <v>12</v>
      </c>
      <c r="L650" s="606"/>
      <c r="M650" s="606">
        <v>6</v>
      </c>
      <c r="N650" s="607"/>
      <c r="O650" s="607"/>
      <c r="P650" s="607"/>
      <c r="Q650" s="607"/>
      <c r="R650" s="607"/>
      <c r="S650" s="607"/>
      <c r="T650" s="607"/>
      <c r="U650" s="603"/>
      <c r="V650" s="603">
        <v>1</v>
      </c>
      <c r="W650" s="603">
        <v>1</v>
      </c>
      <c r="X650" s="603"/>
      <c r="Y650" s="603"/>
      <c r="Z650" s="603">
        <v>2</v>
      </c>
      <c r="AA650" s="611"/>
      <c r="AB650" s="607"/>
      <c r="AC650" s="607"/>
      <c r="AD650" s="607"/>
      <c r="AE650" s="603"/>
    </row>
    <row r="651" spans="1:31" s="612" customFormat="1" ht="13.9" customHeight="1" x14ac:dyDescent="0.25">
      <c r="A651" s="603"/>
      <c r="B651" s="611"/>
      <c r="C651" s="611"/>
      <c r="D651" s="611"/>
      <c r="E651" s="604">
        <v>384.1</v>
      </c>
      <c r="F651" s="604">
        <f>+CEILING(E651,5)</f>
        <v>385</v>
      </c>
      <c r="G651" s="608"/>
      <c r="H651" s="603">
        <f>F651*36</f>
        <v>13860</v>
      </c>
      <c r="I651" s="605">
        <f>F651</f>
        <v>385</v>
      </c>
      <c r="J651" s="608"/>
      <c r="K651" s="606"/>
      <c r="L651" s="608"/>
      <c r="M651" s="606"/>
      <c r="N651" s="608"/>
      <c r="O651" s="608"/>
      <c r="P651" s="608"/>
      <c r="Q651" s="608"/>
      <c r="R651" s="606">
        <v>36</v>
      </c>
      <c r="S651" s="608"/>
      <c r="T651" s="608"/>
      <c r="U651" s="608"/>
      <c r="V651" s="603"/>
      <c r="W651" s="603"/>
      <c r="X651" s="608"/>
      <c r="Y651" s="608"/>
      <c r="Z651" s="603"/>
      <c r="AA651" s="611"/>
      <c r="AB651" s="608"/>
      <c r="AC651" s="606"/>
      <c r="AD651" s="606"/>
      <c r="AE651" s="603"/>
    </row>
    <row r="652" spans="1:31" s="612" customFormat="1" ht="13.9" customHeight="1" x14ac:dyDescent="0.25">
      <c r="A652" s="603">
        <f>A650+1</f>
        <v>323</v>
      </c>
      <c r="B652" s="611" t="s">
        <v>728</v>
      </c>
      <c r="C652" s="611" t="s">
        <v>236</v>
      </c>
      <c r="D652" s="611"/>
      <c r="E652" s="604"/>
      <c r="F652" s="604"/>
      <c r="G652" s="608"/>
      <c r="H652" s="603"/>
      <c r="I652" s="605"/>
      <c r="J652" s="608"/>
      <c r="K652" s="606">
        <f>(M652*4+N652*2)/2</f>
        <v>12</v>
      </c>
      <c r="L652" s="606"/>
      <c r="M652" s="606">
        <v>6</v>
      </c>
      <c r="N652" s="607"/>
      <c r="O652" s="607"/>
      <c r="P652" s="607"/>
      <c r="Q652" s="607"/>
      <c r="R652" s="607"/>
      <c r="S652" s="607"/>
      <c r="T652" s="607"/>
      <c r="U652" s="603"/>
      <c r="V652" s="603">
        <v>1</v>
      </c>
      <c r="W652" s="603">
        <v>1</v>
      </c>
      <c r="X652" s="603"/>
      <c r="Y652" s="603"/>
      <c r="Z652" s="603">
        <v>2</v>
      </c>
      <c r="AA652" s="611"/>
      <c r="AB652" s="607"/>
      <c r="AC652" s="607"/>
      <c r="AD652" s="607"/>
      <c r="AE652" s="603"/>
    </row>
    <row r="653" spans="1:31" s="612" customFormat="1" ht="13.9" customHeight="1" x14ac:dyDescent="0.25">
      <c r="A653" s="603"/>
      <c r="B653" s="611"/>
      <c r="C653" s="611"/>
      <c r="D653" s="611"/>
      <c r="E653" s="604">
        <v>455.9</v>
      </c>
      <c r="F653" s="604">
        <f>+CEILING(E653,5)</f>
        <v>460</v>
      </c>
      <c r="G653" s="608"/>
      <c r="H653" s="603">
        <f>F653*36</f>
        <v>16560</v>
      </c>
      <c r="I653" s="605">
        <f>F653</f>
        <v>460</v>
      </c>
      <c r="J653" s="610"/>
      <c r="K653" s="608"/>
      <c r="L653" s="610"/>
      <c r="M653" s="608"/>
      <c r="N653" s="608"/>
      <c r="O653" s="608"/>
      <c r="P653" s="608"/>
      <c r="Q653" s="608"/>
      <c r="R653" s="606">
        <v>48</v>
      </c>
      <c r="S653" s="607"/>
      <c r="T653" s="608"/>
      <c r="U653" s="603"/>
      <c r="V653" s="608"/>
      <c r="W653" s="603"/>
      <c r="X653" s="608"/>
      <c r="Y653" s="608"/>
      <c r="Z653" s="603"/>
      <c r="AA653" s="611"/>
      <c r="AB653" s="608"/>
      <c r="AC653" s="606"/>
      <c r="AD653" s="606"/>
      <c r="AE653" s="603"/>
    </row>
    <row r="654" spans="1:31" s="612" customFormat="1" ht="13.9" customHeight="1" x14ac:dyDescent="0.25">
      <c r="A654" s="603">
        <f>A652+1</f>
        <v>324</v>
      </c>
      <c r="B654" s="611" t="s">
        <v>729</v>
      </c>
      <c r="C654" s="611" t="s">
        <v>244</v>
      </c>
      <c r="D654" s="611" t="s">
        <v>1134</v>
      </c>
      <c r="E654" s="604"/>
      <c r="F654" s="604"/>
      <c r="G654" s="608"/>
      <c r="H654" s="603"/>
      <c r="I654" s="605"/>
      <c r="J654" s="606">
        <v>48</v>
      </c>
      <c r="K654" s="608"/>
      <c r="L654" s="606">
        <v>12</v>
      </c>
      <c r="M654" s="608"/>
      <c r="N654" s="608"/>
      <c r="O654" s="608"/>
      <c r="P654" s="608"/>
      <c r="Q654" s="608"/>
      <c r="R654" s="607"/>
      <c r="S654" s="603">
        <v>30</v>
      </c>
      <c r="T654" s="608"/>
      <c r="U654" s="603">
        <v>2</v>
      </c>
      <c r="V654" s="608"/>
      <c r="W654" s="603">
        <v>2</v>
      </c>
      <c r="X654" s="608"/>
      <c r="Y654" s="608"/>
      <c r="Z654" s="603">
        <v>4</v>
      </c>
      <c r="AA654" s="611"/>
      <c r="AB654" s="608"/>
      <c r="AC654" s="607"/>
      <c r="AD654" s="607"/>
      <c r="AE654" s="603"/>
    </row>
    <row r="655" spans="1:31" s="612" customFormat="1" ht="13.9" customHeight="1" x14ac:dyDescent="0.25">
      <c r="A655" s="603"/>
      <c r="B655" s="611"/>
      <c r="C655" s="611"/>
      <c r="D655" s="611"/>
      <c r="E655" s="604">
        <v>433.2</v>
      </c>
      <c r="F655" s="604">
        <f>+CEILING(E655,5)</f>
        <v>435</v>
      </c>
      <c r="G655" s="608"/>
      <c r="H655" s="603">
        <f>F655*36</f>
        <v>15660</v>
      </c>
      <c r="I655" s="605">
        <f>F655</f>
        <v>435</v>
      </c>
      <c r="J655" s="608"/>
      <c r="K655" s="606"/>
      <c r="L655" s="608"/>
      <c r="M655" s="606"/>
      <c r="N655" s="608"/>
      <c r="O655" s="608"/>
      <c r="P655" s="608"/>
      <c r="Q655" s="608"/>
      <c r="R655" s="606">
        <v>42</v>
      </c>
      <c r="S655" s="608"/>
      <c r="T655" s="608"/>
      <c r="U655" s="608"/>
      <c r="V655" s="603"/>
      <c r="W655" s="603"/>
      <c r="X655" s="608"/>
      <c r="Y655" s="608"/>
      <c r="Z655" s="603"/>
      <c r="AA655" s="611"/>
      <c r="AB655" s="608"/>
      <c r="AC655" s="606"/>
      <c r="AD655" s="606"/>
      <c r="AE655" s="603"/>
    </row>
    <row r="656" spans="1:31" s="612" customFormat="1" x14ac:dyDescent="0.25">
      <c r="A656" s="603">
        <f>A654+1</f>
        <v>325</v>
      </c>
      <c r="B656" s="611" t="s">
        <v>730</v>
      </c>
      <c r="C656" s="611" t="s">
        <v>236</v>
      </c>
      <c r="D656" s="611"/>
      <c r="E656" s="604"/>
      <c r="F656" s="604"/>
      <c r="G656" s="608"/>
      <c r="H656" s="603"/>
      <c r="I656" s="605"/>
      <c r="J656" s="608"/>
      <c r="K656" s="606">
        <f>(M656*4+N656*2)/2</f>
        <v>12</v>
      </c>
      <c r="L656" s="606"/>
      <c r="M656" s="606">
        <v>6</v>
      </c>
      <c r="N656" s="607"/>
      <c r="O656" s="607"/>
      <c r="P656" s="607"/>
      <c r="Q656" s="607"/>
      <c r="R656" s="607"/>
      <c r="S656" s="607"/>
      <c r="T656" s="607"/>
      <c r="U656" s="603"/>
      <c r="V656" s="603">
        <v>1</v>
      </c>
      <c r="W656" s="603">
        <v>1</v>
      </c>
      <c r="X656" s="603"/>
      <c r="Y656" s="603"/>
      <c r="Z656" s="603">
        <v>2</v>
      </c>
      <c r="AA656" s="611"/>
      <c r="AB656" s="607"/>
      <c r="AC656" s="607"/>
      <c r="AD656" s="607"/>
      <c r="AE656" s="603"/>
    </row>
    <row r="657" spans="1:31" s="612" customFormat="1" ht="13.9" customHeight="1" x14ac:dyDescent="0.25">
      <c r="A657" s="603"/>
      <c r="B657" s="611"/>
      <c r="C657" s="611"/>
      <c r="D657" s="611"/>
      <c r="E657" s="604">
        <v>407.4</v>
      </c>
      <c r="F657" s="604">
        <f>+CEILING(E657,5)</f>
        <v>410</v>
      </c>
      <c r="G657" s="608"/>
      <c r="H657" s="603">
        <f>F657*36</f>
        <v>14760</v>
      </c>
      <c r="I657" s="605">
        <f>F657</f>
        <v>410</v>
      </c>
      <c r="J657" s="608"/>
      <c r="K657" s="606"/>
      <c r="L657" s="608"/>
      <c r="M657" s="606"/>
      <c r="N657" s="608"/>
      <c r="O657" s="608"/>
      <c r="P657" s="608"/>
      <c r="Q657" s="608"/>
      <c r="R657" s="606">
        <v>42</v>
      </c>
      <c r="S657" s="608"/>
      <c r="T657" s="608"/>
      <c r="U657" s="608"/>
      <c r="V657" s="603"/>
      <c r="W657" s="603"/>
      <c r="X657" s="608"/>
      <c r="Y657" s="608"/>
      <c r="Z657" s="603"/>
      <c r="AA657" s="611"/>
      <c r="AB657" s="608"/>
      <c r="AC657" s="606"/>
      <c r="AD657" s="606"/>
      <c r="AE657" s="603"/>
    </row>
    <row r="658" spans="1:31" s="612" customFormat="1" ht="13.9" customHeight="1" x14ac:dyDescent="0.25">
      <c r="A658" s="603">
        <f>A656+1</f>
        <v>326</v>
      </c>
      <c r="B658" s="611" t="s">
        <v>731</v>
      </c>
      <c r="C658" s="611" t="s">
        <v>234</v>
      </c>
      <c r="D658" s="611"/>
      <c r="E658" s="604"/>
      <c r="F658" s="604"/>
      <c r="G658" s="608"/>
      <c r="H658" s="603"/>
      <c r="I658" s="605"/>
      <c r="J658" s="608"/>
      <c r="K658" s="606">
        <f>(M658*4+N658*2)/2</f>
        <v>12</v>
      </c>
      <c r="L658" s="606"/>
      <c r="M658" s="606">
        <v>6</v>
      </c>
      <c r="N658" s="607"/>
      <c r="O658" s="607"/>
      <c r="P658" s="607"/>
      <c r="Q658" s="607"/>
      <c r="R658" s="607"/>
      <c r="S658" s="607"/>
      <c r="T658" s="607"/>
      <c r="U658" s="603"/>
      <c r="V658" s="603">
        <v>1</v>
      </c>
      <c r="W658" s="603">
        <v>1</v>
      </c>
      <c r="X658" s="603"/>
      <c r="Y658" s="603"/>
      <c r="Z658" s="603">
        <v>2</v>
      </c>
      <c r="AA658" s="611"/>
      <c r="AB658" s="607"/>
      <c r="AC658" s="607"/>
      <c r="AD658" s="607"/>
      <c r="AE658" s="603"/>
    </row>
    <row r="659" spans="1:31" s="612" customFormat="1" ht="13.9" customHeight="1" x14ac:dyDescent="0.25">
      <c r="A659" s="603"/>
      <c r="B659" s="611"/>
      <c r="C659" s="611"/>
      <c r="D659" s="611"/>
      <c r="E659" s="604">
        <v>394.5</v>
      </c>
      <c r="F659" s="604">
        <f>+CEILING(E659,5)</f>
        <v>395</v>
      </c>
      <c r="G659" s="608"/>
      <c r="H659" s="603">
        <f>F659*36</f>
        <v>14220</v>
      </c>
      <c r="I659" s="605">
        <f>F659</f>
        <v>395</v>
      </c>
      <c r="J659" s="608"/>
      <c r="K659" s="606"/>
      <c r="L659" s="608"/>
      <c r="M659" s="606"/>
      <c r="N659" s="608"/>
      <c r="O659" s="608"/>
      <c r="P659" s="608"/>
      <c r="Q659" s="608"/>
      <c r="R659" s="606">
        <v>42</v>
      </c>
      <c r="S659" s="608"/>
      <c r="T659" s="608"/>
      <c r="U659" s="608"/>
      <c r="V659" s="603"/>
      <c r="W659" s="603"/>
      <c r="X659" s="608"/>
      <c r="Y659" s="608"/>
      <c r="Z659" s="603"/>
      <c r="AA659" s="611"/>
      <c r="AB659" s="608"/>
      <c r="AC659" s="606"/>
      <c r="AD659" s="606"/>
      <c r="AE659" s="603"/>
    </row>
    <row r="660" spans="1:31" s="612" customFormat="1" ht="13.9" customHeight="1" x14ac:dyDescent="0.25">
      <c r="A660" s="603">
        <f>A658+1</f>
        <v>327</v>
      </c>
      <c r="B660" s="611" t="s">
        <v>732</v>
      </c>
      <c r="C660" s="611" t="s">
        <v>235</v>
      </c>
      <c r="D660" s="611"/>
      <c r="E660" s="604"/>
      <c r="F660" s="604"/>
      <c r="G660" s="608"/>
      <c r="H660" s="603"/>
      <c r="I660" s="605"/>
      <c r="J660" s="608"/>
      <c r="K660" s="606">
        <f>(M660*4+N660*2)/2</f>
        <v>12</v>
      </c>
      <c r="L660" s="606"/>
      <c r="M660" s="606">
        <v>6</v>
      </c>
      <c r="N660" s="607"/>
      <c r="O660" s="607"/>
      <c r="P660" s="607"/>
      <c r="Q660" s="607"/>
      <c r="R660" s="607"/>
      <c r="S660" s="607"/>
      <c r="T660" s="607"/>
      <c r="U660" s="603"/>
      <c r="V660" s="603">
        <v>1</v>
      </c>
      <c r="W660" s="603">
        <v>1</v>
      </c>
      <c r="X660" s="603"/>
      <c r="Y660" s="603"/>
      <c r="Z660" s="603">
        <v>2</v>
      </c>
      <c r="AA660" s="611"/>
      <c r="AB660" s="607"/>
      <c r="AC660" s="607"/>
      <c r="AD660" s="607"/>
      <c r="AE660" s="603"/>
    </row>
    <row r="661" spans="1:31" s="612" customFormat="1" ht="13.9" customHeight="1" x14ac:dyDescent="0.25">
      <c r="A661" s="603"/>
      <c r="B661" s="611"/>
      <c r="C661" s="611"/>
      <c r="D661" s="611"/>
      <c r="E661" s="604">
        <v>410.1</v>
      </c>
      <c r="F661" s="604">
        <f>+CEILING(E661,5)</f>
        <v>415</v>
      </c>
      <c r="G661" s="608"/>
      <c r="H661" s="603">
        <f>F661*36</f>
        <v>14940</v>
      </c>
      <c r="I661" s="605">
        <f>F661</f>
        <v>415</v>
      </c>
      <c r="J661" s="608"/>
      <c r="K661" s="606"/>
      <c r="L661" s="608"/>
      <c r="M661" s="606"/>
      <c r="N661" s="608"/>
      <c r="O661" s="608"/>
      <c r="P661" s="608"/>
      <c r="Q661" s="608"/>
      <c r="R661" s="606">
        <v>42</v>
      </c>
      <c r="S661" s="608"/>
      <c r="T661" s="608"/>
      <c r="U661" s="608"/>
      <c r="V661" s="603"/>
      <c r="W661" s="603"/>
      <c r="X661" s="608"/>
      <c r="Y661" s="608"/>
      <c r="Z661" s="603"/>
      <c r="AA661" s="611"/>
      <c r="AB661" s="608"/>
      <c r="AC661" s="606"/>
      <c r="AD661" s="606"/>
      <c r="AE661" s="603"/>
    </row>
    <row r="662" spans="1:31" s="612" customFormat="1" ht="13.9" customHeight="1" x14ac:dyDescent="0.25">
      <c r="A662" s="603">
        <f>A660+1</f>
        <v>328</v>
      </c>
      <c r="B662" s="611" t="s">
        <v>733</v>
      </c>
      <c r="C662" s="611" t="s">
        <v>234</v>
      </c>
      <c r="D662" s="611"/>
      <c r="E662" s="604"/>
      <c r="F662" s="604"/>
      <c r="G662" s="608"/>
      <c r="H662" s="603"/>
      <c r="I662" s="605"/>
      <c r="J662" s="608"/>
      <c r="K662" s="606">
        <f>(M662*4+N662*2)/2</f>
        <v>12</v>
      </c>
      <c r="L662" s="606"/>
      <c r="M662" s="606">
        <v>6</v>
      </c>
      <c r="N662" s="607"/>
      <c r="O662" s="607"/>
      <c r="P662" s="607"/>
      <c r="Q662" s="607"/>
      <c r="R662" s="607"/>
      <c r="S662" s="607"/>
      <c r="T662" s="607"/>
      <c r="U662" s="603"/>
      <c r="V662" s="603">
        <v>1</v>
      </c>
      <c r="W662" s="603">
        <v>1</v>
      </c>
      <c r="X662" s="603"/>
      <c r="Y662" s="603"/>
      <c r="Z662" s="603">
        <v>2</v>
      </c>
      <c r="AA662" s="611"/>
      <c r="AB662" s="607"/>
      <c r="AC662" s="607"/>
      <c r="AD662" s="607"/>
      <c r="AE662" s="603"/>
    </row>
    <row r="663" spans="1:31" s="612" customFormat="1" ht="13.9" customHeight="1" x14ac:dyDescent="0.25">
      <c r="A663" s="603"/>
      <c r="B663" s="611"/>
      <c r="C663" s="611"/>
      <c r="D663" s="611"/>
      <c r="E663" s="604">
        <v>428.1</v>
      </c>
      <c r="F663" s="604">
        <f>+CEILING(E663,5)</f>
        <v>430</v>
      </c>
      <c r="G663" s="608"/>
      <c r="H663" s="603">
        <f>F663*36</f>
        <v>15480</v>
      </c>
      <c r="I663" s="605">
        <f>F663</f>
        <v>430</v>
      </c>
      <c r="J663" s="608"/>
      <c r="K663" s="606"/>
      <c r="L663" s="608"/>
      <c r="M663" s="606"/>
      <c r="N663" s="608"/>
      <c r="O663" s="608"/>
      <c r="P663" s="608"/>
      <c r="Q663" s="608"/>
      <c r="R663" s="606">
        <v>42</v>
      </c>
      <c r="S663" s="608"/>
      <c r="T663" s="608"/>
      <c r="U663" s="608"/>
      <c r="V663" s="603"/>
      <c r="W663" s="603"/>
      <c r="X663" s="608"/>
      <c r="Y663" s="608"/>
      <c r="Z663" s="603"/>
      <c r="AA663" s="611"/>
      <c r="AB663" s="608"/>
      <c r="AC663" s="606"/>
      <c r="AD663" s="606"/>
      <c r="AE663" s="603"/>
    </row>
    <row r="664" spans="1:31" s="612" customFormat="1" ht="13.9" customHeight="1" x14ac:dyDescent="0.25">
      <c r="A664" s="603">
        <f>A662+1</f>
        <v>329</v>
      </c>
      <c r="B664" s="611" t="s">
        <v>734</v>
      </c>
      <c r="C664" s="611" t="s">
        <v>20</v>
      </c>
      <c r="D664" s="611"/>
      <c r="E664" s="604"/>
      <c r="F664" s="604"/>
      <c r="G664" s="608"/>
      <c r="H664" s="603"/>
      <c r="I664" s="605"/>
      <c r="J664" s="608"/>
      <c r="K664" s="606">
        <f>(M664*4+N664*2)/2</f>
        <v>12</v>
      </c>
      <c r="L664" s="606"/>
      <c r="M664" s="606">
        <v>6</v>
      </c>
      <c r="N664" s="607"/>
      <c r="O664" s="607"/>
      <c r="P664" s="607"/>
      <c r="Q664" s="607"/>
      <c r="R664" s="607"/>
      <c r="S664" s="607"/>
      <c r="T664" s="607"/>
      <c r="U664" s="603"/>
      <c r="V664" s="603">
        <v>1</v>
      </c>
      <c r="W664" s="603">
        <v>1</v>
      </c>
      <c r="X664" s="603"/>
      <c r="Y664" s="603"/>
      <c r="Z664" s="603">
        <v>2</v>
      </c>
      <c r="AA664" s="611"/>
      <c r="AB664" s="607"/>
      <c r="AC664" s="607"/>
      <c r="AD664" s="607"/>
      <c r="AE664" s="603"/>
    </row>
    <row r="665" spans="1:31" s="612" customFormat="1" ht="13.9" customHeight="1" x14ac:dyDescent="0.25">
      <c r="A665" s="603"/>
      <c r="B665" s="611"/>
      <c r="C665" s="611"/>
      <c r="D665" s="611"/>
      <c r="E665" s="604">
        <v>406.6</v>
      </c>
      <c r="F665" s="604">
        <f>+CEILING(E665,5)</f>
        <v>410</v>
      </c>
      <c r="G665" s="608"/>
      <c r="H665" s="603">
        <f>F665*36</f>
        <v>14760</v>
      </c>
      <c r="I665" s="605">
        <f>F665</f>
        <v>410</v>
      </c>
      <c r="J665" s="608"/>
      <c r="K665" s="606"/>
      <c r="L665" s="608"/>
      <c r="M665" s="606"/>
      <c r="N665" s="608"/>
      <c r="O665" s="608"/>
      <c r="P665" s="608"/>
      <c r="Q665" s="608"/>
      <c r="R665" s="606">
        <v>42</v>
      </c>
      <c r="S665" s="608"/>
      <c r="T665" s="608"/>
      <c r="U665" s="608"/>
      <c r="V665" s="603"/>
      <c r="W665" s="603"/>
      <c r="X665" s="608"/>
      <c r="Y665" s="608"/>
      <c r="Z665" s="603"/>
      <c r="AA665" s="611"/>
      <c r="AB665" s="608"/>
      <c r="AC665" s="606"/>
      <c r="AD665" s="606"/>
      <c r="AE665" s="603"/>
    </row>
    <row r="666" spans="1:31" s="612" customFormat="1" ht="13.9" customHeight="1" x14ac:dyDescent="0.25">
      <c r="A666" s="603">
        <f>A664+1</f>
        <v>330</v>
      </c>
      <c r="B666" s="611" t="s">
        <v>735</v>
      </c>
      <c r="C666" s="611" t="s">
        <v>235</v>
      </c>
      <c r="D666" s="611"/>
      <c r="E666" s="604"/>
      <c r="F666" s="604"/>
      <c r="G666" s="608"/>
      <c r="H666" s="603"/>
      <c r="I666" s="605"/>
      <c r="J666" s="608"/>
      <c r="K666" s="606">
        <f>(M666*4+N666*2)/2</f>
        <v>12</v>
      </c>
      <c r="L666" s="606"/>
      <c r="M666" s="606">
        <v>6</v>
      </c>
      <c r="N666" s="607"/>
      <c r="O666" s="607"/>
      <c r="P666" s="607"/>
      <c r="Q666" s="607"/>
      <c r="R666" s="607"/>
      <c r="S666" s="607"/>
      <c r="T666" s="607"/>
      <c r="U666" s="603"/>
      <c r="V666" s="603">
        <v>1</v>
      </c>
      <c r="W666" s="603">
        <v>1</v>
      </c>
      <c r="X666" s="603"/>
      <c r="Y666" s="603"/>
      <c r="Z666" s="603">
        <v>2</v>
      </c>
      <c r="AA666" s="611"/>
      <c r="AB666" s="607"/>
      <c r="AC666" s="607"/>
      <c r="AD666" s="607"/>
      <c r="AE666" s="603"/>
    </row>
    <row r="667" spans="1:31" s="612" customFormat="1" ht="13.9" customHeight="1" x14ac:dyDescent="0.25">
      <c r="A667" s="603"/>
      <c r="B667" s="611"/>
      <c r="C667" s="611"/>
      <c r="D667" s="611"/>
      <c r="E667" s="604">
        <v>411.3</v>
      </c>
      <c r="F667" s="604">
        <f>+CEILING(E667,5)</f>
        <v>415</v>
      </c>
      <c r="G667" s="608"/>
      <c r="H667" s="603">
        <f>F667*36</f>
        <v>14940</v>
      </c>
      <c r="I667" s="605">
        <f>F667</f>
        <v>415</v>
      </c>
      <c r="J667" s="608"/>
      <c r="K667" s="606"/>
      <c r="L667" s="608"/>
      <c r="M667" s="606"/>
      <c r="N667" s="608"/>
      <c r="O667" s="608"/>
      <c r="P667" s="608"/>
      <c r="Q667" s="608"/>
      <c r="R667" s="606">
        <v>42</v>
      </c>
      <c r="S667" s="608"/>
      <c r="T667" s="608"/>
      <c r="U667" s="608"/>
      <c r="V667" s="603"/>
      <c r="W667" s="603"/>
      <c r="X667" s="608"/>
      <c r="Y667" s="608"/>
      <c r="Z667" s="603"/>
      <c r="AA667" s="611"/>
      <c r="AB667" s="608"/>
      <c r="AC667" s="606"/>
      <c r="AD667" s="606"/>
      <c r="AE667" s="603"/>
    </row>
    <row r="668" spans="1:31" s="612" customFormat="1" ht="13.9" customHeight="1" x14ac:dyDescent="0.25">
      <c r="A668" s="603">
        <f>A666+1</f>
        <v>331</v>
      </c>
      <c r="B668" s="611" t="s">
        <v>736</v>
      </c>
      <c r="C668" s="611" t="s">
        <v>20</v>
      </c>
      <c r="D668" s="611"/>
      <c r="E668" s="604"/>
      <c r="F668" s="604"/>
      <c r="G668" s="608"/>
      <c r="H668" s="603"/>
      <c r="I668" s="605"/>
      <c r="J668" s="608"/>
      <c r="K668" s="606">
        <f>(M668*4+N668*2)/2</f>
        <v>12</v>
      </c>
      <c r="L668" s="606"/>
      <c r="M668" s="606">
        <v>6</v>
      </c>
      <c r="N668" s="607"/>
      <c r="O668" s="607"/>
      <c r="P668" s="607"/>
      <c r="Q668" s="607"/>
      <c r="R668" s="607"/>
      <c r="S668" s="607"/>
      <c r="T668" s="607"/>
      <c r="U668" s="603"/>
      <c r="V668" s="603">
        <v>1</v>
      </c>
      <c r="W668" s="603">
        <v>1</v>
      </c>
      <c r="X668" s="603"/>
      <c r="Y668" s="603"/>
      <c r="Z668" s="603">
        <v>2</v>
      </c>
      <c r="AA668" s="611"/>
      <c r="AB668" s="607"/>
      <c r="AC668" s="607"/>
      <c r="AD668" s="607"/>
      <c r="AE668" s="603"/>
    </row>
    <row r="669" spans="1:31" s="612" customFormat="1" ht="13.9" customHeight="1" x14ac:dyDescent="0.25">
      <c r="A669" s="603"/>
      <c r="B669" s="611"/>
      <c r="C669" s="611"/>
      <c r="D669" s="611"/>
      <c r="E669" s="604">
        <v>427.8</v>
      </c>
      <c r="F669" s="604">
        <f>+CEILING(E669,5)</f>
        <v>430</v>
      </c>
      <c r="G669" s="608"/>
      <c r="H669" s="603">
        <f>F669*36</f>
        <v>15480</v>
      </c>
      <c r="I669" s="605">
        <f>F669</f>
        <v>430</v>
      </c>
      <c r="J669" s="608"/>
      <c r="K669" s="606"/>
      <c r="L669" s="608"/>
      <c r="M669" s="606"/>
      <c r="N669" s="608"/>
      <c r="O669" s="608"/>
      <c r="P669" s="608"/>
      <c r="Q669" s="608"/>
      <c r="R669" s="606">
        <v>42</v>
      </c>
      <c r="S669" s="608"/>
      <c r="T669" s="608"/>
      <c r="U669" s="608"/>
      <c r="V669" s="603"/>
      <c r="W669" s="603"/>
      <c r="X669" s="608"/>
      <c r="Y669" s="608"/>
      <c r="Z669" s="603"/>
      <c r="AA669" s="611"/>
      <c r="AB669" s="608"/>
      <c r="AC669" s="606"/>
      <c r="AD669" s="606"/>
      <c r="AE669" s="603"/>
    </row>
    <row r="670" spans="1:31" s="612" customFormat="1" ht="13.9" customHeight="1" x14ac:dyDescent="0.25">
      <c r="A670" s="603">
        <f>A668+1</f>
        <v>332</v>
      </c>
      <c r="B670" s="611" t="s">
        <v>737</v>
      </c>
      <c r="C670" s="611" t="s">
        <v>20</v>
      </c>
      <c r="D670" s="611"/>
      <c r="E670" s="604"/>
      <c r="F670" s="604"/>
      <c r="G670" s="608"/>
      <c r="H670" s="603"/>
      <c r="I670" s="605"/>
      <c r="J670" s="608"/>
      <c r="K670" s="606">
        <f>(M670*4+N670*2)/2</f>
        <v>12</v>
      </c>
      <c r="L670" s="606"/>
      <c r="M670" s="606">
        <v>6</v>
      </c>
      <c r="N670" s="607"/>
      <c r="O670" s="607"/>
      <c r="P670" s="607"/>
      <c r="Q670" s="607"/>
      <c r="R670" s="607"/>
      <c r="S670" s="607"/>
      <c r="T670" s="607"/>
      <c r="U670" s="603"/>
      <c r="V670" s="603">
        <v>1</v>
      </c>
      <c r="W670" s="603">
        <v>1</v>
      </c>
      <c r="X670" s="603"/>
      <c r="Y670" s="603"/>
      <c r="Z670" s="603">
        <v>2</v>
      </c>
      <c r="AA670" s="611"/>
      <c r="AB670" s="607"/>
      <c r="AC670" s="607"/>
      <c r="AD670" s="607"/>
      <c r="AE670" s="603"/>
    </row>
    <row r="671" spans="1:31" s="612" customFormat="1" ht="13.9" customHeight="1" x14ac:dyDescent="0.25">
      <c r="A671" s="603"/>
      <c r="B671" s="611"/>
      <c r="C671" s="611"/>
      <c r="D671" s="611"/>
      <c r="E671" s="604">
        <v>371.3</v>
      </c>
      <c r="F671" s="604">
        <f>+CEILING(E671,5)</f>
        <v>375</v>
      </c>
      <c r="G671" s="608"/>
      <c r="H671" s="603">
        <f>F671*36</f>
        <v>13500</v>
      </c>
      <c r="I671" s="605">
        <f>F671</f>
        <v>375</v>
      </c>
      <c r="J671" s="608"/>
      <c r="K671" s="606"/>
      <c r="L671" s="608"/>
      <c r="M671" s="606"/>
      <c r="N671" s="608"/>
      <c r="O671" s="608"/>
      <c r="P671" s="608"/>
      <c r="Q671" s="608"/>
      <c r="R671" s="606">
        <v>36</v>
      </c>
      <c r="S671" s="608"/>
      <c r="T671" s="608"/>
      <c r="U671" s="608"/>
      <c r="V671" s="603"/>
      <c r="W671" s="603"/>
      <c r="X671" s="608"/>
      <c r="Y671" s="608"/>
      <c r="Z671" s="603"/>
      <c r="AA671" s="611"/>
      <c r="AB671" s="608"/>
      <c r="AC671" s="606"/>
      <c r="AD671" s="606"/>
      <c r="AE671" s="603"/>
    </row>
    <row r="672" spans="1:31" s="612" customFormat="1" ht="13.9" customHeight="1" x14ac:dyDescent="0.25">
      <c r="A672" s="603">
        <f>A670+1</f>
        <v>333</v>
      </c>
      <c r="B672" s="611" t="s">
        <v>738</v>
      </c>
      <c r="C672" s="611" t="s">
        <v>249</v>
      </c>
      <c r="D672" s="611" t="s">
        <v>1135</v>
      </c>
      <c r="E672" s="604"/>
      <c r="F672" s="604"/>
      <c r="G672" s="608"/>
      <c r="H672" s="603"/>
      <c r="I672" s="605"/>
      <c r="J672" s="606">
        <v>48</v>
      </c>
      <c r="K672" s="608"/>
      <c r="L672" s="606">
        <v>12</v>
      </c>
      <c r="M672" s="608"/>
      <c r="N672" s="608"/>
      <c r="O672" s="608"/>
      <c r="P672" s="608"/>
      <c r="Q672" s="608"/>
      <c r="R672" s="607"/>
      <c r="S672" s="603">
        <v>30</v>
      </c>
      <c r="T672" s="608"/>
      <c r="U672" s="603">
        <v>2</v>
      </c>
      <c r="V672" s="608"/>
      <c r="W672" s="603">
        <v>2</v>
      </c>
      <c r="X672" s="608"/>
      <c r="Y672" s="608"/>
      <c r="Z672" s="603">
        <v>4</v>
      </c>
      <c r="AA672" s="611"/>
      <c r="AB672" s="608"/>
      <c r="AC672" s="607"/>
      <c r="AD672" s="607"/>
      <c r="AE672" s="603"/>
    </row>
    <row r="673" spans="1:31" s="612" customFormat="1" ht="13.9" customHeight="1" x14ac:dyDescent="0.25">
      <c r="A673" s="603"/>
      <c r="B673" s="611"/>
      <c r="C673" s="611"/>
      <c r="D673" s="611"/>
      <c r="E673" s="604">
        <v>365.1</v>
      </c>
      <c r="F673" s="604">
        <f>+CEILING(E673,5)</f>
        <v>370</v>
      </c>
      <c r="G673" s="608"/>
      <c r="H673" s="603">
        <f>F673*36</f>
        <v>13320</v>
      </c>
      <c r="I673" s="605">
        <f>F673</f>
        <v>370</v>
      </c>
      <c r="J673" s="608"/>
      <c r="K673" s="606"/>
      <c r="L673" s="608"/>
      <c r="M673" s="606"/>
      <c r="N673" s="608"/>
      <c r="O673" s="608"/>
      <c r="P673" s="608"/>
      <c r="Q673" s="608"/>
      <c r="R673" s="606">
        <v>36</v>
      </c>
      <c r="S673" s="608"/>
      <c r="T673" s="608"/>
      <c r="U673" s="608"/>
      <c r="V673" s="603"/>
      <c r="W673" s="603"/>
      <c r="X673" s="608"/>
      <c r="Y673" s="608"/>
      <c r="Z673" s="603"/>
      <c r="AA673" s="611"/>
      <c r="AB673" s="608"/>
      <c r="AC673" s="606"/>
      <c r="AD673" s="606"/>
      <c r="AE673" s="603"/>
    </row>
    <row r="674" spans="1:31" s="612" customFormat="1" ht="13.9" customHeight="1" x14ac:dyDescent="0.25">
      <c r="A674" s="603">
        <f>A672+1</f>
        <v>334</v>
      </c>
      <c r="B674" s="611" t="s">
        <v>739</v>
      </c>
      <c r="C674" s="611" t="s">
        <v>20</v>
      </c>
      <c r="D674" s="611"/>
      <c r="E674" s="604"/>
      <c r="F674" s="604"/>
      <c r="G674" s="608"/>
      <c r="H674" s="603"/>
      <c r="I674" s="605"/>
      <c r="J674" s="608"/>
      <c r="K674" s="606">
        <f>(M674*4+N674*2)/2</f>
        <v>12</v>
      </c>
      <c r="L674" s="606"/>
      <c r="M674" s="606">
        <v>6</v>
      </c>
      <c r="N674" s="607"/>
      <c r="O674" s="607"/>
      <c r="P674" s="607"/>
      <c r="Q674" s="607"/>
      <c r="R674" s="607"/>
      <c r="S674" s="607"/>
      <c r="T674" s="607"/>
      <c r="U674" s="603"/>
      <c r="V674" s="603">
        <v>1</v>
      </c>
      <c r="W674" s="603">
        <v>1</v>
      </c>
      <c r="X674" s="603"/>
      <c r="Y674" s="603"/>
      <c r="Z674" s="603">
        <v>2</v>
      </c>
      <c r="AA674" s="611"/>
      <c r="AB674" s="607"/>
      <c r="AC674" s="607"/>
      <c r="AD674" s="607"/>
      <c r="AE674" s="603"/>
    </row>
    <row r="675" spans="1:31" s="612" customFormat="1" ht="13.9" customHeight="1" x14ac:dyDescent="0.25">
      <c r="A675" s="603"/>
      <c r="B675" s="611"/>
      <c r="C675" s="611"/>
      <c r="D675" s="611"/>
      <c r="E675" s="604">
        <v>381</v>
      </c>
      <c r="F675" s="604">
        <f>+CEILING(E675,5)</f>
        <v>385</v>
      </c>
      <c r="G675" s="608"/>
      <c r="H675" s="603">
        <f>F675*36</f>
        <v>13860</v>
      </c>
      <c r="I675" s="605">
        <f>F675</f>
        <v>385</v>
      </c>
      <c r="J675" s="608"/>
      <c r="K675" s="606"/>
      <c r="L675" s="608"/>
      <c r="M675" s="606"/>
      <c r="N675" s="608"/>
      <c r="O675" s="608"/>
      <c r="P675" s="608"/>
      <c r="Q675" s="608"/>
      <c r="R675" s="606">
        <v>36</v>
      </c>
      <c r="S675" s="608"/>
      <c r="T675" s="608"/>
      <c r="U675" s="608"/>
      <c r="V675" s="603"/>
      <c r="W675" s="603"/>
      <c r="X675" s="608"/>
      <c r="Y675" s="608"/>
      <c r="Z675" s="603"/>
      <c r="AA675" s="611"/>
      <c r="AB675" s="608"/>
      <c r="AC675" s="606"/>
      <c r="AD675" s="606"/>
      <c r="AE675" s="603"/>
    </row>
    <row r="676" spans="1:31" s="612" customFormat="1" ht="13.9" customHeight="1" x14ac:dyDescent="0.25">
      <c r="A676" s="603">
        <f>A674+1</f>
        <v>335</v>
      </c>
      <c r="B676" s="611" t="s">
        <v>740</v>
      </c>
      <c r="C676" s="611" t="s">
        <v>20</v>
      </c>
      <c r="D676" s="611"/>
      <c r="E676" s="604"/>
      <c r="F676" s="604"/>
      <c r="G676" s="608"/>
      <c r="H676" s="603"/>
      <c r="I676" s="605"/>
      <c r="J676" s="608"/>
      <c r="K676" s="606">
        <f>(M676*4+N676*2)/2</f>
        <v>12</v>
      </c>
      <c r="L676" s="606"/>
      <c r="M676" s="606">
        <v>6</v>
      </c>
      <c r="N676" s="607"/>
      <c r="O676" s="607"/>
      <c r="P676" s="607"/>
      <c r="Q676" s="607"/>
      <c r="R676" s="607"/>
      <c r="S676" s="607"/>
      <c r="T676" s="607"/>
      <c r="U676" s="603"/>
      <c r="V676" s="603">
        <v>1</v>
      </c>
      <c r="W676" s="603">
        <v>1</v>
      </c>
      <c r="X676" s="603"/>
      <c r="Y676" s="603"/>
      <c r="Z676" s="603">
        <v>2</v>
      </c>
      <c r="AA676" s="611"/>
      <c r="AB676" s="607"/>
      <c r="AC676" s="607"/>
      <c r="AD676" s="607"/>
      <c r="AE676" s="603"/>
    </row>
    <row r="677" spans="1:31" s="612" customFormat="1" ht="13.9" customHeight="1" x14ac:dyDescent="0.25">
      <c r="A677" s="603"/>
      <c r="B677" s="611"/>
      <c r="C677" s="611"/>
      <c r="D677" s="611"/>
      <c r="E677" s="604">
        <v>417</v>
      </c>
      <c r="F677" s="604">
        <f>+CEILING(E677,5)</f>
        <v>420</v>
      </c>
      <c r="G677" s="608"/>
      <c r="H677" s="603">
        <f>F677*36</f>
        <v>15120</v>
      </c>
      <c r="I677" s="605">
        <f>F677</f>
        <v>420</v>
      </c>
      <c r="J677" s="608"/>
      <c r="K677" s="606"/>
      <c r="L677" s="608"/>
      <c r="M677" s="606"/>
      <c r="N677" s="608"/>
      <c r="O677" s="608"/>
      <c r="P677" s="608"/>
      <c r="Q677" s="608"/>
      <c r="R677" s="606">
        <v>42</v>
      </c>
      <c r="S677" s="608"/>
      <c r="T677" s="608"/>
      <c r="U677" s="608"/>
      <c r="V677" s="603"/>
      <c r="W677" s="603"/>
      <c r="X677" s="608"/>
      <c r="Y677" s="608"/>
      <c r="Z677" s="603"/>
      <c r="AA677" s="611"/>
      <c r="AB677" s="608"/>
      <c r="AC677" s="606"/>
      <c r="AD677" s="606"/>
      <c r="AE677" s="603"/>
    </row>
    <row r="678" spans="1:31" s="612" customFormat="1" ht="13.9" customHeight="1" x14ac:dyDescent="0.25">
      <c r="A678" s="603">
        <f>A676+1</f>
        <v>336</v>
      </c>
      <c r="B678" s="611" t="s">
        <v>741</v>
      </c>
      <c r="C678" s="611" t="s">
        <v>235</v>
      </c>
      <c r="D678" s="611"/>
      <c r="E678" s="604"/>
      <c r="F678" s="604"/>
      <c r="G678" s="608"/>
      <c r="H678" s="603"/>
      <c r="I678" s="605"/>
      <c r="J678" s="608"/>
      <c r="K678" s="606">
        <f>(M678*4+N678*2)/2</f>
        <v>12</v>
      </c>
      <c r="L678" s="606"/>
      <c r="M678" s="606">
        <v>6</v>
      </c>
      <c r="N678" s="607"/>
      <c r="O678" s="607"/>
      <c r="P678" s="607"/>
      <c r="Q678" s="607"/>
      <c r="R678" s="607"/>
      <c r="S678" s="607"/>
      <c r="T678" s="607"/>
      <c r="U678" s="603"/>
      <c r="V678" s="603">
        <v>1</v>
      </c>
      <c r="W678" s="603">
        <v>1</v>
      </c>
      <c r="X678" s="603"/>
      <c r="Y678" s="603"/>
      <c r="Z678" s="603">
        <v>2</v>
      </c>
      <c r="AA678" s="611"/>
      <c r="AB678" s="607"/>
      <c r="AC678" s="607"/>
      <c r="AD678" s="607"/>
      <c r="AE678" s="603"/>
    </row>
    <row r="679" spans="1:31" s="612" customFormat="1" ht="13.9" customHeight="1" x14ac:dyDescent="0.25">
      <c r="A679" s="603"/>
      <c r="B679" s="611"/>
      <c r="C679" s="611"/>
      <c r="D679" s="611"/>
      <c r="E679" s="604">
        <v>423.3</v>
      </c>
      <c r="F679" s="604">
        <f>+CEILING(E679,5)</f>
        <v>425</v>
      </c>
      <c r="G679" s="608"/>
      <c r="H679" s="603">
        <f>F679*36</f>
        <v>15300</v>
      </c>
      <c r="I679" s="605">
        <f>F679</f>
        <v>425</v>
      </c>
      <c r="J679" s="610"/>
      <c r="K679" s="608"/>
      <c r="L679" s="610"/>
      <c r="M679" s="608"/>
      <c r="N679" s="608"/>
      <c r="O679" s="608"/>
      <c r="P679" s="608"/>
      <c r="Q679" s="608"/>
      <c r="R679" s="606">
        <v>42</v>
      </c>
      <c r="S679" s="607"/>
      <c r="T679" s="608"/>
      <c r="U679" s="603"/>
      <c r="V679" s="608"/>
      <c r="W679" s="603"/>
      <c r="X679" s="608"/>
      <c r="Y679" s="608"/>
      <c r="Z679" s="603"/>
      <c r="AA679" s="611"/>
      <c r="AB679" s="608"/>
      <c r="AC679" s="606"/>
      <c r="AD679" s="606"/>
      <c r="AE679" s="603"/>
    </row>
    <row r="680" spans="1:31" s="612" customFormat="1" x14ac:dyDescent="0.25">
      <c r="A680" s="603">
        <f>A678+1</f>
        <v>337</v>
      </c>
      <c r="B680" s="611" t="s">
        <v>742</v>
      </c>
      <c r="C680" s="611" t="s">
        <v>236</v>
      </c>
      <c r="D680" s="611"/>
      <c r="E680" s="604"/>
      <c r="F680" s="604"/>
      <c r="G680" s="608"/>
      <c r="H680" s="603"/>
      <c r="I680" s="605"/>
      <c r="J680" s="608"/>
      <c r="K680" s="606">
        <f>(M680*4+N680*2)/2</f>
        <v>12</v>
      </c>
      <c r="L680" s="606"/>
      <c r="M680" s="606">
        <v>6</v>
      </c>
      <c r="N680" s="607"/>
      <c r="O680" s="607"/>
      <c r="P680" s="607"/>
      <c r="Q680" s="607"/>
      <c r="R680" s="607"/>
      <c r="S680" s="607"/>
      <c r="T680" s="607"/>
      <c r="U680" s="603"/>
      <c r="V680" s="603">
        <v>1</v>
      </c>
      <c r="W680" s="603">
        <v>1</v>
      </c>
      <c r="X680" s="603"/>
      <c r="Y680" s="603"/>
      <c r="Z680" s="603">
        <v>2</v>
      </c>
      <c r="AA680" s="611"/>
      <c r="AB680" s="607"/>
      <c r="AC680" s="607"/>
      <c r="AD680" s="607"/>
      <c r="AE680" s="603"/>
    </row>
    <row r="681" spans="1:31" s="612" customFormat="1" ht="13.9" customHeight="1" x14ac:dyDescent="0.25">
      <c r="A681" s="603"/>
      <c r="B681" s="611"/>
      <c r="C681" s="611"/>
      <c r="D681" s="611"/>
      <c r="E681" s="604">
        <v>401</v>
      </c>
      <c r="F681" s="604">
        <f>+CEILING(E681,5)</f>
        <v>405</v>
      </c>
      <c r="G681" s="603"/>
      <c r="H681" s="603">
        <f>F681*36</f>
        <v>14580</v>
      </c>
      <c r="I681" s="605">
        <f>F681</f>
        <v>405</v>
      </c>
      <c r="J681" s="610"/>
      <c r="K681" s="608"/>
      <c r="L681" s="610"/>
      <c r="M681" s="608"/>
      <c r="N681" s="608"/>
      <c r="O681" s="608"/>
      <c r="P681" s="608"/>
      <c r="Q681" s="608"/>
      <c r="R681" s="606">
        <v>42</v>
      </c>
      <c r="S681" s="607"/>
      <c r="T681" s="608"/>
      <c r="U681" s="603"/>
      <c r="V681" s="608"/>
      <c r="W681" s="603"/>
      <c r="X681" s="608"/>
      <c r="Y681" s="608"/>
      <c r="Z681" s="603"/>
      <c r="AA681" s="611"/>
      <c r="AB681" s="608"/>
      <c r="AC681" s="606"/>
      <c r="AD681" s="606"/>
      <c r="AE681" s="603"/>
    </row>
    <row r="682" spans="1:31" s="612" customFormat="1" ht="13.9" customHeight="1" x14ac:dyDescent="0.25">
      <c r="A682" s="603">
        <f>A680+1</f>
        <v>338</v>
      </c>
      <c r="B682" s="611" t="s">
        <v>743</v>
      </c>
      <c r="C682" s="611" t="s">
        <v>236</v>
      </c>
      <c r="D682" s="611"/>
      <c r="E682" s="604"/>
      <c r="F682" s="604"/>
      <c r="G682" s="603"/>
      <c r="H682" s="603"/>
      <c r="I682" s="605"/>
      <c r="J682" s="608"/>
      <c r="K682" s="606">
        <f>(M682*4+N682*2)/2</f>
        <v>12</v>
      </c>
      <c r="L682" s="606"/>
      <c r="M682" s="606">
        <v>6</v>
      </c>
      <c r="N682" s="607"/>
      <c r="O682" s="607"/>
      <c r="P682" s="607"/>
      <c r="Q682" s="607"/>
      <c r="R682" s="607"/>
      <c r="S682" s="607"/>
      <c r="T682" s="607"/>
      <c r="U682" s="603"/>
      <c r="V682" s="603">
        <v>1</v>
      </c>
      <c r="W682" s="603">
        <v>1</v>
      </c>
      <c r="X682" s="603"/>
      <c r="Y682" s="603"/>
      <c r="Z682" s="603">
        <v>2</v>
      </c>
      <c r="AA682" s="611"/>
      <c r="AB682" s="607"/>
      <c r="AC682" s="607"/>
      <c r="AD682" s="607"/>
      <c r="AE682" s="603"/>
    </row>
    <row r="683" spans="1:31" s="612" customFormat="1" ht="13.9" customHeight="1" x14ac:dyDescent="0.25">
      <c r="A683" s="603"/>
      <c r="B683" s="611"/>
      <c r="C683" s="611"/>
      <c r="D683" s="611"/>
      <c r="E683" s="604">
        <v>424</v>
      </c>
      <c r="F683" s="604">
        <f>+CEILING(E683,5)</f>
        <v>425</v>
      </c>
      <c r="G683" s="603"/>
      <c r="H683" s="603">
        <f>F683*36</f>
        <v>15300</v>
      </c>
      <c r="I683" s="605">
        <f>F683</f>
        <v>425</v>
      </c>
      <c r="J683" s="608"/>
      <c r="K683" s="606"/>
      <c r="L683" s="608"/>
      <c r="M683" s="606"/>
      <c r="N683" s="608"/>
      <c r="O683" s="608"/>
      <c r="P683" s="608"/>
      <c r="Q683" s="608"/>
      <c r="R683" s="606">
        <v>42</v>
      </c>
      <c r="S683" s="608"/>
      <c r="T683" s="608"/>
      <c r="U683" s="608"/>
      <c r="V683" s="603"/>
      <c r="W683" s="603"/>
      <c r="X683" s="608"/>
      <c r="Y683" s="608"/>
      <c r="Z683" s="603"/>
      <c r="AA683" s="611"/>
      <c r="AB683" s="608"/>
      <c r="AC683" s="606"/>
      <c r="AD683" s="606"/>
      <c r="AE683" s="603"/>
    </row>
    <row r="684" spans="1:31" s="612" customFormat="1" ht="13.9" customHeight="1" x14ac:dyDescent="0.25">
      <c r="A684" s="603">
        <f>A682+1</f>
        <v>339</v>
      </c>
      <c r="B684" s="611" t="s">
        <v>744</v>
      </c>
      <c r="C684" s="611" t="s">
        <v>249</v>
      </c>
      <c r="D684" s="611" t="s">
        <v>1136</v>
      </c>
      <c r="E684" s="604"/>
      <c r="F684" s="604"/>
      <c r="G684" s="603"/>
      <c r="H684" s="603"/>
      <c r="I684" s="605"/>
      <c r="J684" s="606">
        <v>48</v>
      </c>
      <c r="K684" s="608"/>
      <c r="L684" s="606">
        <v>12</v>
      </c>
      <c r="M684" s="608"/>
      <c r="N684" s="608"/>
      <c r="O684" s="608"/>
      <c r="P684" s="608"/>
      <c r="Q684" s="608"/>
      <c r="R684" s="607"/>
      <c r="S684" s="603">
        <v>30</v>
      </c>
      <c r="T684" s="608"/>
      <c r="U684" s="603">
        <v>2</v>
      </c>
      <c r="V684" s="608"/>
      <c r="W684" s="603">
        <v>2</v>
      </c>
      <c r="X684" s="608"/>
      <c r="Y684" s="608"/>
      <c r="Z684" s="603">
        <v>4</v>
      </c>
      <c r="AA684" s="611"/>
      <c r="AB684" s="608"/>
      <c r="AC684" s="607"/>
      <c r="AD684" s="607"/>
      <c r="AE684" s="603"/>
    </row>
    <row r="685" spans="1:31" s="612" customFormat="1" ht="13.9" customHeight="1" x14ac:dyDescent="0.25">
      <c r="A685" s="603"/>
      <c r="B685" s="611"/>
      <c r="C685" s="611"/>
      <c r="D685" s="611"/>
      <c r="E685" s="604">
        <v>404.9</v>
      </c>
      <c r="F685" s="604">
        <f>+CEILING(E685,5)</f>
        <v>405</v>
      </c>
      <c r="G685" s="603"/>
      <c r="H685" s="603">
        <f>F685*36</f>
        <v>14580</v>
      </c>
      <c r="I685" s="605">
        <f>F685</f>
        <v>405</v>
      </c>
      <c r="J685" s="608"/>
      <c r="K685" s="606"/>
      <c r="L685" s="608"/>
      <c r="M685" s="606"/>
      <c r="N685" s="608"/>
      <c r="O685" s="608"/>
      <c r="P685" s="608"/>
      <c r="Q685" s="608"/>
      <c r="R685" s="606">
        <v>42</v>
      </c>
      <c r="S685" s="608"/>
      <c r="T685" s="608"/>
      <c r="U685" s="608"/>
      <c r="V685" s="603"/>
      <c r="W685" s="603"/>
      <c r="X685" s="608"/>
      <c r="Y685" s="608"/>
      <c r="Z685" s="603"/>
      <c r="AA685" s="611"/>
      <c r="AB685" s="608"/>
      <c r="AC685" s="606"/>
      <c r="AD685" s="606"/>
      <c r="AE685" s="603"/>
    </row>
    <row r="686" spans="1:31" s="612" customFormat="1" ht="13.9" customHeight="1" x14ac:dyDescent="0.25">
      <c r="A686" s="603">
        <f>A684+1</f>
        <v>340</v>
      </c>
      <c r="B686" s="611" t="s">
        <v>745</v>
      </c>
      <c r="C686" s="611" t="s">
        <v>234</v>
      </c>
      <c r="D686" s="611"/>
      <c r="E686" s="604"/>
      <c r="F686" s="604"/>
      <c r="G686" s="603"/>
      <c r="H686" s="603"/>
      <c r="I686" s="605"/>
      <c r="J686" s="608"/>
      <c r="K686" s="606">
        <f>(M686*4+N686*2)/2</f>
        <v>12</v>
      </c>
      <c r="L686" s="606"/>
      <c r="M686" s="606">
        <v>6</v>
      </c>
      <c r="N686" s="607"/>
      <c r="O686" s="607"/>
      <c r="P686" s="607"/>
      <c r="Q686" s="607"/>
      <c r="R686" s="607"/>
      <c r="S686" s="607"/>
      <c r="T686" s="607"/>
      <c r="U686" s="603"/>
      <c r="V686" s="603">
        <v>1</v>
      </c>
      <c r="W686" s="603">
        <v>1</v>
      </c>
      <c r="X686" s="603"/>
      <c r="Y686" s="603"/>
      <c r="Z686" s="603">
        <v>2</v>
      </c>
      <c r="AA686" s="611"/>
      <c r="AB686" s="607"/>
      <c r="AC686" s="607"/>
      <c r="AD686" s="607"/>
      <c r="AE686" s="603"/>
    </row>
    <row r="687" spans="1:31" s="612" customFormat="1" ht="13.9" customHeight="1" x14ac:dyDescent="0.25">
      <c r="A687" s="603"/>
      <c r="B687" s="611"/>
      <c r="C687" s="611"/>
      <c r="D687" s="611"/>
      <c r="E687" s="604">
        <v>343.1</v>
      </c>
      <c r="F687" s="604">
        <f>+CEILING(E687,5)</f>
        <v>345</v>
      </c>
      <c r="G687" s="603"/>
      <c r="H687" s="603">
        <f>F687*36</f>
        <v>12420</v>
      </c>
      <c r="I687" s="605">
        <f>F687</f>
        <v>345</v>
      </c>
      <c r="J687" s="608"/>
      <c r="K687" s="606"/>
      <c r="L687" s="608"/>
      <c r="M687" s="606"/>
      <c r="N687" s="608"/>
      <c r="O687" s="608"/>
      <c r="P687" s="608"/>
      <c r="Q687" s="608"/>
      <c r="R687" s="606">
        <v>36</v>
      </c>
      <c r="S687" s="608"/>
      <c r="T687" s="608"/>
      <c r="U687" s="608"/>
      <c r="V687" s="603"/>
      <c r="W687" s="603"/>
      <c r="X687" s="608"/>
      <c r="Y687" s="608"/>
      <c r="Z687" s="603"/>
      <c r="AA687" s="611"/>
      <c r="AB687" s="608"/>
      <c r="AC687" s="606"/>
      <c r="AD687" s="606"/>
      <c r="AE687" s="603"/>
    </row>
    <row r="688" spans="1:31" s="612" customFormat="1" ht="13.9" customHeight="1" x14ac:dyDescent="0.25">
      <c r="A688" s="603">
        <f>A686+1</f>
        <v>341</v>
      </c>
      <c r="B688" s="611" t="s">
        <v>746</v>
      </c>
      <c r="C688" s="611" t="s">
        <v>234</v>
      </c>
      <c r="D688" s="611"/>
      <c r="E688" s="604"/>
      <c r="F688" s="604"/>
      <c r="G688" s="603"/>
      <c r="H688" s="603"/>
      <c r="I688" s="605"/>
      <c r="J688" s="608"/>
      <c r="K688" s="606">
        <f>(M688*4+N688*2)/2</f>
        <v>12</v>
      </c>
      <c r="L688" s="606"/>
      <c r="M688" s="606">
        <v>6</v>
      </c>
      <c r="N688" s="607"/>
      <c r="O688" s="607"/>
      <c r="P688" s="607"/>
      <c r="Q688" s="607"/>
      <c r="R688" s="607"/>
      <c r="S688" s="607"/>
      <c r="T688" s="607"/>
      <c r="U688" s="603"/>
      <c r="V688" s="603">
        <v>1</v>
      </c>
      <c r="W688" s="603">
        <v>1</v>
      </c>
      <c r="X688" s="603"/>
      <c r="Y688" s="603"/>
      <c r="Z688" s="603">
        <v>2</v>
      </c>
      <c r="AA688" s="611"/>
      <c r="AB688" s="607"/>
      <c r="AC688" s="607"/>
      <c r="AD688" s="607"/>
      <c r="AE688" s="603"/>
    </row>
    <row r="689" spans="1:31" s="612" customFormat="1" ht="13.9" customHeight="1" x14ac:dyDescent="0.25">
      <c r="A689" s="603"/>
      <c r="B689" s="611"/>
      <c r="C689" s="611"/>
      <c r="D689" s="611"/>
      <c r="E689" s="604">
        <v>357.7</v>
      </c>
      <c r="F689" s="604">
        <f>+CEILING(E689,5)</f>
        <v>360</v>
      </c>
      <c r="G689" s="603"/>
      <c r="H689" s="603">
        <f>F689*36</f>
        <v>12960</v>
      </c>
      <c r="I689" s="605">
        <f>F689</f>
        <v>360</v>
      </c>
      <c r="J689" s="608"/>
      <c r="K689" s="606"/>
      <c r="L689" s="608"/>
      <c r="M689" s="606"/>
      <c r="N689" s="608"/>
      <c r="O689" s="608"/>
      <c r="P689" s="608"/>
      <c r="Q689" s="608"/>
      <c r="R689" s="606">
        <v>36</v>
      </c>
      <c r="S689" s="608"/>
      <c r="T689" s="608"/>
      <c r="U689" s="608"/>
      <c r="V689" s="603"/>
      <c r="W689" s="603"/>
      <c r="X689" s="608"/>
      <c r="Y689" s="608"/>
      <c r="Z689" s="603"/>
      <c r="AA689" s="611"/>
      <c r="AB689" s="608"/>
      <c r="AC689" s="606"/>
      <c r="AD689" s="606"/>
      <c r="AE689" s="603"/>
    </row>
    <row r="690" spans="1:31" s="612" customFormat="1" ht="13.9" customHeight="1" x14ac:dyDescent="0.25">
      <c r="A690" s="603">
        <f>A688+1</f>
        <v>342</v>
      </c>
      <c r="B690" s="611" t="s">
        <v>747</v>
      </c>
      <c r="C690" s="611" t="s">
        <v>234</v>
      </c>
      <c r="D690" s="611"/>
      <c r="E690" s="604"/>
      <c r="F690" s="604"/>
      <c r="G690" s="603"/>
      <c r="H690" s="603"/>
      <c r="I690" s="605"/>
      <c r="J690" s="608"/>
      <c r="K690" s="606">
        <f>(M690*4+N690*2)/2</f>
        <v>12</v>
      </c>
      <c r="L690" s="606"/>
      <c r="M690" s="606">
        <v>6</v>
      </c>
      <c r="N690" s="607"/>
      <c r="O690" s="607"/>
      <c r="P690" s="607"/>
      <c r="Q690" s="607"/>
      <c r="R690" s="607"/>
      <c r="S690" s="607"/>
      <c r="T690" s="607"/>
      <c r="U690" s="603"/>
      <c r="V690" s="603">
        <v>1</v>
      </c>
      <c r="W690" s="603">
        <v>1</v>
      </c>
      <c r="X690" s="603"/>
      <c r="Y690" s="603"/>
      <c r="Z690" s="603">
        <v>2</v>
      </c>
      <c r="AA690" s="611"/>
      <c r="AB690" s="607"/>
      <c r="AC690" s="607"/>
      <c r="AD690" s="607"/>
      <c r="AE690" s="603"/>
    </row>
    <row r="691" spans="1:31" s="612" customFormat="1" ht="13.9" customHeight="1" x14ac:dyDescent="0.25">
      <c r="A691" s="603"/>
      <c r="B691" s="611"/>
      <c r="C691" s="611"/>
      <c r="D691" s="611"/>
      <c r="E691" s="604">
        <v>365.2</v>
      </c>
      <c r="F691" s="604">
        <f>+CEILING(E691,5)</f>
        <v>370</v>
      </c>
      <c r="G691" s="603"/>
      <c r="H691" s="603">
        <f>F691*36</f>
        <v>13320</v>
      </c>
      <c r="I691" s="605">
        <f>F691</f>
        <v>370</v>
      </c>
      <c r="J691" s="608"/>
      <c r="K691" s="606"/>
      <c r="L691" s="608"/>
      <c r="M691" s="606"/>
      <c r="N691" s="608"/>
      <c r="O691" s="608"/>
      <c r="P691" s="608"/>
      <c r="Q691" s="608"/>
      <c r="R691" s="606">
        <v>36</v>
      </c>
      <c r="S691" s="608"/>
      <c r="T691" s="608"/>
      <c r="U691" s="608"/>
      <c r="V691" s="603"/>
      <c r="W691" s="603"/>
      <c r="X691" s="608"/>
      <c r="Y691" s="608"/>
      <c r="Z691" s="603"/>
      <c r="AA691" s="611"/>
      <c r="AB691" s="608"/>
      <c r="AC691" s="606"/>
      <c r="AD691" s="606"/>
      <c r="AE691" s="603"/>
    </row>
    <row r="692" spans="1:31" s="612" customFormat="1" ht="13.9" customHeight="1" x14ac:dyDescent="0.25">
      <c r="A692" s="603">
        <f>A690+1</f>
        <v>343</v>
      </c>
      <c r="B692" s="611" t="s">
        <v>748</v>
      </c>
      <c r="C692" s="611" t="s">
        <v>234</v>
      </c>
      <c r="D692" s="611"/>
      <c r="E692" s="604"/>
      <c r="F692" s="604"/>
      <c r="G692" s="603"/>
      <c r="H692" s="603"/>
      <c r="I692" s="605"/>
      <c r="J692" s="608"/>
      <c r="K692" s="606">
        <f>(M692*4+N692*2)/2</f>
        <v>12</v>
      </c>
      <c r="L692" s="606"/>
      <c r="M692" s="606">
        <v>6</v>
      </c>
      <c r="N692" s="607"/>
      <c r="O692" s="607"/>
      <c r="P692" s="607"/>
      <c r="Q692" s="607"/>
      <c r="R692" s="607"/>
      <c r="S692" s="607"/>
      <c r="T692" s="607"/>
      <c r="U692" s="603"/>
      <c r="V692" s="603">
        <v>1</v>
      </c>
      <c r="W692" s="603">
        <v>1</v>
      </c>
      <c r="X692" s="603"/>
      <c r="Y692" s="603"/>
      <c r="Z692" s="603">
        <v>2</v>
      </c>
      <c r="AA692" s="611"/>
      <c r="AB692" s="607"/>
      <c r="AC692" s="607"/>
      <c r="AD692" s="607"/>
      <c r="AE692" s="603"/>
    </row>
    <row r="693" spans="1:31" s="612" customFormat="1" ht="13.9" customHeight="1" x14ac:dyDescent="0.25">
      <c r="A693" s="603"/>
      <c r="B693" s="611"/>
      <c r="C693" s="611"/>
      <c r="D693" s="611"/>
      <c r="E693" s="604">
        <v>350.1</v>
      </c>
      <c r="F693" s="604">
        <f>+CEILING(E693,5)</f>
        <v>355</v>
      </c>
      <c r="G693" s="603"/>
      <c r="H693" s="603">
        <f>F693*36</f>
        <v>12780</v>
      </c>
      <c r="I693" s="605">
        <f>F693</f>
        <v>355</v>
      </c>
      <c r="J693" s="608"/>
      <c r="K693" s="606"/>
      <c r="L693" s="608"/>
      <c r="M693" s="606"/>
      <c r="N693" s="608"/>
      <c r="O693" s="608"/>
      <c r="P693" s="608"/>
      <c r="Q693" s="608"/>
      <c r="R693" s="606">
        <v>36</v>
      </c>
      <c r="S693" s="608"/>
      <c r="T693" s="608"/>
      <c r="U693" s="608"/>
      <c r="V693" s="603"/>
      <c r="W693" s="603"/>
      <c r="X693" s="608"/>
      <c r="Y693" s="608"/>
      <c r="Z693" s="603"/>
      <c r="AA693" s="611"/>
      <c r="AB693" s="608"/>
      <c r="AC693" s="606"/>
      <c r="AD693" s="606"/>
      <c r="AE693" s="603"/>
    </row>
    <row r="694" spans="1:31" s="612" customFormat="1" ht="13.9" customHeight="1" x14ac:dyDescent="0.25">
      <c r="A694" s="603">
        <f>A692+1</f>
        <v>344</v>
      </c>
      <c r="B694" s="611" t="s">
        <v>749</v>
      </c>
      <c r="C694" s="611" t="s">
        <v>234</v>
      </c>
      <c r="D694" s="611"/>
      <c r="E694" s="604"/>
      <c r="F694" s="604"/>
      <c r="G694" s="603"/>
      <c r="H694" s="603"/>
      <c r="I694" s="605"/>
      <c r="J694" s="608"/>
      <c r="K694" s="606">
        <f>(M694*4+N694*2)/2</f>
        <v>12</v>
      </c>
      <c r="L694" s="606"/>
      <c r="M694" s="606">
        <v>6</v>
      </c>
      <c r="N694" s="607"/>
      <c r="O694" s="607"/>
      <c r="P694" s="607"/>
      <c r="Q694" s="607"/>
      <c r="R694" s="607"/>
      <c r="S694" s="607"/>
      <c r="T694" s="607"/>
      <c r="U694" s="603"/>
      <c r="V694" s="603">
        <v>1</v>
      </c>
      <c r="W694" s="603">
        <v>1</v>
      </c>
      <c r="X694" s="603"/>
      <c r="Y694" s="603"/>
      <c r="Z694" s="603">
        <v>2</v>
      </c>
      <c r="AA694" s="611"/>
      <c r="AB694" s="607"/>
      <c r="AC694" s="607"/>
      <c r="AD694" s="607"/>
      <c r="AE694" s="603"/>
    </row>
    <row r="695" spans="1:31" s="612" customFormat="1" ht="13.9" customHeight="1" x14ac:dyDescent="0.25">
      <c r="A695" s="603"/>
      <c r="B695" s="611"/>
      <c r="C695" s="611"/>
      <c r="D695" s="611"/>
      <c r="E695" s="604">
        <v>357.7</v>
      </c>
      <c r="F695" s="604">
        <f>+CEILING(E695,5)</f>
        <v>360</v>
      </c>
      <c r="G695" s="603"/>
      <c r="H695" s="603">
        <f>F695*36</f>
        <v>12960</v>
      </c>
      <c r="I695" s="605">
        <f>F695</f>
        <v>360</v>
      </c>
      <c r="J695" s="610"/>
      <c r="K695" s="608"/>
      <c r="L695" s="610"/>
      <c r="M695" s="608"/>
      <c r="N695" s="608"/>
      <c r="O695" s="608"/>
      <c r="P695" s="608"/>
      <c r="Q695" s="608"/>
      <c r="R695" s="606">
        <v>36</v>
      </c>
      <c r="S695" s="607"/>
      <c r="T695" s="608"/>
      <c r="U695" s="603"/>
      <c r="V695" s="608"/>
      <c r="W695" s="603"/>
      <c r="X695" s="608"/>
      <c r="Y695" s="608"/>
      <c r="Z695" s="603"/>
      <c r="AA695" s="611"/>
      <c r="AB695" s="608"/>
      <c r="AC695" s="606"/>
      <c r="AD695" s="606"/>
      <c r="AE695" s="603"/>
    </row>
    <row r="696" spans="1:31" s="612" customFormat="1" ht="13.9" customHeight="1" x14ac:dyDescent="0.25">
      <c r="A696" s="603">
        <f>A694+1</f>
        <v>345</v>
      </c>
      <c r="B696" s="611" t="s">
        <v>750</v>
      </c>
      <c r="C696" s="611" t="s">
        <v>234</v>
      </c>
      <c r="D696" s="611"/>
      <c r="E696" s="604"/>
      <c r="F696" s="604"/>
      <c r="G696" s="603"/>
      <c r="H696" s="603"/>
      <c r="I696" s="605"/>
      <c r="J696" s="608"/>
      <c r="K696" s="606">
        <f>(M696*4+N696*2)/2</f>
        <v>12</v>
      </c>
      <c r="L696" s="606"/>
      <c r="M696" s="606">
        <v>6</v>
      </c>
      <c r="N696" s="607"/>
      <c r="O696" s="607"/>
      <c r="P696" s="607"/>
      <c r="Q696" s="607"/>
      <c r="R696" s="607"/>
      <c r="S696" s="607"/>
      <c r="T696" s="607"/>
      <c r="U696" s="603"/>
      <c r="V696" s="603">
        <v>1</v>
      </c>
      <c r="W696" s="603">
        <v>1</v>
      </c>
      <c r="X696" s="603"/>
      <c r="Y696" s="603"/>
      <c r="Z696" s="603">
        <v>2</v>
      </c>
      <c r="AA696" s="611"/>
      <c r="AB696" s="607"/>
      <c r="AC696" s="607"/>
      <c r="AD696" s="607"/>
      <c r="AE696" s="603"/>
    </row>
    <row r="697" spans="1:31" s="612" customFormat="1" ht="13.9" customHeight="1" x14ac:dyDescent="0.25">
      <c r="A697" s="603"/>
      <c r="B697" s="611"/>
      <c r="C697" s="611"/>
      <c r="D697" s="611"/>
      <c r="E697" s="604">
        <v>337.8</v>
      </c>
      <c r="F697" s="604">
        <f>+CEILING(E697,5)</f>
        <v>340</v>
      </c>
      <c r="G697" s="603"/>
      <c r="H697" s="603">
        <f>F697*36</f>
        <v>12240</v>
      </c>
      <c r="I697" s="605">
        <f>F697</f>
        <v>340</v>
      </c>
      <c r="J697" s="608"/>
      <c r="K697" s="606"/>
      <c r="L697" s="608"/>
      <c r="M697" s="606"/>
      <c r="N697" s="608"/>
      <c r="O697" s="608"/>
      <c r="P697" s="608"/>
      <c r="Q697" s="608"/>
      <c r="R697" s="606">
        <v>36</v>
      </c>
      <c r="S697" s="608"/>
      <c r="T697" s="608"/>
      <c r="U697" s="608"/>
      <c r="V697" s="603"/>
      <c r="W697" s="603"/>
      <c r="X697" s="608"/>
      <c r="Y697" s="608"/>
      <c r="Z697" s="603"/>
      <c r="AA697" s="611"/>
      <c r="AB697" s="608"/>
      <c r="AC697" s="606"/>
      <c r="AD697" s="606"/>
      <c r="AE697" s="603"/>
    </row>
    <row r="698" spans="1:31" s="612" customFormat="1" ht="13.9" customHeight="1" x14ac:dyDescent="0.25">
      <c r="A698" s="603">
        <f>A696+1</f>
        <v>346</v>
      </c>
      <c r="B698" s="611" t="s">
        <v>751</v>
      </c>
      <c r="C698" s="611" t="s">
        <v>234</v>
      </c>
      <c r="D698" s="611"/>
      <c r="E698" s="604"/>
      <c r="F698" s="604"/>
      <c r="G698" s="603"/>
      <c r="H698" s="603"/>
      <c r="I698" s="605"/>
      <c r="J698" s="608"/>
      <c r="K698" s="606">
        <f>(M698*4+N698*2)/2</f>
        <v>12</v>
      </c>
      <c r="L698" s="606"/>
      <c r="M698" s="606">
        <v>6</v>
      </c>
      <c r="N698" s="607"/>
      <c r="O698" s="607"/>
      <c r="P698" s="607"/>
      <c r="Q698" s="607"/>
      <c r="R698" s="607"/>
      <c r="S698" s="607"/>
      <c r="T698" s="607"/>
      <c r="U698" s="603"/>
      <c r="V698" s="603">
        <v>1</v>
      </c>
      <c r="W698" s="603">
        <v>1</v>
      </c>
      <c r="X698" s="603"/>
      <c r="Y698" s="603"/>
      <c r="Z698" s="603">
        <v>2</v>
      </c>
      <c r="AA698" s="611"/>
      <c r="AB698" s="607"/>
      <c r="AC698" s="607"/>
      <c r="AD698" s="607"/>
      <c r="AE698" s="603"/>
    </row>
    <row r="699" spans="1:31" s="612" customFormat="1" ht="13.9" customHeight="1" x14ac:dyDescent="0.25">
      <c r="A699" s="603"/>
      <c r="B699" s="611"/>
      <c r="C699" s="611"/>
      <c r="D699" s="611"/>
      <c r="E699" s="604">
        <v>422.8</v>
      </c>
      <c r="F699" s="604">
        <f>+CEILING(E699,5)</f>
        <v>425</v>
      </c>
      <c r="G699" s="603"/>
      <c r="H699" s="603">
        <f>F699*36</f>
        <v>15300</v>
      </c>
      <c r="I699" s="605">
        <f>F699</f>
        <v>425</v>
      </c>
      <c r="J699" s="608"/>
      <c r="K699" s="606"/>
      <c r="L699" s="608"/>
      <c r="M699" s="606"/>
      <c r="N699" s="608"/>
      <c r="O699" s="608"/>
      <c r="P699" s="608"/>
      <c r="Q699" s="608"/>
      <c r="R699" s="606">
        <v>42</v>
      </c>
      <c r="S699" s="608"/>
      <c r="T699" s="608"/>
      <c r="U699" s="608"/>
      <c r="V699" s="603"/>
      <c r="W699" s="603"/>
      <c r="X699" s="608"/>
      <c r="Y699" s="608"/>
      <c r="Z699" s="603"/>
      <c r="AA699" s="611"/>
      <c r="AB699" s="608"/>
      <c r="AC699" s="606"/>
      <c r="AD699" s="606"/>
      <c r="AE699" s="603"/>
    </row>
    <row r="700" spans="1:31" s="612" customFormat="1" ht="13.9" customHeight="1" x14ac:dyDescent="0.25">
      <c r="A700" s="603">
        <f>A698+1</f>
        <v>347</v>
      </c>
      <c r="B700" s="611" t="s">
        <v>752</v>
      </c>
      <c r="C700" s="611" t="s">
        <v>235</v>
      </c>
      <c r="D700" s="611"/>
      <c r="E700" s="604"/>
      <c r="F700" s="604"/>
      <c r="G700" s="603"/>
      <c r="H700" s="603"/>
      <c r="I700" s="605"/>
      <c r="J700" s="608"/>
      <c r="K700" s="606">
        <f>(M700*4+N700*2)/2</f>
        <v>12</v>
      </c>
      <c r="L700" s="606"/>
      <c r="M700" s="606">
        <v>6</v>
      </c>
      <c r="N700" s="607"/>
      <c r="O700" s="607"/>
      <c r="P700" s="607"/>
      <c r="Q700" s="607"/>
      <c r="R700" s="607"/>
      <c r="S700" s="607"/>
      <c r="T700" s="607"/>
      <c r="U700" s="603"/>
      <c r="V700" s="603">
        <v>1</v>
      </c>
      <c r="W700" s="603">
        <v>1</v>
      </c>
      <c r="X700" s="603"/>
      <c r="Y700" s="603"/>
      <c r="Z700" s="603">
        <v>2</v>
      </c>
      <c r="AA700" s="611"/>
      <c r="AB700" s="607"/>
      <c r="AC700" s="607"/>
      <c r="AD700" s="607"/>
      <c r="AE700" s="603"/>
    </row>
    <row r="701" spans="1:31" s="612" customFormat="1" ht="13.9" customHeight="1" x14ac:dyDescent="0.25">
      <c r="A701" s="603"/>
      <c r="B701" s="611"/>
      <c r="C701" s="611"/>
      <c r="D701" s="611"/>
      <c r="E701" s="604">
        <v>460.49</v>
      </c>
      <c r="F701" s="604">
        <f>+CEILING(E701,5)</f>
        <v>465</v>
      </c>
      <c r="G701" s="603"/>
      <c r="H701" s="603">
        <f>F701*36</f>
        <v>16740</v>
      </c>
      <c r="I701" s="605">
        <f>F701</f>
        <v>465</v>
      </c>
      <c r="J701" s="608"/>
      <c r="K701" s="606"/>
      <c r="L701" s="608"/>
      <c r="M701" s="606"/>
      <c r="N701" s="608"/>
      <c r="O701" s="608"/>
      <c r="P701" s="608"/>
      <c r="Q701" s="608"/>
      <c r="R701" s="606">
        <v>48</v>
      </c>
      <c r="S701" s="608"/>
      <c r="T701" s="608"/>
      <c r="U701" s="608"/>
      <c r="V701" s="603"/>
      <c r="W701" s="603"/>
      <c r="X701" s="608"/>
      <c r="Y701" s="608"/>
      <c r="Z701" s="603"/>
      <c r="AA701" s="611"/>
      <c r="AB701" s="608"/>
      <c r="AC701" s="606"/>
      <c r="AD701" s="606"/>
      <c r="AE701" s="603"/>
    </row>
    <row r="702" spans="1:31" s="612" customFormat="1" ht="13.9" customHeight="1" x14ac:dyDescent="0.25">
      <c r="A702" s="603">
        <f>A700+1</f>
        <v>348</v>
      </c>
      <c r="B702" s="611" t="s">
        <v>93</v>
      </c>
      <c r="C702" s="611" t="s">
        <v>659</v>
      </c>
      <c r="D702" s="611" t="s">
        <v>1137</v>
      </c>
      <c r="E702" s="604"/>
      <c r="F702" s="604"/>
      <c r="G702" s="603"/>
      <c r="H702" s="603"/>
      <c r="I702" s="605"/>
      <c r="J702" s="606">
        <v>48</v>
      </c>
      <c r="K702" s="606">
        <v>6</v>
      </c>
      <c r="L702" s="606">
        <v>12</v>
      </c>
      <c r="M702" s="608"/>
      <c r="N702" s="603">
        <v>6</v>
      </c>
      <c r="O702" s="608"/>
      <c r="P702" s="608"/>
      <c r="Q702" s="608"/>
      <c r="R702" s="607"/>
      <c r="S702" s="603">
        <v>30</v>
      </c>
      <c r="T702" s="608"/>
      <c r="U702" s="603">
        <v>2</v>
      </c>
      <c r="V702" s="608"/>
      <c r="W702" s="603">
        <v>2</v>
      </c>
      <c r="X702" s="608"/>
      <c r="Y702" s="608"/>
      <c r="Z702" s="603">
        <v>4</v>
      </c>
      <c r="AA702" s="611"/>
      <c r="AB702" s="603"/>
      <c r="AC702" s="607"/>
      <c r="AD702" s="607"/>
      <c r="AE702" s="603"/>
    </row>
    <row r="703" spans="1:31" s="612" customFormat="1" ht="13.9" customHeight="1" x14ac:dyDescent="0.25">
      <c r="A703" s="603"/>
      <c r="B703" s="611"/>
      <c r="C703" s="611"/>
      <c r="D703" s="611"/>
      <c r="E703" s="604">
        <v>219.76</v>
      </c>
      <c r="F703" s="604">
        <f>+CEILING(E703,5)</f>
        <v>220</v>
      </c>
      <c r="G703" s="603"/>
      <c r="H703" s="603">
        <f>F703*36</f>
        <v>7920</v>
      </c>
      <c r="I703" s="605">
        <f>F703</f>
        <v>220</v>
      </c>
      <c r="J703" s="608"/>
      <c r="K703" s="606"/>
      <c r="L703" s="608"/>
      <c r="M703" s="606"/>
      <c r="N703" s="608"/>
      <c r="O703" s="608"/>
      <c r="P703" s="608"/>
      <c r="Q703" s="608"/>
      <c r="R703" s="606">
        <v>24</v>
      </c>
      <c r="S703" s="608"/>
      <c r="T703" s="608"/>
      <c r="U703" s="608"/>
      <c r="V703" s="603"/>
      <c r="W703" s="603"/>
      <c r="X703" s="608"/>
      <c r="Y703" s="608"/>
      <c r="Z703" s="603"/>
      <c r="AA703" s="611"/>
      <c r="AB703" s="608"/>
      <c r="AC703" s="606"/>
      <c r="AD703" s="606"/>
      <c r="AE703" s="603"/>
    </row>
    <row r="704" spans="1:31" s="612" customFormat="1" x14ac:dyDescent="0.25">
      <c r="A704" s="603">
        <f>A702+1</f>
        <v>349</v>
      </c>
      <c r="B704" s="611" t="s">
        <v>94</v>
      </c>
      <c r="C704" s="611" t="s">
        <v>659</v>
      </c>
      <c r="D704" s="611" t="s">
        <v>1138</v>
      </c>
      <c r="E704" s="604"/>
      <c r="F704" s="604"/>
      <c r="G704" s="608"/>
      <c r="H704" s="603"/>
      <c r="I704" s="605"/>
      <c r="J704" s="606">
        <v>48</v>
      </c>
      <c r="K704" s="606">
        <v>6</v>
      </c>
      <c r="L704" s="606">
        <v>12</v>
      </c>
      <c r="M704" s="608"/>
      <c r="N704" s="603">
        <v>6</v>
      </c>
      <c r="O704" s="608"/>
      <c r="P704" s="608"/>
      <c r="Q704" s="608"/>
      <c r="R704" s="607"/>
      <c r="S704" s="603">
        <v>30</v>
      </c>
      <c r="T704" s="608"/>
      <c r="U704" s="603">
        <v>2</v>
      </c>
      <c r="V704" s="608"/>
      <c r="W704" s="603">
        <v>2</v>
      </c>
      <c r="X704" s="608"/>
      <c r="Y704" s="608"/>
      <c r="Z704" s="603">
        <v>4</v>
      </c>
      <c r="AA704" s="611"/>
      <c r="AB704" s="603"/>
      <c r="AC704" s="607"/>
      <c r="AD704" s="607"/>
      <c r="AE704" s="603"/>
    </row>
    <row r="705" spans="1:31" s="612" customFormat="1" ht="13.9" customHeight="1" x14ac:dyDescent="0.25">
      <c r="A705" s="603"/>
      <c r="B705" s="611"/>
      <c r="C705" s="611"/>
      <c r="D705" s="611"/>
      <c r="E705" s="604">
        <v>461.11</v>
      </c>
      <c r="F705" s="604">
        <f>+CEILING(E705,5)</f>
        <v>465</v>
      </c>
      <c r="G705" s="603"/>
      <c r="H705" s="603">
        <f>F705*36</f>
        <v>16740</v>
      </c>
      <c r="I705" s="605">
        <f>F705</f>
        <v>465</v>
      </c>
      <c r="J705" s="608"/>
      <c r="K705" s="606"/>
      <c r="L705" s="608"/>
      <c r="M705" s="606"/>
      <c r="N705" s="608"/>
      <c r="O705" s="608"/>
      <c r="P705" s="608"/>
      <c r="Q705" s="608"/>
      <c r="R705" s="606">
        <v>48</v>
      </c>
      <c r="S705" s="608"/>
      <c r="T705" s="608"/>
      <c r="U705" s="608"/>
      <c r="V705" s="603"/>
      <c r="W705" s="603"/>
      <c r="X705" s="608"/>
      <c r="Y705" s="608"/>
      <c r="Z705" s="603"/>
      <c r="AA705" s="611"/>
      <c r="AB705" s="608"/>
      <c r="AC705" s="606"/>
      <c r="AD705" s="606"/>
      <c r="AE705" s="603"/>
    </row>
    <row r="706" spans="1:31" s="612" customFormat="1" ht="13.9" customHeight="1" x14ac:dyDescent="0.25">
      <c r="A706" s="603">
        <f>A704+1</f>
        <v>350</v>
      </c>
      <c r="B706" s="611" t="s">
        <v>753</v>
      </c>
      <c r="C706" s="611" t="s">
        <v>234</v>
      </c>
      <c r="D706" s="611"/>
      <c r="E706" s="604"/>
      <c r="F706" s="604"/>
      <c r="G706" s="603"/>
      <c r="H706" s="603"/>
      <c r="I706" s="605"/>
      <c r="J706" s="608"/>
      <c r="K706" s="606">
        <f>(M706*4+N706*2)/2</f>
        <v>12</v>
      </c>
      <c r="L706" s="606"/>
      <c r="M706" s="606">
        <v>6</v>
      </c>
      <c r="N706" s="607"/>
      <c r="O706" s="607"/>
      <c r="P706" s="607"/>
      <c r="Q706" s="607"/>
      <c r="R706" s="607"/>
      <c r="S706" s="607"/>
      <c r="T706" s="607"/>
      <c r="U706" s="603"/>
      <c r="V706" s="603">
        <v>1</v>
      </c>
      <c r="W706" s="603">
        <v>1</v>
      </c>
      <c r="X706" s="603"/>
      <c r="Y706" s="603"/>
      <c r="Z706" s="603">
        <v>2</v>
      </c>
      <c r="AA706" s="611"/>
      <c r="AB706" s="607"/>
      <c r="AC706" s="607"/>
      <c r="AD706" s="607"/>
      <c r="AE706" s="603"/>
    </row>
    <row r="707" spans="1:31" s="612" customFormat="1" ht="13.9" customHeight="1" x14ac:dyDescent="0.25">
      <c r="A707" s="603"/>
      <c r="B707" s="611"/>
      <c r="C707" s="611"/>
      <c r="D707" s="611"/>
      <c r="E707" s="604">
        <v>432.3</v>
      </c>
      <c r="F707" s="604">
        <f>+CEILING(E707,5)</f>
        <v>435</v>
      </c>
      <c r="G707" s="603"/>
      <c r="H707" s="603">
        <f>F707*36</f>
        <v>15660</v>
      </c>
      <c r="I707" s="605">
        <f>F707</f>
        <v>435</v>
      </c>
      <c r="J707" s="610"/>
      <c r="K707" s="608"/>
      <c r="L707" s="610"/>
      <c r="M707" s="608"/>
      <c r="N707" s="608"/>
      <c r="O707" s="608"/>
      <c r="P707" s="608"/>
      <c r="Q707" s="608"/>
      <c r="R707" s="606">
        <v>42</v>
      </c>
      <c r="S707" s="607"/>
      <c r="T707" s="608"/>
      <c r="U707" s="603"/>
      <c r="V707" s="608"/>
      <c r="W707" s="603"/>
      <c r="X707" s="608"/>
      <c r="Y707" s="608"/>
      <c r="Z707" s="603"/>
      <c r="AA707" s="611"/>
      <c r="AB707" s="608"/>
      <c r="AC707" s="606"/>
      <c r="AD707" s="606"/>
      <c r="AE707" s="603"/>
    </row>
    <row r="708" spans="1:31" s="612" customFormat="1" ht="13.9" customHeight="1" x14ac:dyDescent="0.25">
      <c r="A708" s="603">
        <f>A706+1</f>
        <v>351</v>
      </c>
      <c r="B708" s="611" t="s">
        <v>754</v>
      </c>
      <c r="C708" s="611" t="s">
        <v>20</v>
      </c>
      <c r="D708" s="611"/>
      <c r="E708" s="604"/>
      <c r="F708" s="604"/>
      <c r="G708" s="603"/>
      <c r="H708" s="603"/>
      <c r="I708" s="605"/>
      <c r="J708" s="608"/>
      <c r="K708" s="606">
        <f>(M708*4+N708*2)/2</f>
        <v>12</v>
      </c>
      <c r="L708" s="606"/>
      <c r="M708" s="606">
        <v>6</v>
      </c>
      <c r="N708" s="607"/>
      <c r="O708" s="607"/>
      <c r="P708" s="607"/>
      <c r="Q708" s="607"/>
      <c r="R708" s="607"/>
      <c r="S708" s="607"/>
      <c r="T708" s="607"/>
      <c r="U708" s="603"/>
      <c r="V708" s="603">
        <v>1</v>
      </c>
      <c r="W708" s="603">
        <v>1</v>
      </c>
      <c r="X708" s="603"/>
      <c r="Y708" s="603"/>
      <c r="Z708" s="603">
        <v>2</v>
      </c>
      <c r="AA708" s="611"/>
      <c r="AB708" s="607"/>
      <c r="AC708" s="607"/>
      <c r="AD708" s="607"/>
      <c r="AE708" s="603"/>
    </row>
    <row r="709" spans="1:31" s="612" customFormat="1" ht="13.9" customHeight="1" x14ac:dyDescent="0.25">
      <c r="A709" s="603"/>
      <c r="B709" s="611"/>
      <c r="C709" s="611"/>
      <c r="D709" s="611"/>
      <c r="E709" s="604">
        <v>405.4</v>
      </c>
      <c r="F709" s="604">
        <f>+CEILING(E709,5)</f>
        <v>410</v>
      </c>
      <c r="G709" s="603"/>
      <c r="H709" s="603">
        <f>F709*36</f>
        <v>14760</v>
      </c>
      <c r="I709" s="605">
        <f>F709</f>
        <v>410</v>
      </c>
      <c r="J709" s="610"/>
      <c r="K709" s="608"/>
      <c r="L709" s="610"/>
      <c r="M709" s="608"/>
      <c r="N709" s="608"/>
      <c r="O709" s="608"/>
      <c r="P709" s="608"/>
      <c r="Q709" s="608"/>
      <c r="R709" s="606">
        <v>42</v>
      </c>
      <c r="S709" s="607"/>
      <c r="T709" s="608"/>
      <c r="U709" s="603"/>
      <c r="V709" s="608"/>
      <c r="W709" s="603"/>
      <c r="X709" s="608"/>
      <c r="Y709" s="608"/>
      <c r="Z709" s="603"/>
      <c r="AA709" s="611"/>
      <c r="AB709" s="608"/>
      <c r="AC709" s="606"/>
      <c r="AD709" s="606"/>
      <c r="AE709" s="603"/>
    </row>
    <row r="710" spans="1:31" s="612" customFormat="1" ht="13.9" customHeight="1" x14ac:dyDescent="0.25">
      <c r="A710" s="603">
        <f>A708+1</f>
        <v>352</v>
      </c>
      <c r="B710" s="611" t="s">
        <v>755</v>
      </c>
      <c r="C710" s="611" t="s">
        <v>234</v>
      </c>
      <c r="D710" s="611"/>
      <c r="E710" s="604"/>
      <c r="F710" s="604"/>
      <c r="G710" s="603"/>
      <c r="H710" s="603"/>
      <c r="I710" s="605"/>
      <c r="J710" s="608"/>
      <c r="K710" s="606">
        <f>(M710*4+N710*2)/2</f>
        <v>12</v>
      </c>
      <c r="L710" s="606"/>
      <c r="M710" s="606">
        <v>6</v>
      </c>
      <c r="N710" s="607"/>
      <c r="O710" s="607"/>
      <c r="P710" s="607"/>
      <c r="Q710" s="607"/>
      <c r="R710" s="607"/>
      <c r="S710" s="607"/>
      <c r="T710" s="607"/>
      <c r="U710" s="603"/>
      <c r="V710" s="603">
        <v>1</v>
      </c>
      <c r="W710" s="603">
        <v>1</v>
      </c>
      <c r="X710" s="603"/>
      <c r="Y710" s="603"/>
      <c r="Z710" s="603">
        <v>2</v>
      </c>
      <c r="AA710" s="611"/>
      <c r="AB710" s="607"/>
      <c r="AC710" s="607"/>
      <c r="AD710" s="607"/>
      <c r="AE710" s="603"/>
    </row>
    <row r="711" spans="1:31" s="612" customFormat="1" ht="13.9" customHeight="1" x14ac:dyDescent="0.25">
      <c r="A711" s="603"/>
      <c r="B711" s="611"/>
      <c r="C711" s="611"/>
      <c r="D711" s="611"/>
      <c r="E711" s="604">
        <v>418.2</v>
      </c>
      <c r="F711" s="604">
        <f>+CEILING(E711,5)</f>
        <v>420</v>
      </c>
      <c r="G711" s="603"/>
      <c r="H711" s="603">
        <f>F711*36</f>
        <v>15120</v>
      </c>
      <c r="I711" s="605">
        <f>F711</f>
        <v>420</v>
      </c>
      <c r="J711" s="608"/>
      <c r="K711" s="606"/>
      <c r="L711" s="608"/>
      <c r="M711" s="606"/>
      <c r="N711" s="608"/>
      <c r="O711" s="608"/>
      <c r="P711" s="608"/>
      <c r="Q711" s="608"/>
      <c r="R711" s="606">
        <v>42</v>
      </c>
      <c r="S711" s="608"/>
      <c r="T711" s="608"/>
      <c r="U711" s="608"/>
      <c r="V711" s="603"/>
      <c r="W711" s="603"/>
      <c r="X711" s="608"/>
      <c r="Y711" s="608"/>
      <c r="Z711" s="603"/>
      <c r="AA711" s="611"/>
      <c r="AB711" s="608"/>
      <c r="AC711" s="606"/>
      <c r="AD711" s="606"/>
      <c r="AE711" s="603"/>
    </row>
    <row r="712" spans="1:31" s="612" customFormat="1" ht="13.9" customHeight="1" x14ac:dyDescent="0.25">
      <c r="A712" s="603">
        <f>A710+1</f>
        <v>353</v>
      </c>
      <c r="B712" s="611" t="s">
        <v>756</v>
      </c>
      <c r="C712" s="611" t="s">
        <v>234</v>
      </c>
      <c r="D712" s="611"/>
      <c r="E712" s="604"/>
      <c r="F712" s="604"/>
      <c r="G712" s="603"/>
      <c r="H712" s="603"/>
      <c r="I712" s="605"/>
      <c r="J712" s="608"/>
      <c r="K712" s="606">
        <f>(M712*4+N712*2)/2</f>
        <v>12</v>
      </c>
      <c r="L712" s="606"/>
      <c r="M712" s="606">
        <v>6</v>
      </c>
      <c r="N712" s="607"/>
      <c r="O712" s="607"/>
      <c r="P712" s="607"/>
      <c r="Q712" s="607"/>
      <c r="R712" s="607"/>
      <c r="S712" s="607"/>
      <c r="T712" s="607"/>
      <c r="U712" s="603"/>
      <c r="V712" s="603">
        <v>1</v>
      </c>
      <c r="W712" s="603">
        <v>1</v>
      </c>
      <c r="X712" s="603"/>
      <c r="Y712" s="603"/>
      <c r="Z712" s="603">
        <v>2</v>
      </c>
      <c r="AA712" s="611"/>
      <c r="AB712" s="607"/>
      <c r="AC712" s="607"/>
      <c r="AD712" s="607"/>
      <c r="AE712" s="603"/>
    </row>
    <row r="713" spans="1:31" s="612" customFormat="1" ht="13.9" customHeight="1" x14ac:dyDescent="0.25">
      <c r="A713" s="603"/>
      <c r="B713" s="611"/>
      <c r="C713" s="611"/>
      <c r="D713" s="611"/>
      <c r="E713" s="604">
        <v>416.8</v>
      </c>
      <c r="F713" s="604">
        <f>+CEILING(E713,5)</f>
        <v>420</v>
      </c>
      <c r="G713" s="603"/>
      <c r="H713" s="603">
        <f>F713*36</f>
        <v>15120</v>
      </c>
      <c r="I713" s="605">
        <f>F713</f>
        <v>420</v>
      </c>
      <c r="J713" s="608"/>
      <c r="K713" s="606"/>
      <c r="L713" s="608"/>
      <c r="M713" s="606"/>
      <c r="N713" s="608"/>
      <c r="O713" s="608"/>
      <c r="P713" s="608"/>
      <c r="Q713" s="608"/>
      <c r="R713" s="606">
        <v>42</v>
      </c>
      <c r="S713" s="608"/>
      <c r="T713" s="608"/>
      <c r="U713" s="608"/>
      <c r="V713" s="603"/>
      <c r="W713" s="603"/>
      <c r="X713" s="608"/>
      <c r="Y713" s="608"/>
      <c r="Z713" s="603"/>
      <c r="AA713" s="611"/>
      <c r="AB713" s="608"/>
      <c r="AC713" s="606"/>
      <c r="AD713" s="606"/>
      <c r="AE713" s="603"/>
    </row>
    <row r="714" spans="1:31" s="612" customFormat="1" ht="13.9" customHeight="1" x14ac:dyDescent="0.25">
      <c r="A714" s="603">
        <f>A712+1</f>
        <v>354</v>
      </c>
      <c r="B714" s="611" t="s">
        <v>757</v>
      </c>
      <c r="C714" s="611" t="s">
        <v>20</v>
      </c>
      <c r="D714" s="611"/>
      <c r="E714" s="604"/>
      <c r="F714" s="604"/>
      <c r="G714" s="603"/>
      <c r="H714" s="603"/>
      <c r="I714" s="605"/>
      <c r="J714" s="608"/>
      <c r="K714" s="606">
        <f>(M714*4+N714*2)/2</f>
        <v>12</v>
      </c>
      <c r="L714" s="606"/>
      <c r="M714" s="606">
        <v>6</v>
      </c>
      <c r="N714" s="607"/>
      <c r="O714" s="607"/>
      <c r="P714" s="607"/>
      <c r="Q714" s="607"/>
      <c r="R714" s="607"/>
      <c r="S714" s="607"/>
      <c r="T714" s="607"/>
      <c r="U714" s="603"/>
      <c r="V714" s="603">
        <v>1</v>
      </c>
      <c r="W714" s="603">
        <v>1</v>
      </c>
      <c r="X714" s="603"/>
      <c r="Y714" s="603"/>
      <c r="Z714" s="603">
        <v>2</v>
      </c>
      <c r="AA714" s="611"/>
      <c r="AB714" s="607"/>
      <c r="AC714" s="607"/>
      <c r="AD714" s="607"/>
      <c r="AE714" s="603"/>
    </row>
    <row r="715" spans="1:31" s="612" customFormat="1" ht="13.9" customHeight="1" x14ac:dyDescent="0.25">
      <c r="A715" s="603"/>
      <c r="B715" s="611"/>
      <c r="C715" s="611"/>
      <c r="D715" s="611"/>
      <c r="E715" s="604">
        <v>395</v>
      </c>
      <c r="F715" s="604">
        <f>+CEILING(E715,5)</f>
        <v>395</v>
      </c>
      <c r="G715" s="603"/>
      <c r="H715" s="603">
        <f>F715*36</f>
        <v>14220</v>
      </c>
      <c r="I715" s="605">
        <f>F715</f>
        <v>395</v>
      </c>
      <c r="J715" s="608"/>
      <c r="K715" s="606"/>
      <c r="L715" s="608"/>
      <c r="M715" s="606"/>
      <c r="N715" s="608"/>
      <c r="O715" s="608"/>
      <c r="P715" s="608"/>
      <c r="Q715" s="608"/>
      <c r="R715" s="606">
        <v>42</v>
      </c>
      <c r="S715" s="608"/>
      <c r="T715" s="608"/>
      <c r="U715" s="608"/>
      <c r="V715" s="603"/>
      <c r="W715" s="603"/>
      <c r="X715" s="608"/>
      <c r="Y715" s="608"/>
      <c r="Z715" s="603"/>
      <c r="AA715" s="611"/>
      <c r="AB715" s="608"/>
      <c r="AC715" s="606"/>
      <c r="AD715" s="606"/>
      <c r="AE715" s="603"/>
    </row>
    <row r="716" spans="1:31" s="612" customFormat="1" ht="13.9" customHeight="1" x14ac:dyDescent="0.25">
      <c r="A716" s="603">
        <f>A714+1</f>
        <v>355</v>
      </c>
      <c r="B716" s="611" t="s">
        <v>758</v>
      </c>
      <c r="C716" s="611" t="s">
        <v>20</v>
      </c>
      <c r="D716" s="611"/>
      <c r="E716" s="604"/>
      <c r="F716" s="604"/>
      <c r="G716" s="603"/>
      <c r="H716" s="603"/>
      <c r="I716" s="605"/>
      <c r="J716" s="608"/>
      <c r="K716" s="606">
        <f>(M716*4+N716*2)/2</f>
        <v>12</v>
      </c>
      <c r="L716" s="606"/>
      <c r="M716" s="606">
        <v>6</v>
      </c>
      <c r="N716" s="607"/>
      <c r="O716" s="607"/>
      <c r="P716" s="607"/>
      <c r="Q716" s="607"/>
      <c r="R716" s="607"/>
      <c r="S716" s="607"/>
      <c r="T716" s="607"/>
      <c r="U716" s="603"/>
      <c r="V716" s="603">
        <v>1</v>
      </c>
      <c r="W716" s="603">
        <v>1</v>
      </c>
      <c r="X716" s="603"/>
      <c r="Y716" s="603"/>
      <c r="Z716" s="603">
        <v>2</v>
      </c>
      <c r="AA716" s="611"/>
      <c r="AB716" s="607"/>
      <c r="AC716" s="607"/>
      <c r="AD716" s="607"/>
      <c r="AE716" s="603"/>
    </row>
    <row r="717" spans="1:31" s="612" customFormat="1" ht="13.9" customHeight="1" x14ac:dyDescent="0.25">
      <c r="A717" s="603"/>
      <c r="B717" s="611"/>
      <c r="C717" s="611"/>
      <c r="D717" s="611"/>
      <c r="E717" s="604">
        <v>401.8</v>
      </c>
      <c r="F717" s="604">
        <f>+CEILING(E717,5)</f>
        <v>405</v>
      </c>
      <c r="G717" s="603"/>
      <c r="H717" s="603">
        <f>F717*36</f>
        <v>14580</v>
      </c>
      <c r="I717" s="605">
        <f>F717</f>
        <v>405</v>
      </c>
      <c r="J717" s="608"/>
      <c r="K717" s="606"/>
      <c r="L717" s="608"/>
      <c r="M717" s="606"/>
      <c r="N717" s="608"/>
      <c r="O717" s="608"/>
      <c r="P717" s="608"/>
      <c r="Q717" s="608"/>
      <c r="R717" s="606">
        <v>42</v>
      </c>
      <c r="S717" s="608"/>
      <c r="T717" s="608"/>
      <c r="U717" s="608"/>
      <c r="V717" s="603"/>
      <c r="W717" s="603"/>
      <c r="X717" s="608"/>
      <c r="Y717" s="608"/>
      <c r="Z717" s="603"/>
      <c r="AA717" s="611"/>
      <c r="AB717" s="608"/>
      <c r="AC717" s="606"/>
      <c r="AD717" s="606"/>
      <c r="AE717" s="603"/>
    </row>
    <row r="718" spans="1:31" s="612" customFormat="1" ht="13.9" customHeight="1" x14ac:dyDescent="0.25">
      <c r="A718" s="603">
        <f>A716+1</f>
        <v>356</v>
      </c>
      <c r="B718" s="611" t="s">
        <v>759</v>
      </c>
      <c r="C718" s="611" t="s">
        <v>20</v>
      </c>
      <c r="D718" s="611"/>
      <c r="E718" s="604"/>
      <c r="F718" s="604"/>
      <c r="G718" s="603"/>
      <c r="H718" s="603"/>
      <c r="I718" s="605"/>
      <c r="J718" s="608"/>
      <c r="K718" s="606">
        <f>(M718*4+N718*2)/2</f>
        <v>12</v>
      </c>
      <c r="L718" s="606"/>
      <c r="M718" s="606">
        <v>6</v>
      </c>
      <c r="N718" s="607"/>
      <c r="O718" s="607"/>
      <c r="P718" s="607"/>
      <c r="Q718" s="607"/>
      <c r="R718" s="607"/>
      <c r="S718" s="607"/>
      <c r="T718" s="607"/>
      <c r="U718" s="603"/>
      <c r="V718" s="603">
        <v>1</v>
      </c>
      <c r="W718" s="603">
        <v>1</v>
      </c>
      <c r="X718" s="603"/>
      <c r="Y718" s="603"/>
      <c r="Z718" s="603">
        <v>2</v>
      </c>
      <c r="AA718" s="611"/>
      <c r="AB718" s="607"/>
      <c r="AC718" s="607"/>
      <c r="AD718" s="607"/>
      <c r="AE718" s="603"/>
    </row>
    <row r="719" spans="1:31" s="612" customFormat="1" ht="13.9" customHeight="1" x14ac:dyDescent="0.25">
      <c r="A719" s="603"/>
      <c r="B719" s="611"/>
      <c r="C719" s="611"/>
      <c r="D719" s="611"/>
      <c r="E719" s="604">
        <v>433.9</v>
      </c>
      <c r="F719" s="604">
        <f>+CEILING(E719,5)</f>
        <v>435</v>
      </c>
      <c r="G719" s="603"/>
      <c r="H719" s="603">
        <f>F719*36</f>
        <v>15660</v>
      </c>
      <c r="I719" s="605">
        <f>F719</f>
        <v>435</v>
      </c>
      <c r="J719" s="610"/>
      <c r="K719" s="608"/>
      <c r="L719" s="610"/>
      <c r="M719" s="608"/>
      <c r="N719" s="608"/>
      <c r="O719" s="608"/>
      <c r="P719" s="608"/>
      <c r="Q719" s="608"/>
      <c r="R719" s="606">
        <v>42</v>
      </c>
      <c r="S719" s="607"/>
      <c r="T719" s="608"/>
      <c r="U719" s="603"/>
      <c r="V719" s="608"/>
      <c r="W719" s="603"/>
      <c r="X719" s="608"/>
      <c r="Y719" s="608"/>
      <c r="Z719" s="603"/>
      <c r="AA719" s="611"/>
      <c r="AB719" s="608"/>
      <c r="AC719" s="606"/>
      <c r="AD719" s="606"/>
      <c r="AE719" s="603"/>
    </row>
    <row r="720" spans="1:31" s="612" customFormat="1" ht="13.9" customHeight="1" x14ac:dyDescent="0.25">
      <c r="A720" s="603">
        <f>A718+1</f>
        <v>357</v>
      </c>
      <c r="B720" s="611" t="s">
        <v>95</v>
      </c>
      <c r="C720" s="611" t="s">
        <v>874</v>
      </c>
      <c r="D720" s="611" t="s">
        <v>1139</v>
      </c>
      <c r="E720" s="604"/>
      <c r="F720" s="604"/>
      <c r="G720" s="603"/>
      <c r="H720" s="603"/>
      <c r="I720" s="605"/>
      <c r="J720" s="606">
        <v>48</v>
      </c>
      <c r="K720" s="608"/>
      <c r="L720" s="606">
        <v>12</v>
      </c>
      <c r="M720" s="608"/>
      <c r="N720" s="608"/>
      <c r="O720" s="608"/>
      <c r="P720" s="608"/>
      <c r="Q720" s="608"/>
      <c r="R720" s="607"/>
      <c r="S720" s="603">
        <v>30</v>
      </c>
      <c r="T720" s="608"/>
      <c r="U720" s="603">
        <v>2</v>
      </c>
      <c r="V720" s="608"/>
      <c r="W720" s="603">
        <v>2</v>
      </c>
      <c r="X720" s="608"/>
      <c r="Y720" s="608"/>
      <c r="Z720" s="603">
        <v>4</v>
      </c>
      <c r="AA720" s="611"/>
      <c r="AB720" s="608"/>
      <c r="AC720" s="607"/>
      <c r="AD720" s="607"/>
      <c r="AE720" s="603"/>
    </row>
    <row r="721" spans="1:31" s="612" customFormat="1" ht="13.9" customHeight="1" x14ac:dyDescent="0.25">
      <c r="A721" s="603"/>
      <c r="B721" s="611"/>
      <c r="C721" s="611"/>
      <c r="D721" s="611"/>
      <c r="E721" s="604">
        <v>238.89699999999999</v>
      </c>
      <c r="F721" s="604">
        <f>+CEILING(E721,5)</f>
        <v>240</v>
      </c>
      <c r="G721" s="603"/>
      <c r="H721" s="603">
        <f>F721*36</f>
        <v>8640</v>
      </c>
      <c r="I721" s="605">
        <f>F721</f>
        <v>240</v>
      </c>
      <c r="J721" s="608"/>
      <c r="K721" s="606"/>
      <c r="L721" s="608"/>
      <c r="M721" s="606"/>
      <c r="N721" s="608"/>
      <c r="O721" s="608"/>
      <c r="P721" s="608"/>
      <c r="Q721" s="608"/>
      <c r="R721" s="606">
        <v>24</v>
      </c>
      <c r="S721" s="608"/>
      <c r="T721" s="608"/>
      <c r="U721" s="608"/>
      <c r="V721" s="603"/>
      <c r="W721" s="603"/>
      <c r="X721" s="608"/>
      <c r="Y721" s="608"/>
      <c r="Z721" s="603"/>
      <c r="AA721" s="611"/>
      <c r="AB721" s="608"/>
      <c r="AC721" s="606"/>
      <c r="AD721" s="606"/>
      <c r="AE721" s="603"/>
    </row>
    <row r="722" spans="1:31" s="612" customFormat="1" ht="13.9" customHeight="1" x14ac:dyDescent="0.25">
      <c r="A722" s="603">
        <f>A720+1</f>
        <v>358</v>
      </c>
      <c r="B722" s="611" t="s">
        <v>35</v>
      </c>
      <c r="C722" s="611" t="s">
        <v>247</v>
      </c>
      <c r="D722" s="611" t="s">
        <v>1140</v>
      </c>
      <c r="E722" s="604"/>
      <c r="F722" s="604"/>
      <c r="G722" s="603"/>
      <c r="H722" s="603"/>
      <c r="I722" s="605"/>
      <c r="J722" s="606">
        <v>48</v>
      </c>
      <c r="K722" s="608"/>
      <c r="L722" s="606">
        <v>12</v>
      </c>
      <c r="M722" s="608"/>
      <c r="N722" s="608"/>
      <c r="O722" s="608"/>
      <c r="P722" s="608"/>
      <c r="Q722" s="608"/>
      <c r="R722" s="607"/>
      <c r="S722" s="603">
        <v>30</v>
      </c>
      <c r="T722" s="608"/>
      <c r="U722" s="603">
        <v>2</v>
      </c>
      <c r="V722" s="608"/>
      <c r="W722" s="603">
        <v>2</v>
      </c>
      <c r="X722" s="608"/>
      <c r="Y722" s="608"/>
      <c r="Z722" s="603">
        <v>4</v>
      </c>
      <c r="AA722" s="611"/>
      <c r="AB722" s="608"/>
      <c r="AC722" s="607"/>
      <c r="AD722" s="607"/>
      <c r="AE722" s="603"/>
    </row>
    <row r="723" spans="1:31" s="612" customFormat="1" ht="13.9" customHeight="1" x14ac:dyDescent="0.25">
      <c r="A723" s="603"/>
      <c r="B723" s="611"/>
      <c r="C723" s="611"/>
      <c r="D723" s="611"/>
      <c r="E723" s="604">
        <v>411.3</v>
      </c>
      <c r="F723" s="604">
        <f>+CEILING(E723,5)</f>
        <v>415</v>
      </c>
      <c r="G723" s="603"/>
      <c r="H723" s="603">
        <f>F723*36</f>
        <v>14940</v>
      </c>
      <c r="I723" s="605">
        <f>F723</f>
        <v>415</v>
      </c>
      <c r="J723" s="608"/>
      <c r="K723" s="606"/>
      <c r="L723" s="608"/>
      <c r="M723" s="606"/>
      <c r="N723" s="608"/>
      <c r="O723" s="608"/>
      <c r="P723" s="608"/>
      <c r="Q723" s="608"/>
      <c r="R723" s="606">
        <v>42</v>
      </c>
      <c r="S723" s="608"/>
      <c r="T723" s="608"/>
      <c r="U723" s="608"/>
      <c r="V723" s="603"/>
      <c r="W723" s="603"/>
      <c r="X723" s="608"/>
      <c r="Y723" s="608"/>
      <c r="Z723" s="603"/>
      <c r="AA723" s="611"/>
      <c r="AB723" s="608"/>
      <c r="AC723" s="606"/>
      <c r="AD723" s="606"/>
      <c r="AE723" s="603"/>
    </row>
    <row r="724" spans="1:31" s="612" customFormat="1" ht="13.9" customHeight="1" x14ac:dyDescent="0.25">
      <c r="A724" s="603">
        <f>A722+1</f>
        <v>359</v>
      </c>
      <c r="B724" s="611" t="s">
        <v>760</v>
      </c>
      <c r="C724" s="611" t="s">
        <v>20</v>
      </c>
      <c r="D724" s="611"/>
      <c r="E724" s="604"/>
      <c r="F724" s="604"/>
      <c r="G724" s="603"/>
      <c r="H724" s="603"/>
      <c r="I724" s="605"/>
      <c r="J724" s="608"/>
      <c r="K724" s="606">
        <f>(M724*4+N724*2)/2</f>
        <v>12</v>
      </c>
      <c r="L724" s="606"/>
      <c r="M724" s="606">
        <v>6</v>
      </c>
      <c r="N724" s="607"/>
      <c r="O724" s="607"/>
      <c r="P724" s="607"/>
      <c r="Q724" s="607"/>
      <c r="R724" s="607"/>
      <c r="S724" s="607"/>
      <c r="T724" s="607"/>
      <c r="U724" s="603"/>
      <c r="V724" s="603">
        <v>1</v>
      </c>
      <c r="W724" s="603">
        <v>1</v>
      </c>
      <c r="X724" s="603"/>
      <c r="Y724" s="603"/>
      <c r="Z724" s="603">
        <v>2</v>
      </c>
      <c r="AA724" s="611"/>
      <c r="AB724" s="607"/>
      <c r="AC724" s="607"/>
      <c r="AD724" s="607"/>
      <c r="AE724" s="603"/>
    </row>
    <row r="725" spans="1:31" s="612" customFormat="1" ht="13.9" customHeight="1" x14ac:dyDescent="0.25">
      <c r="A725" s="603"/>
      <c r="B725" s="611"/>
      <c r="C725" s="611"/>
      <c r="D725" s="611"/>
      <c r="E725" s="604">
        <v>418.20400000000001</v>
      </c>
      <c r="F725" s="604">
        <f>+CEILING(E725,5)</f>
        <v>420</v>
      </c>
      <c r="G725" s="603"/>
      <c r="H725" s="603">
        <f>F725*36</f>
        <v>15120</v>
      </c>
      <c r="I725" s="605">
        <f>F725</f>
        <v>420</v>
      </c>
      <c r="J725" s="608"/>
      <c r="K725" s="606"/>
      <c r="L725" s="608"/>
      <c r="M725" s="606"/>
      <c r="N725" s="608"/>
      <c r="O725" s="608"/>
      <c r="P725" s="608"/>
      <c r="Q725" s="608"/>
      <c r="R725" s="606">
        <v>42</v>
      </c>
      <c r="S725" s="608"/>
      <c r="T725" s="608"/>
      <c r="U725" s="608"/>
      <c r="V725" s="603"/>
      <c r="W725" s="603"/>
      <c r="X725" s="608"/>
      <c r="Y725" s="608"/>
      <c r="Z725" s="603"/>
      <c r="AA725" s="611"/>
      <c r="AB725" s="608"/>
      <c r="AC725" s="606"/>
      <c r="AD725" s="606"/>
      <c r="AE725" s="603"/>
    </row>
    <row r="726" spans="1:31" s="612" customFormat="1" ht="13.9" customHeight="1" x14ac:dyDescent="0.25">
      <c r="A726" s="603">
        <f>A724+1</f>
        <v>360</v>
      </c>
      <c r="B726" s="611" t="s">
        <v>96</v>
      </c>
      <c r="C726" s="611" t="s">
        <v>20</v>
      </c>
      <c r="D726" s="611"/>
      <c r="E726" s="604"/>
      <c r="F726" s="604"/>
      <c r="G726" s="603"/>
      <c r="H726" s="603"/>
      <c r="I726" s="605"/>
      <c r="J726" s="608"/>
      <c r="K726" s="606">
        <f>(M726*4+N726*2)/2</f>
        <v>12</v>
      </c>
      <c r="L726" s="606"/>
      <c r="M726" s="606">
        <v>6</v>
      </c>
      <c r="N726" s="607"/>
      <c r="O726" s="607"/>
      <c r="P726" s="607"/>
      <c r="Q726" s="607"/>
      <c r="R726" s="607"/>
      <c r="S726" s="607"/>
      <c r="T726" s="607"/>
      <c r="U726" s="603"/>
      <c r="V726" s="603">
        <v>1</v>
      </c>
      <c r="W726" s="603">
        <v>1</v>
      </c>
      <c r="X726" s="603"/>
      <c r="Y726" s="603"/>
      <c r="Z726" s="603">
        <v>2</v>
      </c>
      <c r="AA726" s="611"/>
      <c r="AB726" s="607"/>
      <c r="AC726" s="607"/>
      <c r="AD726" s="607"/>
      <c r="AE726" s="603"/>
    </row>
    <row r="727" spans="1:31" s="612" customFormat="1" ht="13.9" customHeight="1" x14ac:dyDescent="0.25">
      <c r="A727" s="603"/>
      <c r="B727" s="611"/>
      <c r="C727" s="611"/>
      <c r="D727" s="611"/>
      <c r="E727" s="604">
        <v>412.3</v>
      </c>
      <c r="F727" s="604">
        <f>+CEILING(E727,5)</f>
        <v>415</v>
      </c>
      <c r="G727" s="603"/>
      <c r="H727" s="603">
        <f>F727*36</f>
        <v>14940</v>
      </c>
      <c r="I727" s="605">
        <f>F727</f>
        <v>415</v>
      </c>
      <c r="J727" s="610"/>
      <c r="K727" s="608"/>
      <c r="L727" s="610"/>
      <c r="M727" s="608"/>
      <c r="N727" s="608"/>
      <c r="O727" s="608"/>
      <c r="P727" s="608"/>
      <c r="Q727" s="608"/>
      <c r="R727" s="606">
        <v>42</v>
      </c>
      <c r="S727" s="607"/>
      <c r="T727" s="608"/>
      <c r="U727" s="603"/>
      <c r="V727" s="608"/>
      <c r="W727" s="603"/>
      <c r="X727" s="608"/>
      <c r="Y727" s="608"/>
      <c r="Z727" s="603"/>
      <c r="AA727" s="611"/>
      <c r="AB727" s="608"/>
      <c r="AC727" s="606"/>
      <c r="AD727" s="606"/>
      <c r="AE727" s="603"/>
    </row>
    <row r="728" spans="1:31" s="612" customFormat="1" ht="13.9" customHeight="1" x14ac:dyDescent="0.25">
      <c r="A728" s="603">
        <f>A726+1</f>
        <v>361</v>
      </c>
      <c r="B728" s="611" t="s">
        <v>221</v>
      </c>
      <c r="C728" s="611" t="s">
        <v>20</v>
      </c>
      <c r="D728" s="611"/>
      <c r="E728" s="604"/>
      <c r="F728" s="604"/>
      <c r="G728" s="603"/>
      <c r="H728" s="603"/>
      <c r="I728" s="605"/>
      <c r="J728" s="608"/>
      <c r="K728" s="606">
        <f>(M728*4+N728*2)/2</f>
        <v>12</v>
      </c>
      <c r="L728" s="606"/>
      <c r="M728" s="606">
        <v>6</v>
      </c>
      <c r="N728" s="607"/>
      <c r="O728" s="607"/>
      <c r="P728" s="607"/>
      <c r="Q728" s="607"/>
      <c r="R728" s="607"/>
      <c r="S728" s="607"/>
      <c r="T728" s="607"/>
      <c r="U728" s="603"/>
      <c r="V728" s="603">
        <v>1</v>
      </c>
      <c r="W728" s="603">
        <v>1</v>
      </c>
      <c r="X728" s="603"/>
      <c r="Y728" s="603"/>
      <c r="Z728" s="603">
        <v>2</v>
      </c>
      <c r="AA728" s="611"/>
      <c r="AB728" s="607"/>
      <c r="AC728" s="607"/>
      <c r="AD728" s="607"/>
      <c r="AE728" s="603"/>
    </row>
    <row r="729" spans="1:31" s="612" customFormat="1" ht="13.9" customHeight="1" x14ac:dyDescent="0.25">
      <c r="A729" s="603"/>
      <c r="B729" s="611"/>
      <c r="C729" s="611"/>
      <c r="D729" s="611"/>
      <c r="E729" s="604">
        <v>421</v>
      </c>
      <c r="F729" s="604">
        <f>+CEILING(E729,5)</f>
        <v>425</v>
      </c>
      <c r="G729" s="603"/>
      <c r="H729" s="603">
        <f>F729*36</f>
        <v>15300</v>
      </c>
      <c r="I729" s="605">
        <f>F729</f>
        <v>425</v>
      </c>
      <c r="J729" s="608"/>
      <c r="K729" s="606"/>
      <c r="L729" s="608"/>
      <c r="M729" s="606"/>
      <c r="N729" s="608"/>
      <c r="O729" s="608"/>
      <c r="P729" s="608"/>
      <c r="Q729" s="608"/>
      <c r="R729" s="606">
        <v>42</v>
      </c>
      <c r="S729" s="608"/>
      <c r="T729" s="608"/>
      <c r="U729" s="608"/>
      <c r="V729" s="603"/>
      <c r="W729" s="603"/>
      <c r="X729" s="608"/>
      <c r="Y729" s="608"/>
      <c r="Z729" s="603"/>
      <c r="AA729" s="611"/>
      <c r="AB729" s="608"/>
      <c r="AC729" s="606"/>
      <c r="AD729" s="606"/>
      <c r="AE729" s="603"/>
    </row>
    <row r="730" spans="1:31" s="612" customFormat="1" x14ac:dyDescent="0.25">
      <c r="A730" s="603">
        <f>A728+1</f>
        <v>362</v>
      </c>
      <c r="B730" s="611" t="s">
        <v>761</v>
      </c>
      <c r="C730" s="611" t="s">
        <v>20</v>
      </c>
      <c r="D730" s="611"/>
      <c r="E730" s="604"/>
      <c r="F730" s="604"/>
      <c r="G730" s="608"/>
      <c r="H730" s="603"/>
      <c r="I730" s="605"/>
      <c r="J730" s="608"/>
      <c r="K730" s="606">
        <f>(M730*4+N730*2)/2</f>
        <v>12</v>
      </c>
      <c r="L730" s="606"/>
      <c r="M730" s="606">
        <v>6</v>
      </c>
      <c r="N730" s="607"/>
      <c r="O730" s="607"/>
      <c r="P730" s="607"/>
      <c r="Q730" s="607"/>
      <c r="R730" s="607"/>
      <c r="S730" s="607"/>
      <c r="T730" s="607"/>
      <c r="U730" s="603"/>
      <c r="V730" s="603">
        <v>1</v>
      </c>
      <c r="W730" s="603">
        <v>1</v>
      </c>
      <c r="X730" s="603"/>
      <c r="Y730" s="603"/>
      <c r="Z730" s="603">
        <v>2</v>
      </c>
      <c r="AA730" s="611"/>
      <c r="AB730" s="607"/>
      <c r="AC730" s="607"/>
      <c r="AD730" s="607"/>
      <c r="AE730" s="603"/>
    </row>
    <row r="731" spans="1:31" s="612" customFormat="1" ht="13.9" customHeight="1" x14ac:dyDescent="0.25">
      <c r="A731" s="603"/>
      <c r="B731" s="611"/>
      <c r="C731" s="611"/>
      <c r="D731" s="611"/>
      <c r="E731" s="604">
        <v>419.7</v>
      </c>
      <c r="F731" s="604">
        <f>+CEILING(E731,5)</f>
        <v>420</v>
      </c>
      <c r="G731" s="603"/>
      <c r="H731" s="603">
        <f>F731*36</f>
        <v>15120</v>
      </c>
      <c r="I731" s="605">
        <f>F731</f>
        <v>420</v>
      </c>
      <c r="J731" s="608"/>
      <c r="K731" s="606"/>
      <c r="L731" s="608"/>
      <c r="M731" s="606"/>
      <c r="N731" s="608"/>
      <c r="O731" s="608"/>
      <c r="P731" s="608"/>
      <c r="Q731" s="608"/>
      <c r="R731" s="606">
        <v>42</v>
      </c>
      <c r="S731" s="608"/>
      <c r="T731" s="608"/>
      <c r="U731" s="608"/>
      <c r="V731" s="603"/>
      <c r="W731" s="603"/>
      <c r="X731" s="608"/>
      <c r="Y731" s="608"/>
      <c r="Z731" s="603"/>
      <c r="AA731" s="611"/>
      <c r="AB731" s="608"/>
      <c r="AC731" s="606"/>
      <c r="AD731" s="606"/>
      <c r="AE731" s="603"/>
    </row>
    <row r="732" spans="1:31" s="612" customFormat="1" ht="13.9" customHeight="1" x14ac:dyDescent="0.25">
      <c r="A732" s="603">
        <f>A730+1</f>
        <v>363</v>
      </c>
      <c r="B732" s="611" t="s">
        <v>762</v>
      </c>
      <c r="C732" s="611" t="s">
        <v>20</v>
      </c>
      <c r="D732" s="611"/>
      <c r="E732" s="604"/>
      <c r="F732" s="604"/>
      <c r="G732" s="603"/>
      <c r="H732" s="603"/>
      <c r="I732" s="605"/>
      <c r="J732" s="608"/>
      <c r="K732" s="606">
        <f>(M732*4+N732*2)/2</f>
        <v>12</v>
      </c>
      <c r="L732" s="606"/>
      <c r="M732" s="606">
        <v>6</v>
      </c>
      <c r="N732" s="607"/>
      <c r="O732" s="607"/>
      <c r="P732" s="607"/>
      <c r="Q732" s="607"/>
      <c r="R732" s="607"/>
      <c r="S732" s="607"/>
      <c r="T732" s="607"/>
      <c r="U732" s="603"/>
      <c r="V732" s="603">
        <v>1</v>
      </c>
      <c r="W732" s="603">
        <v>1</v>
      </c>
      <c r="X732" s="603"/>
      <c r="Y732" s="603"/>
      <c r="Z732" s="603">
        <v>2</v>
      </c>
      <c r="AA732" s="611"/>
      <c r="AB732" s="607"/>
      <c r="AC732" s="607"/>
      <c r="AD732" s="607"/>
      <c r="AE732" s="603"/>
    </row>
    <row r="733" spans="1:31" s="612" customFormat="1" ht="13.9" customHeight="1" x14ac:dyDescent="0.25">
      <c r="A733" s="603"/>
      <c r="B733" s="611"/>
      <c r="C733" s="611"/>
      <c r="D733" s="611"/>
      <c r="E733" s="604">
        <v>419.1</v>
      </c>
      <c r="F733" s="604">
        <f>+CEILING(E733,5)</f>
        <v>420</v>
      </c>
      <c r="G733" s="603"/>
      <c r="H733" s="603">
        <f>F733*36</f>
        <v>15120</v>
      </c>
      <c r="I733" s="605">
        <f>F733</f>
        <v>420</v>
      </c>
      <c r="J733" s="610"/>
      <c r="K733" s="608"/>
      <c r="L733" s="610"/>
      <c r="M733" s="608"/>
      <c r="N733" s="608"/>
      <c r="O733" s="608"/>
      <c r="P733" s="608"/>
      <c r="Q733" s="608"/>
      <c r="R733" s="606">
        <v>42</v>
      </c>
      <c r="S733" s="607"/>
      <c r="T733" s="608"/>
      <c r="U733" s="603"/>
      <c r="V733" s="608"/>
      <c r="W733" s="603"/>
      <c r="X733" s="608"/>
      <c r="Y733" s="608"/>
      <c r="Z733" s="603"/>
      <c r="AA733" s="611"/>
      <c r="AB733" s="608"/>
      <c r="AC733" s="606"/>
      <c r="AD733" s="606"/>
      <c r="AE733" s="603"/>
    </row>
    <row r="734" spans="1:31" s="612" customFormat="1" ht="13.9" customHeight="1" x14ac:dyDescent="0.25">
      <c r="A734" s="603">
        <f>A732+1</f>
        <v>364</v>
      </c>
      <c r="B734" s="611" t="s">
        <v>763</v>
      </c>
      <c r="C734" s="611" t="s">
        <v>20</v>
      </c>
      <c r="D734" s="611"/>
      <c r="E734" s="604"/>
      <c r="F734" s="604"/>
      <c r="G734" s="603"/>
      <c r="H734" s="603"/>
      <c r="I734" s="605"/>
      <c r="J734" s="608"/>
      <c r="K734" s="606">
        <f>(M734*4+N734*2)/2</f>
        <v>12</v>
      </c>
      <c r="L734" s="606"/>
      <c r="M734" s="606">
        <v>6</v>
      </c>
      <c r="N734" s="607"/>
      <c r="O734" s="607"/>
      <c r="P734" s="607"/>
      <c r="Q734" s="607"/>
      <c r="R734" s="607"/>
      <c r="S734" s="607"/>
      <c r="T734" s="607"/>
      <c r="U734" s="603"/>
      <c r="V734" s="603">
        <v>1</v>
      </c>
      <c r="W734" s="603">
        <v>1</v>
      </c>
      <c r="X734" s="603"/>
      <c r="Y734" s="603"/>
      <c r="Z734" s="603">
        <v>2</v>
      </c>
      <c r="AA734" s="611"/>
      <c r="AB734" s="607"/>
      <c r="AC734" s="607"/>
      <c r="AD734" s="607"/>
      <c r="AE734" s="603"/>
    </row>
    <row r="735" spans="1:31" s="612" customFormat="1" ht="13.9" customHeight="1" x14ac:dyDescent="0.25">
      <c r="A735" s="603"/>
      <c r="B735" s="611"/>
      <c r="C735" s="611"/>
      <c r="D735" s="611"/>
      <c r="E735" s="604">
        <v>408.8</v>
      </c>
      <c r="F735" s="604">
        <f>+CEILING(E735,5)</f>
        <v>410</v>
      </c>
      <c r="G735" s="603"/>
      <c r="H735" s="603">
        <f>F735*36</f>
        <v>14760</v>
      </c>
      <c r="I735" s="605">
        <f>F735</f>
        <v>410</v>
      </c>
      <c r="J735" s="610"/>
      <c r="K735" s="608"/>
      <c r="L735" s="610"/>
      <c r="M735" s="608"/>
      <c r="N735" s="608"/>
      <c r="O735" s="608"/>
      <c r="P735" s="608"/>
      <c r="Q735" s="608"/>
      <c r="R735" s="606">
        <v>42</v>
      </c>
      <c r="S735" s="607"/>
      <c r="T735" s="608"/>
      <c r="U735" s="603"/>
      <c r="V735" s="608"/>
      <c r="W735" s="603"/>
      <c r="X735" s="608"/>
      <c r="Y735" s="608"/>
      <c r="Z735" s="603"/>
      <c r="AA735" s="611"/>
      <c r="AB735" s="608"/>
      <c r="AC735" s="606"/>
      <c r="AD735" s="606"/>
      <c r="AE735" s="603"/>
    </row>
    <row r="736" spans="1:31" s="612" customFormat="1" ht="13.9" customHeight="1" x14ac:dyDescent="0.25">
      <c r="A736" s="603">
        <f>A734+1</f>
        <v>365</v>
      </c>
      <c r="B736" s="611" t="s">
        <v>764</v>
      </c>
      <c r="C736" s="611" t="s">
        <v>20</v>
      </c>
      <c r="D736" s="611"/>
      <c r="E736" s="604"/>
      <c r="F736" s="604"/>
      <c r="G736" s="603"/>
      <c r="H736" s="603"/>
      <c r="I736" s="605"/>
      <c r="J736" s="608"/>
      <c r="K736" s="606">
        <f>(M736*4+N736*2)/2</f>
        <v>12</v>
      </c>
      <c r="L736" s="606"/>
      <c r="M736" s="606">
        <v>6</v>
      </c>
      <c r="N736" s="607"/>
      <c r="O736" s="607"/>
      <c r="P736" s="607"/>
      <c r="Q736" s="607"/>
      <c r="R736" s="607"/>
      <c r="S736" s="607"/>
      <c r="T736" s="607"/>
      <c r="U736" s="603"/>
      <c r="V736" s="603">
        <v>1</v>
      </c>
      <c r="W736" s="603">
        <v>1</v>
      </c>
      <c r="X736" s="603"/>
      <c r="Y736" s="603"/>
      <c r="Z736" s="603">
        <v>2</v>
      </c>
      <c r="AA736" s="611"/>
      <c r="AB736" s="607"/>
      <c r="AC736" s="607"/>
      <c r="AD736" s="607"/>
      <c r="AE736" s="603"/>
    </row>
    <row r="737" spans="1:31" s="612" customFormat="1" ht="13.9" customHeight="1" x14ac:dyDescent="0.25">
      <c r="A737" s="603"/>
      <c r="B737" s="611"/>
      <c r="C737" s="611"/>
      <c r="D737" s="611"/>
      <c r="E737" s="604">
        <v>426.9</v>
      </c>
      <c r="F737" s="604">
        <f>+CEILING(E737,5)</f>
        <v>430</v>
      </c>
      <c r="G737" s="603"/>
      <c r="H737" s="603">
        <f>F737*36</f>
        <v>15480</v>
      </c>
      <c r="I737" s="605">
        <f>F737</f>
        <v>430</v>
      </c>
      <c r="J737" s="608"/>
      <c r="K737" s="606"/>
      <c r="L737" s="608"/>
      <c r="M737" s="606"/>
      <c r="N737" s="608"/>
      <c r="O737" s="608"/>
      <c r="P737" s="608"/>
      <c r="Q737" s="608"/>
      <c r="R737" s="606">
        <v>42</v>
      </c>
      <c r="S737" s="608"/>
      <c r="T737" s="608"/>
      <c r="U737" s="608"/>
      <c r="V737" s="603"/>
      <c r="W737" s="603"/>
      <c r="X737" s="608"/>
      <c r="Y737" s="608"/>
      <c r="Z737" s="603"/>
      <c r="AA737" s="611"/>
      <c r="AB737" s="608"/>
      <c r="AC737" s="606"/>
      <c r="AD737" s="606"/>
      <c r="AE737" s="603"/>
    </row>
    <row r="738" spans="1:31" s="612" customFormat="1" ht="13.9" customHeight="1" x14ac:dyDescent="0.25">
      <c r="A738" s="603">
        <f>A736+1</f>
        <v>366</v>
      </c>
      <c r="B738" s="611" t="s">
        <v>765</v>
      </c>
      <c r="C738" s="611" t="s">
        <v>246</v>
      </c>
      <c r="D738" s="611" t="s">
        <v>1141</v>
      </c>
      <c r="E738" s="604"/>
      <c r="F738" s="604"/>
      <c r="G738" s="603"/>
      <c r="H738" s="603"/>
      <c r="I738" s="605"/>
      <c r="J738" s="606">
        <v>48</v>
      </c>
      <c r="K738" s="608"/>
      <c r="L738" s="606">
        <v>12</v>
      </c>
      <c r="M738" s="608"/>
      <c r="N738" s="608"/>
      <c r="O738" s="608"/>
      <c r="P738" s="608"/>
      <c r="Q738" s="608"/>
      <c r="R738" s="607"/>
      <c r="S738" s="603">
        <v>30</v>
      </c>
      <c r="T738" s="608"/>
      <c r="U738" s="603">
        <v>2</v>
      </c>
      <c r="V738" s="608"/>
      <c r="W738" s="603">
        <v>2</v>
      </c>
      <c r="X738" s="608"/>
      <c r="Y738" s="608"/>
      <c r="Z738" s="603">
        <v>4</v>
      </c>
      <c r="AA738" s="611"/>
      <c r="AB738" s="608"/>
      <c r="AC738" s="607"/>
      <c r="AD738" s="607"/>
      <c r="AE738" s="603"/>
    </row>
    <row r="739" spans="1:31" s="612" customFormat="1" ht="13.9" customHeight="1" x14ac:dyDescent="0.25">
      <c r="A739" s="603"/>
      <c r="B739" s="611"/>
      <c r="C739" s="611"/>
      <c r="D739" s="611"/>
      <c r="E739" s="604">
        <v>434.7</v>
      </c>
      <c r="F739" s="604">
        <f>+CEILING(E739,5)</f>
        <v>435</v>
      </c>
      <c r="G739" s="603"/>
      <c r="H739" s="603">
        <f>F739*36</f>
        <v>15660</v>
      </c>
      <c r="I739" s="605">
        <f>F739</f>
        <v>435</v>
      </c>
      <c r="J739" s="608"/>
      <c r="K739" s="606"/>
      <c r="L739" s="608"/>
      <c r="M739" s="606"/>
      <c r="N739" s="608"/>
      <c r="O739" s="608"/>
      <c r="P739" s="608"/>
      <c r="Q739" s="608"/>
      <c r="R739" s="606">
        <v>42</v>
      </c>
      <c r="S739" s="608"/>
      <c r="T739" s="608"/>
      <c r="U739" s="608"/>
      <c r="V739" s="603"/>
      <c r="W739" s="603"/>
      <c r="X739" s="608"/>
      <c r="Y739" s="608"/>
      <c r="Z739" s="603"/>
      <c r="AA739" s="611"/>
      <c r="AB739" s="608"/>
      <c r="AC739" s="606"/>
      <c r="AD739" s="606"/>
      <c r="AE739" s="603"/>
    </row>
    <row r="740" spans="1:31" s="612" customFormat="1" ht="13.9" customHeight="1" x14ac:dyDescent="0.25">
      <c r="A740" s="603">
        <f>A738+1</f>
        <v>367</v>
      </c>
      <c r="B740" s="611" t="s">
        <v>766</v>
      </c>
      <c r="C740" s="611" t="s">
        <v>20</v>
      </c>
      <c r="D740" s="611"/>
      <c r="E740" s="604"/>
      <c r="F740" s="604"/>
      <c r="G740" s="603"/>
      <c r="H740" s="603"/>
      <c r="I740" s="605"/>
      <c r="J740" s="608"/>
      <c r="K740" s="606">
        <f>(M740*4+N740*2)/2</f>
        <v>12</v>
      </c>
      <c r="L740" s="606"/>
      <c r="M740" s="606">
        <v>6</v>
      </c>
      <c r="N740" s="607"/>
      <c r="O740" s="607"/>
      <c r="P740" s="607"/>
      <c r="Q740" s="607"/>
      <c r="R740" s="607"/>
      <c r="S740" s="607"/>
      <c r="T740" s="607"/>
      <c r="U740" s="603"/>
      <c r="V740" s="603">
        <v>1</v>
      </c>
      <c r="W740" s="603">
        <v>1</v>
      </c>
      <c r="X740" s="603"/>
      <c r="Y740" s="603"/>
      <c r="Z740" s="603">
        <v>2</v>
      </c>
      <c r="AA740" s="611"/>
      <c r="AB740" s="607"/>
      <c r="AC740" s="607"/>
      <c r="AD740" s="607"/>
      <c r="AE740" s="603"/>
    </row>
    <row r="741" spans="1:31" s="612" customFormat="1" ht="13.9" customHeight="1" x14ac:dyDescent="0.25">
      <c r="A741" s="603"/>
      <c r="B741" s="611"/>
      <c r="C741" s="611"/>
      <c r="D741" s="611"/>
      <c r="E741" s="604">
        <v>400.8</v>
      </c>
      <c r="F741" s="604">
        <f>+CEILING(E741,5)</f>
        <v>405</v>
      </c>
      <c r="G741" s="603"/>
      <c r="H741" s="603">
        <f>F741*36</f>
        <v>14580</v>
      </c>
      <c r="I741" s="605">
        <f>F741</f>
        <v>405</v>
      </c>
      <c r="J741" s="608"/>
      <c r="K741" s="606"/>
      <c r="L741" s="608"/>
      <c r="M741" s="606"/>
      <c r="N741" s="608"/>
      <c r="O741" s="608"/>
      <c r="P741" s="608"/>
      <c r="Q741" s="608"/>
      <c r="R741" s="606">
        <v>42</v>
      </c>
      <c r="S741" s="608"/>
      <c r="T741" s="608"/>
      <c r="U741" s="608"/>
      <c r="V741" s="603"/>
      <c r="W741" s="603"/>
      <c r="X741" s="608"/>
      <c r="Y741" s="608"/>
      <c r="Z741" s="603"/>
      <c r="AA741" s="611"/>
      <c r="AB741" s="608"/>
      <c r="AC741" s="606"/>
      <c r="AD741" s="606"/>
      <c r="AE741" s="603"/>
    </row>
    <row r="742" spans="1:31" s="612" customFormat="1" ht="13.9" customHeight="1" x14ac:dyDescent="0.25">
      <c r="A742" s="603">
        <f>A740+1</f>
        <v>368</v>
      </c>
      <c r="B742" s="611" t="s">
        <v>767</v>
      </c>
      <c r="C742" s="611" t="s">
        <v>234</v>
      </c>
      <c r="D742" s="611"/>
      <c r="E742" s="604"/>
      <c r="F742" s="604"/>
      <c r="G742" s="603"/>
      <c r="H742" s="603"/>
      <c r="I742" s="605"/>
      <c r="J742" s="608"/>
      <c r="K742" s="606">
        <f>(M742*4+N742*2)/2</f>
        <v>12</v>
      </c>
      <c r="L742" s="606"/>
      <c r="M742" s="606">
        <v>6</v>
      </c>
      <c r="N742" s="607"/>
      <c r="O742" s="607"/>
      <c r="P742" s="607"/>
      <c r="Q742" s="607"/>
      <c r="R742" s="607"/>
      <c r="S742" s="607"/>
      <c r="T742" s="607"/>
      <c r="U742" s="603"/>
      <c r="V742" s="603">
        <v>1</v>
      </c>
      <c r="W742" s="603">
        <v>1</v>
      </c>
      <c r="X742" s="603"/>
      <c r="Y742" s="603"/>
      <c r="Z742" s="603">
        <v>2</v>
      </c>
      <c r="AA742" s="611"/>
      <c r="AB742" s="607"/>
      <c r="AC742" s="607"/>
      <c r="AD742" s="607"/>
      <c r="AE742" s="603"/>
    </row>
    <row r="743" spans="1:31" s="612" customFormat="1" ht="13.9" customHeight="1" x14ac:dyDescent="0.25">
      <c r="A743" s="603"/>
      <c r="B743" s="611"/>
      <c r="C743" s="611"/>
      <c r="D743" s="611"/>
      <c r="E743" s="604">
        <v>436.3</v>
      </c>
      <c r="F743" s="604">
        <f>+CEILING(E743,5)</f>
        <v>440</v>
      </c>
      <c r="G743" s="603"/>
      <c r="H743" s="603">
        <f>F743*36</f>
        <v>15840</v>
      </c>
      <c r="I743" s="605">
        <f>F743</f>
        <v>440</v>
      </c>
      <c r="J743" s="608"/>
      <c r="K743" s="606"/>
      <c r="L743" s="608"/>
      <c r="M743" s="606"/>
      <c r="N743" s="608"/>
      <c r="O743" s="608"/>
      <c r="P743" s="608"/>
      <c r="Q743" s="608"/>
      <c r="R743" s="606">
        <v>42</v>
      </c>
      <c r="S743" s="608"/>
      <c r="T743" s="608"/>
      <c r="U743" s="608"/>
      <c r="V743" s="603"/>
      <c r="W743" s="603"/>
      <c r="X743" s="608"/>
      <c r="Y743" s="608"/>
      <c r="Z743" s="603"/>
      <c r="AA743" s="611"/>
      <c r="AB743" s="608"/>
      <c r="AC743" s="606"/>
      <c r="AD743" s="606"/>
      <c r="AE743" s="603"/>
    </row>
    <row r="744" spans="1:31" s="612" customFormat="1" ht="13.9" customHeight="1" x14ac:dyDescent="0.25">
      <c r="A744" s="603">
        <f>A742+1</f>
        <v>369</v>
      </c>
      <c r="B744" s="611" t="s">
        <v>768</v>
      </c>
      <c r="C744" s="611" t="s">
        <v>235</v>
      </c>
      <c r="D744" s="611"/>
      <c r="E744" s="604"/>
      <c r="F744" s="604"/>
      <c r="G744" s="603"/>
      <c r="H744" s="603"/>
      <c r="I744" s="605"/>
      <c r="J744" s="608"/>
      <c r="K744" s="606">
        <f>(M744*4+N744*2)/2</f>
        <v>12</v>
      </c>
      <c r="L744" s="606"/>
      <c r="M744" s="606">
        <v>6</v>
      </c>
      <c r="N744" s="607"/>
      <c r="O744" s="607"/>
      <c r="P744" s="607"/>
      <c r="Q744" s="607"/>
      <c r="R744" s="607"/>
      <c r="S744" s="607"/>
      <c r="T744" s="607"/>
      <c r="U744" s="603"/>
      <c r="V744" s="603">
        <v>1</v>
      </c>
      <c r="W744" s="603">
        <v>1</v>
      </c>
      <c r="X744" s="603"/>
      <c r="Y744" s="603"/>
      <c r="Z744" s="603">
        <v>2</v>
      </c>
      <c r="AA744" s="611"/>
      <c r="AB744" s="607"/>
      <c r="AC744" s="607"/>
      <c r="AD744" s="607"/>
      <c r="AE744" s="603"/>
    </row>
    <row r="745" spans="1:31" s="612" customFormat="1" ht="13.9" customHeight="1" x14ac:dyDescent="0.25">
      <c r="A745" s="603"/>
      <c r="B745" s="611"/>
      <c r="C745" s="611"/>
      <c r="D745" s="611"/>
      <c r="E745" s="604">
        <v>393.1</v>
      </c>
      <c r="F745" s="604">
        <f>+CEILING(E745,5)</f>
        <v>395</v>
      </c>
      <c r="G745" s="603"/>
      <c r="H745" s="603">
        <f>F745*36</f>
        <v>14220</v>
      </c>
      <c r="I745" s="605">
        <f>F745</f>
        <v>395</v>
      </c>
      <c r="J745" s="610"/>
      <c r="K745" s="608"/>
      <c r="L745" s="610"/>
      <c r="M745" s="608"/>
      <c r="N745" s="608"/>
      <c r="O745" s="608"/>
      <c r="P745" s="608"/>
      <c r="Q745" s="608"/>
      <c r="R745" s="606">
        <v>42</v>
      </c>
      <c r="S745" s="607"/>
      <c r="T745" s="608"/>
      <c r="U745" s="603"/>
      <c r="V745" s="608"/>
      <c r="W745" s="603"/>
      <c r="X745" s="608"/>
      <c r="Y745" s="608"/>
      <c r="Z745" s="603"/>
      <c r="AA745" s="611"/>
      <c r="AB745" s="608"/>
      <c r="AC745" s="606"/>
      <c r="AD745" s="606"/>
      <c r="AE745" s="603"/>
    </row>
    <row r="746" spans="1:31" s="612" customFormat="1" ht="13.9" customHeight="1" x14ac:dyDescent="0.25">
      <c r="A746" s="603">
        <f>A744+1</f>
        <v>370</v>
      </c>
      <c r="B746" s="611" t="s">
        <v>769</v>
      </c>
      <c r="C746" s="611" t="s">
        <v>235</v>
      </c>
      <c r="D746" s="611"/>
      <c r="E746" s="604"/>
      <c r="F746" s="604"/>
      <c r="G746" s="603"/>
      <c r="H746" s="603"/>
      <c r="I746" s="605"/>
      <c r="J746" s="608"/>
      <c r="K746" s="606">
        <f>(M746*4+N746*2)/2</f>
        <v>12</v>
      </c>
      <c r="L746" s="606"/>
      <c r="M746" s="606">
        <v>6</v>
      </c>
      <c r="N746" s="607"/>
      <c r="O746" s="607"/>
      <c r="P746" s="607"/>
      <c r="Q746" s="607"/>
      <c r="R746" s="607"/>
      <c r="S746" s="607"/>
      <c r="T746" s="607"/>
      <c r="U746" s="603"/>
      <c r="V746" s="603">
        <v>1</v>
      </c>
      <c r="W746" s="603">
        <v>1</v>
      </c>
      <c r="X746" s="603"/>
      <c r="Y746" s="603"/>
      <c r="Z746" s="603">
        <v>2</v>
      </c>
      <c r="AA746" s="611"/>
      <c r="AB746" s="607"/>
      <c r="AC746" s="607"/>
      <c r="AD746" s="607"/>
      <c r="AE746" s="603"/>
    </row>
    <row r="747" spans="1:31" s="612" customFormat="1" ht="13.9" customHeight="1" x14ac:dyDescent="0.25">
      <c r="A747" s="603"/>
      <c r="B747" s="611"/>
      <c r="C747" s="611"/>
      <c r="D747" s="611"/>
      <c r="E747" s="604">
        <v>447.4</v>
      </c>
      <c r="F747" s="604">
        <f>+CEILING(E747,5)</f>
        <v>450</v>
      </c>
      <c r="G747" s="603"/>
      <c r="H747" s="603">
        <f>F747*36</f>
        <v>16200</v>
      </c>
      <c r="I747" s="605">
        <f>F747</f>
        <v>450</v>
      </c>
      <c r="J747" s="608"/>
      <c r="K747" s="606"/>
      <c r="L747" s="608"/>
      <c r="M747" s="606"/>
      <c r="N747" s="608"/>
      <c r="O747" s="608"/>
      <c r="P747" s="608"/>
      <c r="Q747" s="608"/>
      <c r="R747" s="606">
        <v>42</v>
      </c>
      <c r="S747" s="608"/>
      <c r="T747" s="608"/>
      <c r="U747" s="608"/>
      <c r="V747" s="603"/>
      <c r="W747" s="603"/>
      <c r="X747" s="608"/>
      <c r="Y747" s="608"/>
      <c r="Z747" s="603"/>
      <c r="AA747" s="611"/>
      <c r="AB747" s="608"/>
      <c r="AC747" s="606"/>
      <c r="AD747" s="606"/>
      <c r="AE747" s="603"/>
    </row>
    <row r="748" spans="1:31" s="612" customFormat="1" ht="13.9" customHeight="1" x14ac:dyDescent="0.25">
      <c r="A748" s="603">
        <f>A746+1</f>
        <v>371</v>
      </c>
      <c r="B748" s="611" t="s">
        <v>770</v>
      </c>
      <c r="C748" s="611" t="s">
        <v>20</v>
      </c>
      <c r="D748" s="611"/>
      <c r="E748" s="604"/>
      <c r="F748" s="604"/>
      <c r="G748" s="603"/>
      <c r="H748" s="603"/>
      <c r="I748" s="605"/>
      <c r="J748" s="608"/>
      <c r="K748" s="606">
        <f>(M748*4+N748*2)/2</f>
        <v>12</v>
      </c>
      <c r="L748" s="606"/>
      <c r="M748" s="606">
        <v>6</v>
      </c>
      <c r="N748" s="607"/>
      <c r="O748" s="607"/>
      <c r="P748" s="607"/>
      <c r="Q748" s="607"/>
      <c r="R748" s="607"/>
      <c r="S748" s="607"/>
      <c r="T748" s="607"/>
      <c r="U748" s="603"/>
      <c r="V748" s="603">
        <v>1</v>
      </c>
      <c r="W748" s="603">
        <v>1</v>
      </c>
      <c r="X748" s="603"/>
      <c r="Y748" s="603"/>
      <c r="Z748" s="603">
        <v>2</v>
      </c>
      <c r="AA748" s="611"/>
      <c r="AB748" s="607"/>
      <c r="AC748" s="607"/>
      <c r="AD748" s="607"/>
      <c r="AE748" s="603"/>
    </row>
    <row r="749" spans="1:31" s="612" customFormat="1" ht="13.9" customHeight="1" x14ac:dyDescent="0.25">
      <c r="A749" s="603"/>
      <c r="B749" s="611"/>
      <c r="C749" s="611"/>
      <c r="D749" s="611"/>
      <c r="E749" s="604">
        <v>391.1</v>
      </c>
      <c r="F749" s="604">
        <f>+CEILING(E749,5)</f>
        <v>395</v>
      </c>
      <c r="G749" s="603"/>
      <c r="H749" s="603">
        <f>F749*36</f>
        <v>14220</v>
      </c>
      <c r="I749" s="605">
        <f>F749</f>
        <v>395</v>
      </c>
      <c r="J749" s="608"/>
      <c r="K749" s="606"/>
      <c r="L749" s="608"/>
      <c r="M749" s="606"/>
      <c r="N749" s="608"/>
      <c r="O749" s="608"/>
      <c r="P749" s="608"/>
      <c r="Q749" s="608"/>
      <c r="R749" s="606">
        <v>42</v>
      </c>
      <c r="S749" s="608"/>
      <c r="T749" s="608"/>
      <c r="U749" s="608"/>
      <c r="V749" s="603"/>
      <c r="W749" s="603"/>
      <c r="X749" s="608"/>
      <c r="Y749" s="608"/>
      <c r="Z749" s="603"/>
      <c r="AA749" s="611"/>
      <c r="AB749" s="608"/>
      <c r="AC749" s="606"/>
      <c r="AD749" s="606"/>
      <c r="AE749" s="603"/>
    </row>
    <row r="750" spans="1:31" s="612" customFormat="1" ht="13.9" customHeight="1" x14ac:dyDescent="0.25">
      <c r="A750" s="603">
        <f>A748+1</f>
        <v>372</v>
      </c>
      <c r="B750" s="611" t="s">
        <v>771</v>
      </c>
      <c r="C750" s="611" t="s">
        <v>235</v>
      </c>
      <c r="D750" s="611"/>
      <c r="E750" s="604"/>
      <c r="F750" s="604"/>
      <c r="G750" s="603"/>
      <c r="H750" s="603"/>
      <c r="I750" s="605"/>
      <c r="J750" s="608"/>
      <c r="K750" s="606">
        <f>(M750*4+N750*2)/2</f>
        <v>12</v>
      </c>
      <c r="L750" s="606"/>
      <c r="M750" s="606">
        <v>6</v>
      </c>
      <c r="N750" s="607"/>
      <c r="O750" s="607"/>
      <c r="P750" s="607"/>
      <c r="Q750" s="607"/>
      <c r="R750" s="607"/>
      <c r="S750" s="607"/>
      <c r="T750" s="607"/>
      <c r="U750" s="603"/>
      <c r="V750" s="603">
        <v>1</v>
      </c>
      <c r="W750" s="603">
        <v>1</v>
      </c>
      <c r="X750" s="603"/>
      <c r="Y750" s="603"/>
      <c r="Z750" s="603">
        <v>2</v>
      </c>
      <c r="AA750" s="611"/>
      <c r="AB750" s="607"/>
      <c r="AC750" s="607"/>
      <c r="AD750" s="607"/>
      <c r="AE750" s="603"/>
    </row>
    <row r="751" spans="1:31" s="612" customFormat="1" ht="13.9" customHeight="1" x14ac:dyDescent="0.25">
      <c r="A751" s="603"/>
      <c r="B751" s="611"/>
      <c r="C751" s="611"/>
      <c r="D751" s="611"/>
      <c r="E751" s="604">
        <v>448.6</v>
      </c>
      <c r="F751" s="604">
        <f>+CEILING(E751,5)</f>
        <v>450</v>
      </c>
      <c r="G751" s="603"/>
      <c r="H751" s="603">
        <f>F751*36</f>
        <v>16200</v>
      </c>
      <c r="I751" s="605">
        <f>F751</f>
        <v>450</v>
      </c>
      <c r="J751" s="608"/>
      <c r="K751" s="606"/>
      <c r="L751" s="608"/>
      <c r="M751" s="606"/>
      <c r="N751" s="608"/>
      <c r="O751" s="608"/>
      <c r="P751" s="608"/>
      <c r="Q751" s="608"/>
      <c r="R751" s="606">
        <v>42</v>
      </c>
      <c r="S751" s="608"/>
      <c r="T751" s="608"/>
      <c r="U751" s="608"/>
      <c r="V751" s="603"/>
      <c r="W751" s="603"/>
      <c r="X751" s="608"/>
      <c r="Y751" s="608"/>
      <c r="Z751" s="603"/>
      <c r="AA751" s="611"/>
      <c r="AB751" s="608"/>
      <c r="AC751" s="606"/>
      <c r="AD751" s="606"/>
      <c r="AE751" s="603"/>
    </row>
    <row r="752" spans="1:31" s="612" customFormat="1" ht="13.9" customHeight="1" x14ac:dyDescent="0.25">
      <c r="A752" s="603">
        <f>A750+1</f>
        <v>373</v>
      </c>
      <c r="B752" s="611" t="s">
        <v>772</v>
      </c>
      <c r="C752" s="611" t="s">
        <v>235</v>
      </c>
      <c r="D752" s="611"/>
      <c r="E752" s="604"/>
      <c r="F752" s="604"/>
      <c r="G752" s="603"/>
      <c r="H752" s="603"/>
      <c r="I752" s="605"/>
      <c r="J752" s="608"/>
      <c r="K752" s="606">
        <f>(M752*4+N752*2)/2</f>
        <v>12</v>
      </c>
      <c r="L752" s="606"/>
      <c r="M752" s="606">
        <v>6</v>
      </c>
      <c r="N752" s="607"/>
      <c r="O752" s="607"/>
      <c r="P752" s="607"/>
      <c r="Q752" s="607"/>
      <c r="R752" s="607"/>
      <c r="S752" s="607"/>
      <c r="T752" s="607"/>
      <c r="U752" s="603"/>
      <c r="V752" s="603">
        <v>1</v>
      </c>
      <c r="W752" s="603">
        <v>1</v>
      </c>
      <c r="X752" s="603"/>
      <c r="Y752" s="603"/>
      <c r="Z752" s="603">
        <v>2</v>
      </c>
      <c r="AA752" s="611"/>
      <c r="AB752" s="607"/>
      <c r="AC752" s="607"/>
      <c r="AD752" s="607"/>
      <c r="AE752" s="603"/>
    </row>
    <row r="753" spans="1:31" s="612" customFormat="1" ht="13.9" customHeight="1" x14ac:dyDescent="0.25">
      <c r="A753" s="603"/>
      <c r="B753" s="611"/>
      <c r="C753" s="611"/>
      <c r="D753" s="611"/>
      <c r="E753" s="604">
        <v>388</v>
      </c>
      <c r="F753" s="604">
        <f>+CEILING(E753,5)</f>
        <v>390</v>
      </c>
      <c r="G753" s="603"/>
      <c r="H753" s="603">
        <f>F753*36</f>
        <v>14040</v>
      </c>
      <c r="I753" s="605">
        <f>F753</f>
        <v>390</v>
      </c>
      <c r="J753" s="608"/>
      <c r="K753" s="606"/>
      <c r="L753" s="608"/>
      <c r="M753" s="606"/>
      <c r="N753" s="608"/>
      <c r="O753" s="608"/>
      <c r="P753" s="608"/>
      <c r="Q753" s="608"/>
      <c r="R753" s="606">
        <v>36</v>
      </c>
      <c r="S753" s="608"/>
      <c r="T753" s="608"/>
      <c r="U753" s="608"/>
      <c r="V753" s="603"/>
      <c r="W753" s="603"/>
      <c r="X753" s="608"/>
      <c r="Y753" s="608"/>
      <c r="Z753" s="603"/>
      <c r="AA753" s="611"/>
      <c r="AB753" s="608"/>
      <c r="AC753" s="606"/>
      <c r="AD753" s="606"/>
      <c r="AE753" s="603"/>
    </row>
    <row r="754" spans="1:31" s="612" customFormat="1" x14ac:dyDescent="0.25">
      <c r="A754" s="603">
        <f>A752+1</f>
        <v>374</v>
      </c>
      <c r="B754" s="611" t="s">
        <v>773</v>
      </c>
      <c r="C754" s="611" t="s">
        <v>236</v>
      </c>
      <c r="D754" s="611"/>
      <c r="E754" s="604"/>
      <c r="F754" s="604"/>
      <c r="G754" s="608"/>
      <c r="H754" s="603"/>
      <c r="I754" s="605"/>
      <c r="J754" s="608"/>
      <c r="K754" s="606">
        <f>(M754*4+N754*2)/2</f>
        <v>12</v>
      </c>
      <c r="L754" s="606"/>
      <c r="M754" s="606">
        <v>6</v>
      </c>
      <c r="N754" s="607"/>
      <c r="O754" s="607"/>
      <c r="P754" s="607"/>
      <c r="Q754" s="607"/>
      <c r="R754" s="607"/>
      <c r="S754" s="607"/>
      <c r="T754" s="607"/>
      <c r="U754" s="603"/>
      <c r="V754" s="603">
        <v>1</v>
      </c>
      <c r="W754" s="603">
        <v>1</v>
      </c>
      <c r="X754" s="603"/>
      <c r="Y754" s="603"/>
      <c r="Z754" s="603">
        <v>2</v>
      </c>
      <c r="AA754" s="611"/>
      <c r="AB754" s="607"/>
      <c r="AC754" s="607"/>
      <c r="AD754" s="607"/>
      <c r="AE754" s="603"/>
    </row>
    <row r="755" spans="1:31" s="612" customFormat="1" ht="13.9" customHeight="1" x14ac:dyDescent="0.25">
      <c r="A755" s="603"/>
      <c r="B755" s="611"/>
      <c r="C755" s="611"/>
      <c r="D755" s="611"/>
      <c r="E755" s="604">
        <v>438</v>
      </c>
      <c r="F755" s="604">
        <f>+CEILING(E755,5)</f>
        <v>440</v>
      </c>
      <c r="G755" s="603"/>
      <c r="H755" s="603">
        <f>F755*36</f>
        <v>15840</v>
      </c>
      <c r="I755" s="605">
        <f>F755</f>
        <v>440</v>
      </c>
      <c r="J755" s="608"/>
      <c r="K755" s="606"/>
      <c r="L755" s="608"/>
      <c r="M755" s="606"/>
      <c r="N755" s="608"/>
      <c r="O755" s="608"/>
      <c r="P755" s="608"/>
      <c r="Q755" s="608"/>
      <c r="R755" s="606">
        <v>42</v>
      </c>
      <c r="S755" s="608"/>
      <c r="T755" s="608"/>
      <c r="U755" s="608"/>
      <c r="V755" s="603"/>
      <c r="W755" s="603"/>
      <c r="X755" s="608"/>
      <c r="Y755" s="608"/>
      <c r="Z755" s="603"/>
      <c r="AA755" s="611"/>
      <c r="AB755" s="608"/>
      <c r="AC755" s="606"/>
      <c r="AD755" s="606"/>
      <c r="AE755" s="603"/>
    </row>
    <row r="756" spans="1:31" s="612" customFormat="1" ht="13.9" customHeight="1" x14ac:dyDescent="0.25">
      <c r="A756" s="603">
        <f>A754+1</f>
        <v>375</v>
      </c>
      <c r="B756" s="611" t="s">
        <v>97</v>
      </c>
      <c r="C756" s="611" t="s">
        <v>242</v>
      </c>
      <c r="D756" s="611" t="s">
        <v>1142</v>
      </c>
      <c r="E756" s="604"/>
      <c r="F756" s="604"/>
      <c r="G756" s="603"/>
      <c r="H756" s="603"/>
      <c r="I756" s="605"/>
      <c r="J756" s="606">
        <v>48</v>
      </c>
      <c r="K756" s="608"/>
      <c r="L756" s="606">
        <v>12</v>
      </c>
      <c r="M756" s="608"/>
      <c r="N756" s="608"/>
      <c r="O756" s="608"/>
      <c r="P756" s="608"/>
      <c r="Q756" s="608"/>
      <c r="R756" s="607"/>
      <c r="S756" s="603">
        <v>30</v>
      </c>
      <c r="T756" s="608"/>
      <c r="U756" s="603">
        <v>2</v>
      </c>
      <c r="V756" s="608"/>
      <c r="W756" s="603">
        <v>2</v>
      </c>
      <c r="X756" s="608"/>
      <c r="Y756" s="608"/>
      <c r="Z756" s="603">
        <v>4</v>
      </c>
      <c r="AA756" s="611"/>
      <c r="AB756" s="608"/>
      <c r="AC756" s="607"/>
      <c r="AD756" s="607"/>
      <c r="AE756" s="603"/>
    </row>
    <row r="757" spans="1:31" s="612" customFormat="1" ht="13.9" customHeight="1" x14ac:dyDescent="0.25">
      <c r="A757" s="603"/>
      <c r="B757" s="611"/>
      <c r="C757" s="611"/>
      <c r="D757" s="611"/>
      <c r="E757" s="604">
        <v>413.8</v>
      </c>
      <c r="F757" s="604">
        <f>+CEILING(E757,5)</f>
        <v>415</v>
      </c>
      <c r="G757" s="603"/>
      <c r="H757" s="603">
        <f>F757*36</f>
        <v>14940</v>
      </c>
      <c r="I757" s="605">
        <f>F757</f>
        <v>415</v>
      </c>
      <c r="J757" s="608"/>
      <c r="K757" s="606"/>
      <c r="L757" s="608"/>
      <c r="M757" s="606"/>
      <c r="N757" s="608"/>
      <c r="O757" s="608"/>
      <c r="P757" s="608"/>
      <c r="Q757" s="608"/>
      <c r="R757" s="606">
        <v>42</v>
      </c>
      <c r="S757" s="608"/>
      <c r="T757" s="608"/>
      <c r="U757" s="608"/>
      <c r="V757" s="603"/>
      <c r="W757" s="603"/>
      <c r="X757" s="608"/>
      <c r="Y757" s="608"/>
      <c r="Z757" s="603"/>
      <c r="AA757" s="611"/>
      <c r="AB757" s="608"/>
      <c r="AC757" s="606"/>
      <c r="AD757" s="606"/>
      <c r="AE757" s="603"/>
    </row>
    <row r="758" spans="1:31" s="612" customFormat="1" ht="13.9" customHeight="1" x14ac:dyDescent="0.25">
      <c r="A758" s="603">
        <f>A756+1</f>
        <v>376</v>
      </c>
      <c r="B758" s="611" t="s">
        <v>774</v>
      </c>
      <c r="C758" s="611" t="s">
        <v>235</v>
      </c>
      <c r="D758" s="611"/>
      <c r="E758" s="604"/>
      <c r="F758" s="604"/>
      <c r="G758" s="603"/>
      <c r="H758" s="603"/>
      <c r="I758" s="605"/>
      <c r="J758" s="608"/>
      <c r="K758" s="606">
        <f>(M758*4+N758*2)/2</f>
        <v>12</v>
      </c>
      <c r="L758" s="606"/>
      <c r="M758" s="606">
        <v>6</v>
      </c>
      <c r="N758" s="607"/>
      <c r="O758" s="607"/>
      <c r="P758" s="607"/>
      <c r="Q758" s="607"/>
      <c r="R758" s="607"/>
      <c r="S758" s="607"/>
      <c r="T758" s="607"/>
      <c r="U758" s="603"/>
      <c r="V758" s="603">
        <v>1</v>
      </c>
      <c r="W758" s="603">
        <v>1</v>
      </c>
      <c r="X758" s="603"/>
      <c r="Y758" s="603"/>
      <c r="Z758" s="603">
        <v>2</v>
      </c>
      <c r="AA758" s="611"/>
      <c r="AB758" s="607"/>
      <c r="AC758" s="607"/>
      <c r="AD758" s="607"/>
      <c r="AE758" s="603"/>
    </row>
    <row r="759" spans="1:31" s="612" customFormat="1" ht="13.9" customHeight="1" x14ac:dyDescent="0.25">
      <c r="A759" s="603"/>
      <c r="B759" s="611"/>
      <c r="C759" s="611"/>
      <c r="D759" s="611"/>
      <c r="E759" s="604">
        <v>424.2</v>
      </c>
      <c r="F759" s="604">
        <f>+CEILING(E759,5)</f>
        <v>425</v>
      </c>
      <c r="G759" s="603"/>
      <c r="H759" s="603">
        <f>F759*36</f>
        <v>15300</v>
      </c>
      <c r="I759" s="605">
        <f>F759</f>
        <v>425</v>
      </c>
      <c r="J759" s="608"/>
      <c r="K759" s="606"/>
      <c r="L759" s="608"/>
      <c r="M759" s="606"/>
      <c r="N759" s="608"/>
      <c r="O759" s="608"/>
      <c r="P759" s="608"/>
      <c r="Q759" s="608"/>
      <c r="R759" s="606">
        <v>42</v>
      </c>
      <c r="S759" s="608"/>
      <c r="T759" s="608"/>
      <c r="U759" s="608"/>
      <c r="V759" s="603"/>
      <c r="W759" s="603"/>
      <c r="X759" s="608"/>
      <c r="Y759" s="608"/>
      <c r="Z759" s="603"/>
      <c r="AA759" s="611"/>
      <c r="AB759" s="608"/>
      <c r="AC759" s="606"/>
      <c r="AD759" s="606"/>
      <c r="AE759" s="603"/>
    </row>
    <row r="760" spans="1:31" s="612" customFormat="1" ht="13.9" customHeight="1" x14ac:dyDescent="0.25">
      <c r="A760" s="603">
        <f>A758+1</f>
        <v>377</v>
      </c>
      <c r="B760" s="611" t="s">
        <v>775</v>
      </c>
      <c r="C760" s="611" t="s">
        <v>20</v>
      </c>
      <c r="D760" s="611"/>
      <c r="E760" s="604"/>
      <c r="F760" s="604"/>
      <c r="G760" s="603"/>
      <c r="H760" s="603"/>
      <c r="I760" s="605"/>
      <c r="J760" s="608"/>
      <c r="K760" s="606">
        <f>(M760*4+N760*2)/2</f>
        <v>12</v>
      </c>
      <c r="L760" s="606"/>
      <c r="M760" s="606">
        <v>6</v>
      </c>
      <c r="N760" s="607"/>
      <c r="O760" s="607"/>
      <c r="P760" s="607"/>
      <c r="Q760" s="607"/>
      <c r="R760" s="607"/>
      <c r="S760" s="607"/>
      <c r="T760" s="607"/>
      <c r="U760" s="603"/>
      <c r="V760" s="603">
        <v>1</v>
      </c>
      <c r="W760" s="603">
        <v>1</v>
      </c>
      <c r="X760" s="603"/>
      <c r="Y760" s="603"/>
      <c r="Z760" s="603">
        <v>2</v>
      </c>
      <c r="AA760" s="611"/>
      <c r="AB760" s="607"/>
      <c r="AC760" s="607"/>
      <c r="AD760" s="607"/>
      <c r="AE760" s="603"/>
    </row>
    <row r="761" spans="1:31" s="612" customFormat="1" ht="13.9" customHeight="1" x14ac:dyDescent="0.25">
      <c r="A761" s="603"/>
      <c r="B761" s="611"/>
      <c r="C761" s="611"/>
      <c r="D761" s="611"/>
      <c r="E761" s="604">
        <v>414.5</v>
      </c>
      <c r="F761" s="604">
        <f>+CEILING(E761,5)</f>
        <v>415</v>
      </c>
      <c r="G761" s="603"/>
      <c r="H761" s="603">
        <f>F761*36</f>
        <v>14940</v>
      </c>
      <c r="I761" s="605">
        <f>F761</f>
        <v>415</v>
      </c>
      <c r="J761" s="608"/>
      <c r="K761" s="606"/>
      <c r="L761" s="608"/>
      <c r="M761" s="606"/>
      <c r="N761" s="608"/>
      <c r="O761" s="608"/>
      <c r="P761" s="608"/>
      <c r="Q761" s="608"/>
      <c r="R761" s="606">
        <v>42</v>
      </c>
      <c r="S761" s="608"/>
      <c r="T761" s="608"/>
      <c r="U761" s="608"/>
      <c r="V761" s="603"/>
      <c r="W761" s="603"/>
      <c r="X761" s="608"/>
      <c r="Y761" s="608"/>
      <c r="Z761" s="603"/>
      <c r="AA761" s="611"/>
      <c r="AB761" s="608"/>
      <c r="AC761" s="606"/>
      <c r="AD761" s="606"/>
      <c r="AE761" s="603"/>
    </row>
    <row r="762" spans="1:31" s="612" customFormat="1" ht="13.9" customHeight="1" x14ac:dyDescent="0.25">
      <c r="A762" s="603">
        <f>A760+1</f>
        <v>378</v>
      </c>
      <c r="B762" s="611" t="s">
        <v>776</v>
      </c>
      <c r="C762" s="611" t="s">
        <v>20</v>
      </c>
      <c r="D762" s="611"/>
      <c r="E762" s="604"/>
      <c r="F762" s="604"/>
      <c r="G762" s="603"/>
      <c r="H762" s="603"/>
      <c r="I762" s="605"/>
      <c r="J762" s="608"/>
      <c r="K762" s="606">
        <f>(M762*4+N762*2)/2</f>
        <v>12</v>
      </c>
      <c r="L762" s="606"/>
      <c r="M762" s="606">
        <v>6</v>
      </c>
      <c r="N762" s="607"/>
      <c r="O762" s="607"/>
      <c r="P762" s="607"/>
      <c r="Q762" s="607"/>
      <c r="R762" s="607"/>
      <c r="S762" s="607"/>
      <c r="T762" s="607"/>
      <c r="U762" s="603"/>
      <c r="V762" s="603">
        <v>1</v>
      </c>
      <c r="W762" s="603">
        <v>1</v>
      </c>
      <c r="X762" s="603"/>
      <c r="Y762" s="603"/>
      <c r="Z762" s="603">
        <v>2</v>
      </c>
      <c r="AA762" s="611"/>
      <c r="AB762" s="607"/>
      <c r="AC762" s="607"/>
      <c r="AD762" s="607"/>
      <c r="AE762" s="603"/>
    </row>
    <row r="763" spans="1:31" s="612" customFormat="1" ht="13.9" customHeight="1" x14ac:dyDescent="0.25">
      <c r="A763" s="603"/>
      <c r="B763" s="611"/>
      <c r="C763" s="611"/>
      <c r="D763" s="611"/>
      <c r="E763" s="604">
        <v>425.6</v>
      </c>
      <c r="F763" s="604">
        <f>+CEILING(E763,5)</f>
        <v>430</v>
      </c>
      <c r="G763" s="603"/>
      <c r="H763" s="603">
        <f>F763*36</f>
        <v>15480</v>
      </c>
      <c r="I763" s="605">
        <f>F763</f>
        <v>430</v>
      </c>
      <c r="J763" s="608"/>
      <c r="K763" s="606"/>
      <c r="L763" s="608"/>
      <c r="M763" s="606"/>
      <c r="N763" s="608"/>
      <c r="O763" s="608"/>
      <c r="P763" s="608"/>
      <c r="Q763" s="608"/>
      <c r="R763" s="606">
        <v>42</v>
      </c>
      <c r="S763" s="608"/>
      <c r="T763" s="608"/>
      <c r="U763" s="608"/>
      <c r="V763" s="603"/>
      <c r="W763" s="603"/>
      <c r="X763" s="608"/>
      <c r="Y763" s="608"/>
      <c r="Z763" s="603"/>
      <c r="AA763" s="611"/>
      <c r="AB763" s="608"/>
      <c r="AC763" s="606"/>
      <c r="AD763" s="606"/>
      <c r="AE763" s="603"/>
    </row>
    <row r="764" spans="1:31" s="612" customFormat="1" ht="13.9" customHeight="1" x14ac:dyDescent="0.25">
      <c r="A764" s="603">
        <f>A762+1</f>
        <v>379</v>
      </c>
      <c r="B764" s="611" t="s">
        <v>777</v>
      </c>
      <c r="C764" s="611" t="s">
        <v>20</v>
      </c>
      <c r="D764" s="611"/>
      <c r="E764" s="604"/>
      <c r="F764" s="604"/>
      <c r="G764" s="603"/>
      <c r="H764" s="603"/>
      <c r="I764" s="605"/>
      <c r="J764" s="608"/>
      <c r="K764" s="606">
        <f>(M764*4+N764*2)/2</f>
        <v>12</v>
      </c>
      <c r="L764" s="606"/>
      <c r="M764" s="606">
        <v>6</v>
      </c>
      <c r="N764" s="607"/>
      <c r="O764" s="607"/>
      <c r="P764" s="607"/>
      <c r="Q764" s="607"/>
      <c r="R764" s="607"/>
      <c r="S764" s="607"/>
      <c r="T764" s="607"/>
      <c r="U764" s="603"/>
      <c r="V764" s="603">
        <v>1</v>
      </c>
      <c r="W764" s="603">
        <v>1</v>
      </c>
      <c r="X764" s="603"/>
      <c r="Y764" s="603"/>
      <c r="Z764" s="603">
        <v>2</v>
      </c>
      <c r="AA764" s="611"/>
      <c r="AB764" s="607"/>
      <c r="AC764" s="607"/>
      <c r="AD764" s="607"/>
      <c r="AE764" s="603"/>
    </row>
    <row r="765" spans="1:31" s="612" customFormat="1" ht="13.9" customHeight="1" x14ac:dyDescent="0.25">
      <c r="A765" s="603"/>
      <c r="B765" s="611"/>
      <c r="C765" s="611"/>
      <c r="D765" s="611"/>
      <c r="E765" s="604">
        <v>412.3</v>
      </c>
      <c r="F765" s="604">
        <f>+CEILING(E765,5)</f>
        <v>415</v>
      </c>
      <c r="G765" s="603"/>
      <c r="H765" s="603">
        <f>F765*36</f>
        <v>14940</v>
      </c>
      <c r="I765" s="605">
        <f>F765</f>
        <v>415</v>
      </c>
      <c r="J765" s="608"/>
      <c r="K765" s="606"/>
      <c r="L765" s="608"/>
      <c r="M765" s="606"/>
      <c r="N765" s="608"/>
      <c r="O765" s="608"/>
      <c r="P765" s="608"/>
      <c r="Q765" s="608"/>
      <c r="R765" s="606">
        <v>42</v>
      </c>
      <c r="S765" s="608"/>
      <c r="T765" s="608"/>
      <c r="U765" s="608"/>
      <c r="V765" s="603"/>
      <c r="W765" s="603"/>
      <c r="X765" s="608"/>
      <c r="Y765" s="608"/>
      <c r="Z765" s="603"/>
      <c r="AA765" s="611"/>
      <c r="AB765" s="608"/>
      <c r="AC765" s="606"/>
      <c r="AD765" s="606"/>
      <c r="AE765" s="603"/>
    </row>
    <row r="766" spans="1:31" s="612" customFormat="1" ht="13.9" customHeight="1" x14ac:dyDescent="0.25">
      <c r="A766" s="603">
        <f>A764+1</f>
        <v>380</v>
      </c>
      <c r="B766" s="611" t="s">
        <v>778</v>
      </c>
      <c r="C766" s="611" t="s">
        <v>20</v>
      </c>
      <c r="D766" s="611"/>
      <c r="E766" s="604"/>
      <c r="F766" s="604"/>
      <c r="G766" s="603"/>
      <c r="H766" s="603"/>
      <c r="I766" s="605"/>
      <c r="J766" s="608"/>
      <c r="K766" s="606">
        <f>(M766*4+N766*2)/2</f>
        <v>12</v>
      </c>
      <c r="L766" s="606"/>
      <c r="M766" s="606">
        <v>6</v>
      </c>
      <c r="N766" s="607"/>
      <c r="O766" s="607"/>
      <c r="P766" s="607"/>
      <c r="Q766" s="607"/>
      <c r="R766" s="607"/>
      <c r="S766" s="607"/>
      <c r="T766" s="607"/>
      <c r="U766" s="603"/>
      <c r="V766" s="603">
        <v>1</v>
      </c>
      <c r="W766" s="603">
        <v>1</v>
      </c>
      <c r="X766" s="603"/>
      <c r="Y766" s="603"/>
      <c r="Z766" s="603">
        <v>2</v>
      </c>
      <c r="AA766" s="611"/>
      <c r="AB766" s="607"/>
      <c r="AC766" s="607"/>
      <c r="AD766" s="607"/>
      <c r="AE766" s="603"/>
    </row>
    <row r="767" spans="1:31" s="612" customFormat="1" ht="13.9" customHeight="1" x14ac:dyDescent="0.25">
      <c r="A767" s="603"/>
      <c r="B767" s="611"/>
      <c r="C767" s="611"/>
      <c r="D767" s="611"/>
      <c r="E767" s="604">
        <v>374.1</v>
      </c>
      <c r="F767" s="604">
        <f>+CEILING(E767,5)</f>
        <v>375</v>
      </c>
      <c r="G767" s="603"/>
      <c r="H767" s="603">
        <f>F767*36</f>
        <v>13500</v>
      </c>
      <c r="I767" s="605">
        <f>F767</f>
        <v>375</v>
      </c>
      <c r="J767" s="610"/>
      <c r="K767" s="608"/>
      <c r="L767" s="610"/>
      <c r="M767" s="608"/>
      <c r="N767" s="608"/>
      <c r="O767" s="608"/>
      <c r="P767" s="608"/>
      <c r="Q767" s="608"/>
      <c r="R767" s="606">
        <v>36</v>
      </c>
      <c r="S767" s="607"/>
      <c r="T767" s="608"/>
      <c r="U767" s="603"/>
      <c r="V767" s="608"/>
      <c r="W767" s="603"/>
      <c r="X767" s="608"/>
      <c r="Y767" s="608"/>
      <c r="Z767" s="603"/>
      <c r="AA767" s="611"/>
      <c r="AB767" s="608"/>
      <c r="AC767" s="606"/>
      <c r="AD767" s="606"/>
      <c r="AE767" s="603"/>
    </row>
    <row r="768" spans="1:31" s="612" customFormat="1" ht="13.9" customHeight="1" x14ac:dyDescent="0.25">
      <c r="A768" s="603">
        <f>A766+1</f>
        <v>381</v>
      </c>
      <c r="B768" s="611" t="s">
        <v>779</v>
      </c>
      <c r="C768" s="611" t="s">
        <v>234</v>
      </c>
      <c r="D768" s="611"/>
      <c r="E768" s="604"/>
      <c r="F768" s="604"/>
      <c r="G768" s="603"/>
      <c r="H768" s="603"/>
      <c r="I768" s="605"/>
      <c r="J768" s="608"/>
      <c r="K768" s="606">
        <f>(M768*4+N768*2)/2</f>
        <v>12</v>
      </c>
      <c r="L768" s="606"/>
      <c r="M768" s="606">
        <v>6</v>
      </c>
      <c r="N768" s="607"/>
      <c r="O768" s="607"/>
      <c r="P768" s="607"/>
      <c r="Q768" s="607"/>
      <c r="R768" s="607"/>
      <c r="S768" s="607"/>
      <c r="T768" s="607"/>
      <c r="U768" s="603"/>
      <c r="V768" s="603">
        <v>1</v>
      </c>
      <c r="W768" s="603">
        <v>1</v>
      </c>
      <c r="X768" s="603"/>
      <c r="Y768" s="603"/>
      <c r="Z768" s="603">
        <v>2</v>
      </c>
      <c r="AA768" s="611"/>
      <c r="AB768" s="607"/>
      <c r="AC768" s="607"/>
      <c r="AD768" s="607"/>
      <c r="AE768" s="603"/>
    </row>
    <row r="769" spans="1:31" s="612" customFormat="1" ht="13.9" customHeight="1" x14ac:dyDescent="0.25">
      <c r="A769" s="603"/>
      <c r="B769" s="611"/>
      <c r="C769" s="611"/>
      <c r="D769" s="611"/>
      <c r="E769" s="604">
        <v>410.1</v>
      </c>
      <c r="F769" s="604">
        <f>+CEILING(E769,5)</f>
        <v>415</v>
      </c>
      <c r="G769" s="603"/>
      <c r="H769" s="603">
        <f>F769*36</f>
        <v>14940</v>
      </c>
      <c r="I769" s="605">
        <f>F769</f>
        <v>415</v>
      </c>
      <c r="J769" s="608"/>
      <c r="K769" s="606"/>
      <c r="L769" s="608"/>
      <c r="M769" s="606"/>
      <c r="N769" s="608"/>
      <c r="O769" s="608"/>
      <c r="P769" s="608"/>
      <c r="Q769" s="608"/>
      <c r="R769" s="606">
        <v>42</v>
      </c>
      <c r="S769" s="608"/>
      <c r="T769" s="608"/>
      <c r="U769" s="608"/>
      <c r="V769" s="603"/>
      <c r="W769" s="603"/>
      <c r="X769" s="608"/>
      <c r="Y769" s="608"/>
      <c r="Z769" s="603"/>
      <c r="AA769" s="611"/>
      <c r="AB769" s="608"/>
      <c r="AC769" s="606"/>
      <c r="AD769" s="606"/>
      <c r="AE769" s="603"/>
    </row>
    <row r="770" spans="1:31" s="612" customFormat="1" ht="13.9" customHeight="1" x14ac:dyDescent="0.25">
      <c r="A770" s="603">
        <f>A768+1</f>
        <v>382</v>
      </c>
      <c r="B770" s="611" t="s">
        <v>780</v>
      </c>
      <c r="C770" s="611" t="s">
        <v>20</v>
      </c>
      <c r="D770" s="611"/>
      <c r="E770" s="604"/>
      <c r="F770" s="604"/>
      <c r="G770" s="603"/>
      <c r="H770" s="603"/>
      <c r="I770" s="605"/>
      <c r="J770" s="608"/>
      <c r="K770" s="606">
        <f>(M770*4+N770*2)/2</f>
        <v>12</v>
      </c>
      <c r="L770" s="606"/>
      <c r="M770" s="606">
        <v>6</v>
      </c>
      <c r="N770" s="607"/>
      <c r="O770" s="607"/>
      <c r="P770" s="607"/>
      <c r="Q770" s="607"/>
      <c r="R770" s="607"/>
      <c r="S770" s="607"/>
      <c r="T770" s="607"/>
      <c r="U770" s="603"/>
      <c r="V770" s="603">
        <v>1</v>
      </c>
      <c r="W770" s="603">
        <v>1</v>
      </c>
      <c r="X770" s="603"/>
      <c r="Y770" s="603"/>
      <c r="Z770" s="603">
        <v>2</v>
      </c>
      <c r="AA770" s="611"/>
      <c r="AB770" s="607"/>
      <c r="AC770" s="607"/>
      <c r="AD770" s="607"/>
      <c r="AE770" s="603"/>
    </row>
    <row r="771" spans="1:31" s="612" customFormat="1" ht="13.9" customHeight="1" x14ac:dyDescent="0.25">
      <c r="A771" s="603"/>
      <c r="B771" s="611"/>
      <c r="C771" s="611"/>
      <c r="D771" s="611"/>
      <c r="E771" s="604">
        <v>400.4</v>
      </c>
      <c r="F771" s="604">
        <f>+CEILING(E771,5)</f>
        <v>405</v>
      </c>
      <c r="G771" s="603"/>
      <c r="H771" s="603">
        <f>F771*36</f>
        <v>14580</v>
      </c>
      <c r="I771" s="605">
        <f>F771</f>
        <v>405</v>
      </c>
      <c r="J771" s="608"/>
      <c r="K771" s="606"/>
      <c r="L771" s="608"/>
      <c r="M771" s="606"/>
      <c r="N771" s="608"/>
      <c r="O771" s="608"/>
      <c r="P771" s="608"/>
      <c r="Q771" s="608"/>
      <c r="R771" s="606">
        <v>42</v>
      </c>
      <c r="S771" s="608"/>
      <c r="T771" s="608"/>
      <c r="U771" s="608"/>
      <c r="V771" s="603"/>
      <c r="W771" s="603"/>
      <c r="X771" s="608"/>
      <c r="Y771" s="608"/>
      <c r="Z771" s="603"/>
      <c r="AA771" s="611"/>
      <c r="AB771" s="608"/>
      <c r="AC771" s="606"/>
      <c r="AD771" s="606"/>
      <c r="AE771" s="603"/>
    </row>
    <row r="772" spans="1:31" s="612" customFormat="1" ht="13.9" customHeight="1" x14ac:dyDescent="0.25">
      <c r="A772" s="603">
        <f>A770+1</f>
        <v>383</v>
      </c>
      <c r="B772" s="611" t="s">
        <v>781</v>
      </c>
      <c r="C772" s="611" t="s">
        <v>234</v>
      </c>
      <c r="D772" s="611"/>
      <c r="E772" s="604"/>
      <c r="F772" s="604"/>
      <c r="G772" s="603"/>
      <c r="H772" s="603"/>
      <c r="I772" s="605"/>
      <c r="J772" s="608"/>
      <c r="K772" s="606">
        <f>(M772*4+N772*2)/2</f>
        <v>12</v>
      </c>
      <c r="L772" s="606"/>
      <c r="M772" s="606">
        <v>6</v>
      </c>
      <c r="N772" s="607"/>
      <c r="O772" s="607"/>
      <c r="P772" s="607"/>
      <c r="Q772" s="607"/>
      <c r="R772" s="607"/>
      <c r="S772" s="607"/>
      <c r="T772" s="607"/>
      <c r="U772" s="603"/>
      <c r="V772" s="603">
        <v>1</v>
      </c>
      <c r="W772" s="603">
        <v>1</v>
      </c>
      <c r="X772" s="603"/>
      <c r="Y772" s="603"/>
      <c r="Z772" s="603">
        <v>2</v>
      </c>
      <c r="AA772" s="611"/>
      <c r="AB772" s="607"/>
      <c r="AC772" s="607"/>
      <c r="AD772" s="607"/>
      <c r="AE772" s="603"/>
    </row>
    <row r="773" spans="1:31" s="612" customFormat="1" ht="13.9" customHeight="1" x14ac:dyDescent="0.25">
      <c r="A773" s="603"/>
      <c r="B773" s="611"/>
      <c r="C773" s="611"/>
      <c r="D773" s="611"/>
      <c r="E773" s="604">
        <v>409.2</v>
      </c>
      <c r="F773" s="604">
        <f>+CEILING(E773,5)</f>
        <v>410</v>
      </c>
      <c r="G773" s="603"/>
      <c r="H773" s="603">
        <f>F773*36</f>
        <v>14760</v>
      </c>
      <c r="I773" s="605">
        <f>F773</f>
        <v>410</v>
      </c>
      <c r="J773" s="608"/>
      <c r="K773" s="606"/>
      <c r="L773" s="608"/>
      <c r="M773" s="606"/>
      <c r="N773" s="608"/>
      <c r="O773" s="608"/>
      <c r="P773" s="608"/>
      <c r="Q773" s="608"/>
      <c r="R773" s="606">
        <v>42</v>
      </c>
      <c r="S773" s="608"/>
      <c r="T773" s="608"/>
      <c r="U773" s="608"/>
      <c r="V773" s="603"/>
      <c r="W773" s="603"/>
      <c r="X773" s="608"/>
      <c r="Y773" s="608"/>
      <c r="Z773" s="603"/>
      <c r="AA773" s="611"/>
      <c r="AB773" s="608"/>
      <c r="AC773" s="606"/>
      <c r="AD773" s="606"/>
      <c r="AE773" s="603"/>
    </row>
    <row r="774" spans="1:31" s="612" customFormat="1" ht="13.9" customHeight="1" x14ac:dyDescent="0.25">
      <c r="A774" s="603">
        <f>A772+1</f>
        <v>384</v>
      </c>
      <c r="B774" s="611" t="s">
        <v>782</v>
      </c>
      <c r="C774" s="611" t="s">
        <v>20</v>
      </c>
      <c r="D774" s="611"/>
      <c r="E774" s="604"/>
      <c r="F774" s="604"/>
      <c r="G774" s="603"/>
      <c r="H774" s="603"/>
      <c r="I774" s="605"/>
      <c r="J774" s="608"/>
      <c r="K774" s="606">
        <f>(M774*4+N774*2)/2</f>
        <v>12</v>
      </c>
      <c r="L774" s="606"/>
      <c r="M774" s="606">
        <v>6</v>
      </c>
      <c r="N774" s="607"/>
      <c r="O774" s="607"/>
      <c r="P774" s="607"/>
      <c r="Q774" s="607"/>
      <c r="R774" s="607"/>
      <c r="S774" s="607"/>
      <c r="T774" s="607"/>
      <c r="U774" s="603"/>
      <c r="V774" s="603">
        <v>1</v>
      </c>
      <c r="W774" s="603">
        <v>1</v>
      </c>
      <c r="X774" s="603"/>
      <c r="Y774" s="603"/>
      <c r="Z774" s="603">
        <v>2</v>
      </c>
      <c r="AA774" s="611"/>
      <c r="AB774" s="607"/>
      <c r="AC774" s="607"/>
      <c r="AD774" s="607"/>
      <c r="AE774" s="603"/>
    </row>
    <row r="775" spans="1:31" s="612" customFormat="1" ht="13.9" customHeight="1" x14ac:dyDescent="0.25">
      <c r="A775" s="603"/>
      <c r="B775" s="611"/>
      <c r="C775" s="611"/>
      <c r="D775" s="611"/>
      <c r="E775" s="604">
        <v>401</v>
      </c>
      <c r="F775" s="604">
        <f>+CEILING(E775,5)</f>
        <v>405</v>
      </c>
      <c r="G775" s="603"/>
      <c r="H775" s="603">
        <f>F775*36</f>
        <v>14580</v>
      </c>
      <c r="I775" s="605">
        <f>F775</f>
        <v>405</v>
      </c>
      <c r="J775" s="608"/>
      <c r="K775" s="606"/>
      <c r="L775" s="608"/>
      <c r="M775" s="606"/>
      <c r="N775" s="608"/>
      <c r="O775" s="608"/>
      <c r="P775" s="608"/>
      <c r="Q775" s="608"/>
      <c r="R775" s="606">
        <v>42</v>
      </c>
      <c r="S775" s="608"/>
      <c r="T775" s="608"/>
      <c r="U775" s="608"/>
      <c r="V775" s="603"/>
      <c r="W775" s="603"/>
      <c r="X775" s="608"/>
      <c r="Y775" s="608"/>
      <c r="Z775" s="603"/>
      <c r="AA775" s="611"/>
      <c r="AB775" s="608"/>
      <c r="AC775" s="606"/>
      <c r="AD775" s="606"/>
      <c r="AE775" s="603"/>
    </row>
    <row r="776" spans="1:31" s="612" customFormat="1" ht="13.9" customHeight="1" x14ac:dyDescent="0.25">
      <c r="A776" s="603">
        <f>A774+1</f>
        <v>385</v>
      </c>
      <c r="B776" s="611" t="s">
        <v>783</v>
      </c>
      <c r="C776" s="611" t="s">
        <v>234</v>
      </c>
      <c r="D776" s="611"/>
      <c r="E776" s="604"/>
      <c r="F776" s="604"/>
      <c r="G776" s="603"/>
      <c r="H776" s="603"/>
      <c r="I776" s="605"/>
      <c r="J776" s="608"/>
      <c r="K776" s="606">
        <f>(M776*4+N776*2)/2</f>
        <v>12</v>
      </c>
      <c r="L776" s="606"/>
      <c r="M776" s="606">
        <v>6</v>
      </c>
      <c r="N776" s="607"/>
      <c r="O776" s="607"/>
      <c r="P776" s="607"/>
      <c r="Q776" s="607"/>
      <c r="R776" s="607"/>
      <c r="S776" s="607"/>
      <c r="T776" s="607"/>
      <c r="U776" s="603"/>
      <c r="V776" s="603">
        <v>1</v>
      </c>
      <c r="W776" s="603">
        <v>1</v>
      </c>
      <c r="X776" s="603"/>
      <c r="Y776" s="603"/>
      <c r="Z776" s="603">
        <v>2</v>
      </c>
      <c r="AA776" s="611"/>
      <c r="AB776" s="607"/>
      <c r="AC776" s="607"/>
      <c r="AD776" s="607"/>
      <c r="AE776" s="603"/>
    </row>
    <row r="777" spans="1:31" s="612" customFormat="1" ht="13.9" customHeight="1" x14ac:dyDescent="0.25">
      <c r="A777" s="603"/>
      <c r="B777" s="611"/>
      <c r="C777" s="611"/>
      <c r="D777" s="611"/>
      <c r="E777" s="604">
        <v>394.5</v>
      </c>
      <c r="F777" s="604">
        <f>+CEILING(E777,5)</f>
        <v>395</v>
      </c>
      <c r="G777" s="603"/>
      <c r="H777" s="603">
        <f>F777*36</f>
        <v>14220</v>
      </c>
      <c r="I777" s="605">
        <f>F777</f>
        <v>395</v>
      </c>
      <c r="J777" s="608"/>
      <c r="K777" s="606"/>
      <c r="L777" s="608"/>
      <c r="M777" s="606"/>
      <c r="N777" s="608"/>
      <c r="O777" s="608"/>
      <c r="P777" s="608"/>
      <c r="Q777" s="608"/>
      <c r="R777" s="606">
        <v>42</v>
      </c>
      <c r="S777" s="608"/>
      <c r="T777" s="608"/>
      <c r="U777" s="608"/>
      <c r="V777" s="603"/>
      <c r="W777" s="603"/>
      <c r="X777" s="608"/>
      <c r="Y777" s="608"/>
      <c r="Z777" s="603"/>
      <c r="AA777" s="611"/>
      <c r="AB777" s="608"/>
      <c r="AC777" s="606"/>
      <c r="AD777" s="606"/>
      <c r="AE777" s="603"/>
    </row>
    <row r="778" spans="1:31" s="612" customFormat="1" x14ac:dyDescent="0.25">
      <c r="A778" s="603">
        <f>A776+1</f>
        <v>386</v>
      </c>
      <c r="B778" s="611" t="s">
        <v>784</v>
      </c>
      <c r="C778" s="611" t="s">
        <v>20</v>
      </c>
      <c r="D778" s="611"/>
      <c r="E778" s="604"/>
      <c r="F778" s="604"/>
      <c r="G778" s="608"/>
      <c r="H778" s="603"/>
      <c r="I778" s="605"/>
      <c r="J778" s="608"/>
      <c r="K778" s="606">
        <f>(M778*4+N778*2)/2</f>
        <v>12</v>
      </c>
      <c r="L778" s="606"/>
      <c r="M778" s="606">
        <v>6</v>
      </c>
      <c r="N778" s="607"/>
      <c r="O778" s="607"/>
      <c r="P778" s="607"/>
      <c r="Q778" s="607"/>
      <c r="R778" s="607"/>
      <c r="S778" s="607"/>
      <c r="T778" s="607"/>
      <c r="U778" s="603"/>
      <c r="V778" s="603">
        <v>1</v>
      </c>
      <c r="W778" s="603">
        <v>1</v>
      </c>
      <c r="X778" s="603"/>
      <c r="Y778" s="603"/>
      <c r="Z778" s="603">
        <v>2</v>
      </c>
      <c r="AA778" s="611"/>
      <c r="AB778" s="607"/>
      <c r="AC778" s="607"/>
      <c r="AD778" s="607"/>
      <c r="AE778" s="603"/>
    </row>
    <row r="779" spans="1:31" s="612" customFormat="1" ht="13.9" customHeight="1" x14ac:dyDescent="0.25">
      <c r="A779" s="603"/>
      <c r="B779" s="611"/>
      <c r="C779" s="611"/>
      <c r="D779" s="611"/>
      <c r="E779" s="604">
        <v>397.9</v>
      </c>
      <c r="F779" s="604">
        <f>+CEILING(E779,5)</f>
        <v>400</v>
      </c>
      <c r="G779" s="603"/>
      <c r="H779" s="603">
        <f>F779*36</f>
        <v>14400</v>
      </c>
      <c r="I779" s="605">
        <f>F779</f>
        <v>400</v>
      </c>
      <c r="J779" s="610"/>
      <c r="K779" s="608"/>
      <c r="L779" s="610"/>
      <c r="M779" s="608"/>
      <c r="N779" s="608"/>
      <c r="O779" s="608"/>
      <c r="P779" s="608"/>
      <c r="Q779" s="608"/>
      <c r="R779" s="606">
        <v>42</v>
      </c>
      <c r="S779" s="607"/>
      <c r="T779" s="608"/>
      <c r="U779" s="603"/>
      <c r="V779" s="608"/>
      <c r="W779" s="603"/>
      <c r="X779" s="608"/>
      <c r="Y779" s="608"/>
      <c r="Z779" s="603"/>
      <c r="AA779" s="611"/>
      <c r="AB779" s="608"/>
      <c r="AC779" s="606"/>
      <c r="AD779" s="606"/>
      <c r="AE779" s="603"/>
    </row>
    <row r="780" spans="1:31" s="612" customFormat="1" ht="13.9" customHeight="1" x14ac:dyDescent="0.25">
      <c r="A780" s="603">
        <f>A778+1</f>
        <v>387</v>
      </c>
      <c r="B780" s="611" t="s">
        <v>98</v>
      </c>
      <c r="C780" s="611" t="s">
        <v>248</v>
      </c>
      <c r="D780" s="611" t="s">
        <v>1143</v>
      </c>
      <c r="E780" s="604"/>
      <c r="F780" s="604"/>
      <c r="G780" s="603"/>
      <c r="H780" s="603"/>
      <c r="I780" s="605"/>
      <c r="J780" s="606">
        <v>48</v>
      </c>
      <c r="K780" s="608"/>
      <c r="L780" s="606">
        <v>12</v>
      </c>
      <c r="M780" s="608"/>
      <c r="N780" s="608"/>
      <c r="O780" s="608"/>
      <c r="P780" s="608"/>
      <c r="Q780" s="608"/>
      <c r="R780" s="607"/>
      <c r="S780" s="603">
        <v>30</v>
      </c>
      <c r="T780" s="608"/>
      <c r="U780" s="603">
        <v>2</v>
      </c>
      <c r="V780" s="608"/>
      <c r="W780" s="603">
        <v>2</v>
      </c>
      <c r="X780" s="608"/>
      <c r="Y780" s="608"/>
      <c r="Z780" s="603">
        <v>4</v>
      </c>
      <c r="AA780" s="611"/>
      <c r="AB780" s="608" t="s">
        <v>1165</v>
      </c>
      <c r="AC780" s="607"/>
      <c r="AD780" s="607"/>
      <c r="AE780" s="603"/>
    </row>
    <row r="781" spans="1:31" s="612" customFormat="1" ht="13.9" customHeight="1" x14ac:dyDescent="0.25">
      <c r="A781" s="603"/>
      <c r="B781" s="611"/>
      <c r="C781" s="611"/>
      <c r="D781" s="611"/>
      <c r="E781" s="604">
        <v>405.7</v>
      </c>
      <c r="F781" s="604">
        <f>+CEILING(E781,5)</f>
        <v>410</v>
      </c>
      <c r="G781" s="603"/>
      <c r="H781" s="603">
        <f>F781*36</f>
        <v>14760</v>
      </c>
      <c r="I781" s="605">
        <f>F781</f>
        <v>410</v>
      </c>
      <c r="J781" s="608"/>
      <c r="K781" s="606"/>
      <c r="L781" s="608"/>
      <c r="M781" s="606"/>
      <c r="N781" s="608"/>
      <c r="O781" s="608"/>
      <c r="P781" s="608"/>
      <c r="Q781" s="608"/>
      <c r="R781" s="606">
        <v>42</v>
      </c>
      <c r="S781" s="608"/>
      <c r="T781" s="608"/>
      <c r="U781" s="608"/>
      <c r="V781" s="603"/>
      <c r="W781" s="603"/>
      <c r="X781" s="608"/>
      <c r="Y781" s="608"/>
      <c r="Z781" s="603"/>
      <c r="AA781" s="611"/>
      <c r="AB781" s="608"/>
      <c r="AC781" s="606"/>
      <c r="AD781" s="606"/>
      <c r="AE781" s="603"/>
    </row>
    <row r="782" spans="1:31" s="612" customFormat="1" ht="13.9" customHeight="1" x14ac:dyDescent="0.25">
      <c r="A782" s="603">
        <f>A780+1</f>
        <v>388</v>
      </c>
      <c r="B782" s="611" t="s">
        <v>785</v>
      </c>
      <c r="C782" s="611" t="s">
        <v>235</v>
      </c>
      <c r="D782" s="611"/>
      <c r="E782" s="604"/>
      <c r="F782" s="604"/>
      <c r="G782" s="603"/>
      <c r="H782" s="603"/>
      <c r="I782" s="605"/>
      <c r="J782" s="608"/>
      <c r="K782" s="606">
        <f>(M782*4+N782*2)/2</f>
        <v>12</v>
      </c>
      <c r="L782" s="606"/>
      <c r="M782" s="606">
        <v>6</v>
      </c>
      <c r="N782" s="607"/>
      <c r="O782" s="607"/>
      <c r="P782" s="607"/>
      <c r="Q782" s="607"/>
      <c r="R782" s="607"/>
      <c r="S782" s="607"/>
      <c r="T782" s="607"/>
      <c r="U782" s="603"/>
      <c r="V782" s="603">
        <v>1</v>
      </c>
      <c r="W782" s="603">
        <v>1</v>
      </c>
      <c r="X782" s="603"/>
      <c r="Y782" s="603"/>
      <c r="Z782" s="603">
        <v>2</v>
      </c>
      <c r="AA782" s="611"/>
      <c r="AB782" s="607"/>
      <c r="AC782" s="607"/>
      <c r="AD782" s="607"/>
      <c r="AE782" s="603"/>
    </row>
    <row r="783" spans="1:31" s="612" customFormat="1" ht="13.9" customHeight="1" x14ac:dyDescent="0.25">
      <c r="A783" s="603"/>
      <c r="B783" s="611"/>
      <c r="C783" s="611"/>
      <c r="D783" s="611"/>
      <c r="E783" s="604">
        <v>433.2</v>
      </c>
      <c r="F783" s="604">
        <f>+CEILING(E783,5)</f>
        <v>435</v>
      </c>
      <c r="G783" s="603"/>
      <c r="H783" s="603">
        <f>F783*36</f>
        <v>15660</v>
      </c>
      <c r="I783" s="605">
        <f>F783</f>
        <v>435</v>
      </c>
      <c r="J783" s="608"/>
      <c r="K783" s="606"/>
      <c r="L783" s="608"/>
      <c r="M783" s="606"/>
      <c r="N783" s="608"/>
      <c r="O783" s="608"/>
      <c r="P783" s="608"/>
      <c r="Q783" s="608"/>
      <c r="R783" s="606">
        <v>42</v>
      </c>
      <c r="S783" s="608"/>
      <c r="T783" s="608"/>
      <c r="U783" s="608"/>
      <c r="V783" s="603"/>
      <c r="W783" s="603"/>
      <c r="X783" s="608"/>
      <c r="Y783" s="608"/>
      <c r="Z783" s="603"/>
      <c r="AA783" s="611"/>
      <c r="AB783" s="608"/>
      <c r="AC783" s="606"/>
      <c r="AD783" s="606"/>
      <c r="AE783" s="603"/>
    </row>
    <row r="784" spans="1:31" s="612" customFormat="1" ht="13.9" customHeight="1" x14ac:dyDescent="0.25">
      <c r="A784" s="603">
        <f>A782+1</f>
        <v>389</v>
      </c>
      <c r="B784" s="611" t="s">
        <v>786</v>
      </c>
      <c r="C784" s="611" t="s">
        <v>235</v>
      </c>
      <c r="D784" s="611"/>
      <c r="E784" s="604"/>
      <c r="F784" s="604"/>
      <c r="G784" s="603"/>
      <c r="H784" s="603"/>
      <c r="I784" s="605"/>
      <c r="J784" s="608"/>
      <c r="K784" s="606">
        <f>(M784*4+N784*2)/2</f>
        <v>12</v>
      </c>
      <c r="L784" s="606"/>
      <c r="M784" s="606">
        <v>6</v>
      </c>
      <c r="N784" s="607"/>
      <c r="O784" s="607"/>
      <c r="P784" s="607"/>
      <c r="Q784" s="607"/>
      <c r="R784" s="607"/>
      <c r="S784" s="607"/>
      <c r="T784" s="607"/>
      <c r="U784" s="603"/>
      <c r="V784" s="603">
        <v>1</v>
      </c>
      <c r="W784" s="603">
        <v>1</v>
      </c>
      <c r="X784" s="603"/>
      <c r="Y784" s="603"/>
      <c r="Z784" s="603">
        <v>2</v>
      </c>
      <c r="AA784" s="611"/>
      <c r="AB784" s="607"/>
      <c r="AC784" s="607"/>
      <c r="AD784" s="607"/>
      <c r="AE784" s="603"/>
    </row>
    <row r="785" spans="1:31" s="612" customFormat="1" ht="13.9" customHeight="1" x14ac:dyDescent="0.25">
      <c r="A785" s="603"/>
      <c r="B785" s="611"/>
      <c r="C785" s="611"/>
      <c r="D785" s="611"/>
      <c r="E785" s="604">
        <v>400.9</v>
      </c>
      <c r="F785" s="604">
        <f>+CEILING(E785,5)</f>
        <v>405</v>
      </c>
      <c r="G785" s="603"/>
      <c r="H785" s="603">
        <f>F785*36</f>
        <v>14580</v>
      </c>
      <c r="I785" s="605">
        <f>F785</f>
        <v>405</v>
      </c>
      <c r="J785" s="608"/>
      <c r="K785" s="606"/>
      <c r="L785" s="608"/>
      <c r="M785" s="606"/>
      <c r="N785" s="608"/>
      <c r="O785" s="608"/>
      <c r="P785" s="608"/>
      <c r="Q785" s="608"/>
      <c r="R785" s="606">
        <v>42</v>
      </c>
      <c r="S785" s="608"/>
      <c r="T785" s="608"/>
      <c r="U785" s="608"/>
      <c r="V785" s="603"/>
      <c r="W785" s="603"/>
      <c r="X785" s="608"/>
      <c r="Y785" s="608"/>
      <c r="Z785" s="603"/>
      <c r="AA785" s="611"/>
      <c r="AB785" s="608"/>
      <c r="AC785" s="606"/>
      <c r="AD785" s="606"/>
      <c r="AE785" s="603"/>
    </row>
    <row r="786" spans="1:31" s="612" customFormat="1" ht="13.9" customHeight="1" x14ac:dyDescent="0.25">
      <c r="A786" s="603">
        <f>A784+1</f>
        <v>390</v>
      </c>
      <c r="B786" s="611" t="s">
        <v>787</v>
      </c>
      <c r="C786" s="611" t="s">
        <v>235</v>
      </c>
      <c r="D786" s="611"/>
      <c r="E786" s="604"/>
      <c r="F786" s="604"/>
      <c r="G786" s="603"/>
      <c r="H786" s="603"/>
      <c r="I786" s="605"/>
      <c r="J786" s="608"/>
      <c r="K786" s="606">
        <f>(M786*4+N786*2)/2</f>
        <v>12</v>
      </c>
      <c r="L786" s="606"/>
      <c r="M786" s="606">
        <v>6</v>
      </c>
      <c r="N786" s="607"/>
      <c r="O786" s="607"/>
      <c r="P786" s="607"/>
      <c r="Q786" s="607"/>
      <c r="R786" s="607"/>
      <c r="S786" s="607"/>
      <c r="T786" s="607"/>
      <c r="U786" s="603"/>
      <c r="V786" s="603">
        <v>1</v>
      </c>
      <c r="W786" s="603">
        <v>1</v>
      </c>
      <c r="X786" s="603"/>
      <c r="Y786" s="603"/>
      <c r="Z786" s="603">
        <v>2</v>
      </c>
      <c r="AA786" s="611"/>
      <c r="AB786" s="607"/>
      <c r="AC786" s="607"/>
      <c r="AD786" s="607"/>
      <c r="AE786" s="603"/>
    </row>
    <row r="787" spans="1:31" s="612" customFormat="1" ht="13.9" customHeight="1" x14ac:dyDescent="0.25">
      <c r="A787" s="603"/>
      <c r="B787" s="611"/>
      <c r="C787" s="611"/>
      <c r="D787" s="611"/>
      <c r="E787" s="604">
        <v>427</v>
      </c>
      <c r="F787" s="604">
        <f>+CEILING(E787,5)</f>
        <v>430</v>
      </c>
      <c r="G787" s="603"/>
      <c r="H787" s="603">
        <f>F787*36</f>
        <v>15480</v>
      </c>
      <c r="I787" s="605">
        <f>F787</f>
        <v>430</v>
      </c>
      <c r="J787" s="608"/>
      <c r="K787" s="606"/>
      <c r="L787" s="608"/>
      <c r="M787" s="606"/>
      <c r="N787" s="608"/>
      <c r="O787" s="608"/>
      <c r="P787" s="608"/>
      <c r="Q787" s="608"/>
      <c r="R787" s="606">
        <v>42</v>
      </c>
      <c r="S787" s="608"/>
      <c r="T787" s="608"/>
      <c r="U787" s="608"/>
      <c r="V787" s="603"/>
      <c r="W787" s="603"/>
      <c r="X787" s="608"/>
      <c r="Y787" s="608"/>
      <c r="Z787" s="603"/>
      <c r="AA787" s="611"/>
      <c r="AB787" s="608"/>
      <c r="AC787" s="606"/>
      <c r="AD787" s="606"/>
      <c r="AE787" s="603"/>
    </row>
    <row r="788" spans="1:31" s="612" customFormat="1" ht="13.9" customHeight="1" x14ac:dyDescent="0.25">
      <c r="A788" s="603">
        <f>A786+1</f>
        <v>391</v>
      </c>
      <c r="B788" s="611" t="s">
        <v>788</v>
      </c>
      <c r="C788" s="611" t="s">
        <v>20</v>
      </c>
      <c r="D788" s="611"/>
      <c r="E788" s="604"/>
      <c r="F788" s="604"/>
      <c r="G788" s="603"/>
      <c r="H788" s="603"/>
      <c r="I788" s="605"/>
      <c r="J788" s="608"/>
      <c r="K788" s="606">
        <f>(M788*4+N788*2)/2</f>
        <v>12</v>
      </c>
      <c r="L788" s="606"/>
      <c r="M788" s="606">
        <v>6</v>
      </c>
      <c r="N788" s="607"/>
      <c r="O788" s="607"/>
      <c r="P788" s="607"/>
      <c r="Q788" s="607"/>
      <c r="R788" s="607"/>
      <c r="S788" s="607"/>
      <c r="T788" s="607"/>
      <c r="U788" s="603"/>
      <c r="V788" s="603">
        <v>1</v>
      </c>
      <c r="W788" s="603">
        <v>1</v>
      </c>
      <c r="X788" s="603"/>
      <c r="Y788" s="603"/>
      <c r="Z788" s="603">
        <v>2</v>
      </c>
      <c r="AA788" s="611"/>
      <c r="AB788" s="607"/>
      <c r="AC788" s="607"/>
      <c r="AD788" s="607"/>
      <c r="AE788" s="603"/>
    </row>
    <row r="789" spans="1:31" s="612" customFormat="1" ht="13.9" customHeight="1" x14ac:dyDescent="0.25">
      <c r="A789" s="603"/>
      <c r="B789" s="611"/>
      <c r="C789" s="611"/>
      <c r="D789" s="611"/>
      <c r="E789" s="604">
        <v>413.9</v>
      </c>
      <c r="F789" s="604">
        <f>+CEILING(E789,5)</f>
        <v>415</v>
      </c>
      <c r="G789" s="603"/>
      <c r="H789" s="603">
        <f>F789*36</f>
        <v>14940</v>
      </c>
      <c r="I789" s="605">
        <f>F789</f>
        <v>415</v>
      </c>
      <c r="J789" s="610"/>
      <c r="K789" s="608"/>
      <c r="L789" s="610"/>
      <c r="M789" s="608"/>
      <c r="N789" s="608"/>
      <c r="O789" s="608"/>
      <c r="P789" s="608"/>
      <c r="Q789" s="608"/>
      <c r="R789" s="606">
        <v>42</v>
      </c>
      <c r="S789" s="607"/>
      <c r="T789" s="608"/>
      <c r="U789" s="603"/>
      <c r="V789" s="608"/>
      <c r="W789" s="603"/>
      <c r="X789" s="608"/>
      <c r="Y789" s="608"/>
      <c r="Z789" s="603"/>
      <c r="AA789" s="611"/>
      <c r="AB789" s="608"/>
      <c r="AC789" s="606"/>
      <c r="AD789" s="606"/>
      <c r="AE789" s="603"/>
    </row>
    <row r="790" spans="1:31" s="612" customFormat="1" ht="13.9" customHeight="1" x14ac:dyDescent="0.25">
      <c r="A790" s="603">
        <f>A788+1</f>
        <v>392</v>
      </c>
      <c r="B790" s="611" t="s">
        <v>789</v>
      </c>
      <c r="C790" s="611" t="s">
        <v>20</v>
      </c>
      <c r="D790" s="611"/>
      <c r="E790" s="604"/>
      <c r="F790" s="604"/>
      <c r="G790" s="603"/>
      <c r="H790" s="603"/>
      <c r="I790" s="605"/>
      <c r="J790" s="608"/>
      <c r="K790" s="606">
        <f>(M790*4+N790*2)/2</f>
        <v>12</v>
      </c>
      <c r="L790" s="606"/>
      <c r="M790" s="606">
        <v>6</v>
      </c>
      <c r="N790" s="607"/>
      <c r="O790" s="607"/>
      <c r="P790" s="607"/>
      <c r="Q790" s="607"/>
      <c r="R790" s="607"/>
      <c r="S790" s="607"/>
      <c r="T790" s="607"/>
      <c r="U790" s="603"/>
      <c r="V790" s="603">
        <v>1</v>
      </c>
      <c r="W790" s="603">
        <v>1</v>
      </c>
      <c r="X790" s="603"/>
      <c r="Y790" s="603"/>
      <c r="Z790" s="603">
        <v>2</v>
      </c>
      <c r="AA790" s="611"/>
      <c r="AB790" s="607"/>
      <c r="AC790" s="607"/>
      <c r="AD790" s="607"/>
      <c r="AE790" s="603"/>
    </row>
    <row r="791" spans="1:31" s="612" customFormat="1" ht="13.9" customHeight="1" x14ac:dyDescent="0.25">
      <c r="A791" s="603"/>
      <c r="B791" s="611"/>
      <c r="C791" s="611"/>
      <c r="D791" s="611"/>
      <c r="E791" s="604">
        <v>426.4</v>
      </c>
      <c r="F791" s="604">
        <f>+CEILING(E791,5)</f>
        <v>430</v>
      </c>
      <c r="G791" s="603"/>
      <c r="H791" s="603">
        <f>F791*36</f>
        <v>15480</v>
      </c>
      <c r="I791" s="605">
        <f>F791</f>
        <v>430</v>
      </c>
      <c r="J791" s="608"/>
      <c r="K791" s="606"/>
      <c r="L791" s="608"/>
      <c r="M791" s="606"/>
      <c r="N791" s="608"/>
      <c r="O791" s="608"/>
      <c r="P791" s="608"/>
      <c r="Q791" s="608"/>
      <c r="R791" s="606">
        <v>42</v>
      </c>
      <c r="S791" s="608"/>
      <c r="T791" s="608"/>
      <c r="U791" s="608"/>
      <c r="V791" s="603"/>
      <c r="W791" s="603"/>
      <c r="X791" s="608"/>
      <c r="Y791" s="608"/>
      <c r="Z791" s="603"/>
      <c r="AA791" s="611"/>
      <c r="AB791" s="608"/>
      <c r="AC791" s="606"/>
      <c r="AD791" s="606"/>
      <c r="AE791" s="603"/>
    </row>
    <row r="792" spans="1:31" s="612" customFormat="1" ht="13.9" customHeight="1" x14ac:dyDescent="0.25">
      <c r="A792" s="603">
        <f>A790+1</f>
        <v>393</v>
      </c>
      <c r="B792" s="611" t="s">
        <v>790</v>
      </c>
      <c r="C792" s="611" t="s">
        <v>20</v>
      </c>
      <c r="D792" s="611"/>
      <c r="E792" s="604"/>
      <c r="F792" s="604"/>
      <c r="G792" s="603"/>
      <c r="H792" s="603"/>
      <c r="I792" s="605"/>
      <c r="J792" s="608"/>
      <c r="K792" s="606">
        <f>(M792*4+N792*2)/2</f>
        <v>12</v>
      </c>
      <c r="L792" s="606"/>
      <c r="M792" s="606">
        <v>6</v>
      </c>
      <c r="N792" s="607"/>
      <c r="O792" s="607"/>
      <c r="P792" s="607"/>
      <c r="Q792" s="607"/>
      <c r="R792" s="607"/>
      <c r="S792" s="607"/>
      <c r="T792" s="607"/>
      <c r="U792" s="603"/>
      <c r="V792" s="603">
        <v>1</v>
      </c>
      <c r="W792" s="603">
        <v>1</v>
      </c>
      <c r="X792" s="603"/>
      <c r="Y792" s="603"/>
      <c r="Z792" s="603">
        <v>2</v>
      </c>
      <c r="AA792" s="611"/>
      <c r="AB792" s="607"/>
      <c r="AC792" s="607"/>
      <c r="AD792" s="607"/>
      <c r="AE792" s="603"/>
    </row>
    <row r="793" spans="1:31" s="612" customFormat="1" ht="13.9" customHeight="1" x14ac:dyDescent="0.25">
      <c r="A793" s="603"/>
      <c r="B793" s="611"/>
      <c r="C793" s="611"/>
      <c r="D793" s="611"/>
      <c r="E793" s="604">
        <v>411.5</v>
      </c>
      <c r="F793" s="604">
        <f>+CEILING(E793,5)</f>
        <v>415</v>
      </c>
      <c r="G793" s="603"/>
      <c r="H793" s="603">
        <f>F793*36</f>
        <v>14940</v>
      </c>
      <c r="I793" s="605">
        <f>F793</f>
        <v>415</v>
      </c>
      <c r="J793" s="608"/>
      <c r="K793" s="606"/>
      <c r="L793" s="608"/>
      <c r="M793" s="606"/>
      <c r="N793" s="608"/>
      <c r="O793" s="608"/>
      <c r="P793" s="608"/>
      <c r="Q793" s="608"/>
      <c r="R793" s="606">
        <v>42</v>
      </c>
      <c r="S793" s="608"/>
      <c r="T793" s="608"/>
      <c r="U793" s="608"/>
      <c r="V793" s="603"/>
      <c r="W793" s="603"/>
      <c r="X793" s="608"/>
      <c r="Y793" s="608"/>
      <c r="Z793" s="603"/>
      <c r="AA793" s="611"/>
      <c r="AB793" s="608"/>
      <c r="AC793" s="606"/>
      <c r="AD793" s="606"/>
      <c r="AE793" s="603"/>
    </row>
    <row r="794" spans="1:31" s="612" customFormat="1" ht="13.9" customHeight="1" x14ac:dyDescent="0.25">
      <c r="A794" s="603">
        <f>A792+1</f>
        <v>394</v>
      </c>
      <c r="B794" s="611" t="s">
        <v>791</v>
      </c>
      <c r="C794" s="611" t="s">
        <v>236</v>
      </c>
      <c r="D794" s="611"/>
      <c r="E794" s="604"/>
      <c r="F794" s="604"/>
      <c r="G794" s="603"/>
      <c r="H794" s="603"/>
      <c r="I794" s="605"/>
      <c r="J794" s="608"/>
      <c r="K794" s="606">
        <f>(M794*4+N794*2)/2</f>
        <v>12</v>
      </c>
      <c r="L794" s="606"/>
      <c r="M794" s="606">
        <v>6</v>
      </c>
      <c r="N794" s="607"/>
      <c r="O794" s="607"/>
      <c r="P794" s="607"/>
      <c r="Q794" s="607"/>
      <c r="R794" s="607"/>
      <c r="S794" s="607"/>
      <c r="T794" s="607"/>
      <c r="U794" s="603"/>
      <c r="V794" s="603">
        <v>1</v>
      </c>
      <c r="W794" s="603">
        <v>1</v>
      </c>
      <c r="X794" s="603"/>
      <c r="Y794" s="603"/>
      <c r="Z794" s="603">
        <v>2</v>
      </c>
      <c r="AA794" s="611"/>
      <c r="AB794" s="607"/>
      <c r="AC794" s="607"/>
      <c r="AD794" s="607"/>
      <c r="AE794" s="603"/>
    </row>
    <row r="795" spans="1:31" s="612" customFormat="1" ht="13.9" customHeight="1" x14ac:dyDescent="0.25">
      <c r="A795" s="603"/>
      <c r="B795" s="611"/>
      <c r="C795" s="611"/>
      <c r="D795" s="611"/>
      <c r="E795" s="604">
        <v>376.3</v>
      </c>
      <c r="F795" s="604">
        <f>+CEILING(E795,5)</f>
        <v>380</v>
      </c>
      <c r="G795" s="603"/>
      <c r="H795" s="603">
        <f>F795*36</f>
        <v>13680</v>
      </c>
      <c r="I795" s="605">
        <f>F795</f>
        <v>380</v>
      </c>
      <c r="J795" s="608"/>
      <c r="K795" s="606"/>
      <c r="L795" s="608"/>
      <c r="M795" s="606"/>
      <c r="N795" s="608"/>
      <c r="O795" s="608"/>
      <c r="P795" s="608"/>
      <c r="Q795" s="608"/>
      <c r="R795" s="606">
        <v>36</v>
      </c>
      <c r="S795" s="608"/>
      <c r="T795" s="608"/>
      <c r="U795" s="608"/>
      <c r="V795" s="603"/>
      <c r="W795" s="603"/>
      <c r="X795" s="608"/>
      <c r="Y795" s="608"/>
      <c r="Z795" s="603"/>
      <c r="AA795" s="611"/>
      <c r="AB795" s="608"/>
      <c r="AC795" s="606"/>
      <c r="AD795" s="606"/>
      <c r="AE795" s="603"/>
    </row>
    <row r="796" spans="1:31" s="612" customFormat="1" ht="13.9" customHeight="1" x14ac:dyDescent="0.25">
      <c r="A796" s="603">
        <f>A794+1</f>
        <v>395</v>
      </c>
      <c r="B796" s="611" t="s">
        <v>792</v>
      </c>
      <c r="C796" s="611" t="s">
        <v>235</v>
      </c>
      <c r="D796" s="611"/>
      <c r="E796" s="604"/>
      <c r="F796" s="604"/>
      <c r="G796" s="603"/>
      <c r="H796" s="603"/>
      <c r="I796" s="605"/>
      <c r="J796" s="608"/>
      <c r="K796" s="606">
        <f>(M796*4+N796*2)/2</f>
        <v>12</v>
      </c>
      <c r="L796" s="606"/>
      <c r="M796" s="606">
        <v>6</v>
      </c>
      <c r="N796" s="607"/>
      <c r="O796" s="607"/>
      <c r="P796" s="607"/>
      <c r="Q796" s="607"/>
      <c r="R796" s="607"/>
      <c r="S796" s="607"/>
      <c r="T796" s="607"/>
      <c r="U796" s="603"/>
      <c r="V796" s="603">
        <v>1</v>
      </c>
      <c r="W796" s="603">
        <v>1</v>
      </c>
      <c r="X796" s="603"/>
      <c r="Y796" s="603"/>
      <c r="Z796" s="603">
        <v>2</v>
      </c>
      <c r="AA796" s="611"/>
      <c r="AB796" s="607"/>
      <c r="AC796" s="607"/>
      <c r="AD796" s="607"/>
      <c r="AE796" s="603"/>
    </row>
    <row r="797" spans="1:31" s="612" customFormat="1" ht="13.9" customHeight="1" x14ac:dyDescent="0.25">
      <c r="A797" s="603"/>
      <c r="B797" s="611"/>
      <c r="C797" s="611"/>
      <c r="D797" s="611"/>
      <c r="E797" s="604">
        <v>433.4</v>
      </c>
      <c r="F797" s="604">
        <f>+CEILING(E797,5)</f>
        <v>435</v>
      </c>
      <c r="G797" s="603"/>
      <c r="H797" s="603">
        <f>F797*36</f>
        <v>15660</v>
      </c>
      <c r="I797" s="605">
        <f>F797</f>
        <v>435</v>
      </c>
      <c r="J797" s="608"/>
      <c r="K797" s="606"/>
      <c r="L797" s="608"/>
      <c r="M797" s="606"/>
      <c r="N797" s="608"/>
      <c r="O797" s="608"/>
      <c r="P797" s="608"/>
      <c r="Q797" s="608"/>
      <c r="R797" s="606">
        <v>42</v>
      </c>
      <c r="S797" s="608"/>
      <c r="T797" s="608"/>
      <c r="U797" s="608"/>
      <c r="V797" s="603"/>
      <c r="W797" s="603"/>
      <c r="X797" s="608"/>
      <c r="Y797" s="608"/>
      <c r="Z797" s="603"/>
      <c r="AA797" s="611"/>
      <c r="AB797" s="608"/>
      <c r="AC797" s="606"/>
      <c r="AD797" s="606"/>
      <c r="AE797" s="603"/>
    </row>
    <row r="798" spans="1:31" s="612" customFormat="1" ht="13.9" customHeight="1" x14ac:dyDescent="0.25">
      <c r="A798" s="603">
        <f>A796+1</f>
        <v>396</v>
      </c>
      <c r="B798" s="611" t="s">
        <v>793</v>
      </c>
      <c r="C798" s="611" t="s">
        <v>234</v>
      </c>
      <c r="D798" s="611"/>
      <c r="E798" s="604"/>
      <c r="F798" s="604"/>
      <c r="G798" s="603"/>
      <c r="H798" s="603"/>
      <c r="I798" s="605"/>
      <c r="J798" s="608"/>
      <c r="K798" s="606">
        <f>(M798*4+N798*2)/2</f>
        <v>12</v>
      </c>
      <c r="L798" s="606"/>
      <c r="M798" s="606">
        <v>6</v>
      </c>
      <c r="N798" s="607"/>
      <c r="O798" s="607"/>
      <c r="P798" s="607"/>
      <c r="Q798" s="607"/>
      <c r="R798" s="607"/>
      <c r="S798" s="607"/>
      <c r="T798" s="607"/>
      <c r="U798" s="603"/>
      <c r="V798" s="603">
        <v>1</v>
      </c>
      <c r="W798" s="603">
        <v>1</v>
      </c>
      <c r="X798" s="603"/>
      <c r="Y798" s="603"/>
      <c r="Z798" s="603">
        <v>2</v>
      </c>
      <c r="AA798" s="611"/>
      <c r="AB798" s="607"/>
      <c r="AC798" s="607"/>
      <c r="AD798" s="607"/>
      <c r="AE798" s="603"/>
    </row>
    <row r="799" spans="1:31" s="612" customFormat="1" ht="13.9" customHeight="1" x14ac:dyDescent="0.25">
      <c r="A799" s="603"/>
      <c r="B799" s="611"/>
      <c r="C799" s="611"/>
      <c r="D799" s="611"/>
      <c r="E799" s="604">
        <v>405.6</v>
      </c>
      <c r="F799" s="604">
        <f>+CEILING(E799,5)</f>
        <v>410</v>
      </c>
      <c r="G799" s="603"/>
      <c r="H799" s="603">
        <f>F799*36</f>
        <v>14760</v>
      </c>
      <c r="I799" s="605">
        <f>F799</f>
        <v>410</v>
      </c>
      <c r="J799" s="608"/>
      <c r="K799" s="606"/>
      <c r="L799" s="608"/>
      <c r="M799" s="606"/>
      <c r="N799" s="608"/>
      <c r="O799" s="608"/>
      <c r="P799" s="608"/>
      <c r="Q799" s="608"/>
      <c r="R799" s="606">
        <v>42</v>
      </c>
      <c r="S799" s="608"/>
      <c r="T799" s="608"/>
      <c r="U799" s="608"/>
      <c r="V799" s="603"/>
      <c r="W799" s="603"/>
      <c r="X799" s="608"/>
      <c r="Y799" s="608"/>
      <c r="Z799" s="603"/>
      <c r="AA799" s="611"/>
      <c r="AB799" s="608"/>
      <c r="AC799" s="606"/>
      <c r="AD799" s="606"/>
      <c r="AE799" s="603"/>
    </row>
    <row r="800" spans="1:31" s="612" customFormat="1" ht="13.9" customHeight="1" x14ac:dyDescent="0.25">
      <c r="A800" s="603">
        <f>A798+1</f>
        <v>397</v>
      </c>
      <c r="B800" s="611" t="s">
        <v>794</v>
      </c>
      <c r="C800" s="611" t="s">
        <v>236</v>
      </c>
      <c r="D800" s="611"/>
      <c r="E800" s="604"/>
      <c r="F800" s="604"/>
      <c r="G800" s="603"/>
      <c r="H800" s="603"/>
      <c r="I800" s="605"/>
      <c r="J800" s="608"/>
      <c r="K800" s="606">
        <f>(M800*4+N800*2)/2</f>
        <v>12</v>
      </c>
      <c r="L800" s="606"/>
      <c r="M800" s="606">
        <v>6</v>
      </c>
      <c r="N800" s="607"/>
      <c r="O800" s="607"/>
      <c r="P800" s="607"/>
      <c r="Q800" s="607"/>
      <c r="R800" s="607"/>
      <c r="S800" s="607"/>
      <c r="T800" s="607"/>
      <c r="U800" s="603"/>
      <c r="V800" s="603">
        <v>1</v>
      </c>
      <c r="W800" s="603">
        <v>1</v>
      </c>
      <c r="X800" s="603"/>
      <c r="Y800" s="603"/>
      <c r="Z800" s="603">
        <v>2</v>
      </c>
      <c r="AA800" s="611"/>
      <c r="AB800" s="607"/>
      <c r="AC800" s="607"/>
      <c r="AD800" s="607"/>
      <c r="AE800" s="603"/>
    </row>
    <row r="801" spans="1:31" s="612" customFormat="1" ht="13.9" customHeight="1" x14ac:dyDescent="0.25">
      <c r="A801" s="603"/>
      <c r="B801" s="611"/>
      <c r="C801" s="611"/>
      <c r="D801" s="611"/>
      <c r="E801" s="604">
        <v>434.3</v>
      </c>
      <c r="F801" s="604">
        <f>+CEILING(E801,5)</f>
        <v>435</v>
      </c>
      <c r="G801" s="603"/>
      <c r="H801" s="603">
        <f>F801*36</f>
        <v>15660</v>
      </c>
      <c r="I801" s="605">
        <f>F801</f>
        <v>435</v>
      </c>
      <c r="J801" s="608"/>
      <c r="K801" s="606"/>
      <c r="L801" s="608"/>
      <c r="M801" s="606"/>
      <c r="N801" s="608"/>
      <c r="O801" s="608"/>
      <c r="P801" s="608"/>
      <c r="Q801" s="608"/>
      <c r="R801" s="606">
        <v>42</v>
      </c>
      <c r="S801" s="608"/>
      <c r="T801" s="608"/>
      <c r="U801" s="608"/>
      <c r="V801" s="603"/>
      <c r="W801" s="603"/>
      <c r="X801" s="608"/>
      <c r="Y801" s="608"/>
      <c r="Z801" s="603"/>
      <c r="AA801" s="611"/>
      <c r="AB801" s="608"/>
      <c r="AC801" s="606"/>
      <c r="AD801" s="606"/>
      <c r="AE801" s="603"/>
    </row>
    <row r="802" spans="1:31" s="612" customFormat="1" ht="13.9" customHeight="1" x14ac:dyDescent="0.25">
      <c r="A802" s="603">
        <f>A800+1</f>
        <v>398</v>
      </c>
      <c r="B802" s="611" t="s">
        <v>99</v>
      </c>
      <c r="C802" s="611" t="s">
        <v>248</v>
      </c>
      <c r="D802" s="611" t="s">
        <v>1144</v>
      </c>
      <c r="E802" s="604"/>
      <c r="F802" s="604"/>
      <c r="G802" s="603"/>
      <c r="H802" s="603"/>
      <c r="I802" s="605"/>
      <c r="J802" s="606">
        <v>48</v>
      </c>
      <c r="K802" s="608"/>
      <c r="L802" s="606">
        <v>12</v>
      </c>
      <c r="M802" s="608"/>
      <c r="N802" s="608"/>
      <c r="O802" s="608"/>
      <c r="P802" s="608"/>
      <c r="Q802" s="608"/>
      <c r="R802" s="607"/>
      <c r="S802" s="603">
        <v>30</v>
      </c>
      <c r="T802" s="608"/>
      <c r="U802" s="603">
        <v>2</v>
      </c>
      <c r="V802" s="608"/>
      <c r="W802" s="603">
        <v>2</v>
      </c>
      <c r="X802" s="608"/>
      <c r="Y802" s="608"/>
      <c r="Z802" s="603">
        <v>4</v>
      </c>
      <c r="AA802" s="611"/>
      <c r="AB802" s="608" t="s">
        <v>1166</v>
      </c>
      <c r="AC802" s="607"/>
      <c r="AD802" s="607"/>
      <c r="AE802" s="603"/>
    </row>
    <row r="803" spans="1:31" s="612" customFormat="1" ht="13.9" customHeight="1" x14ac:dyDescent="0.25">
      <c r="A803" s="603"/>
      <c r="B803" s="611"/>
      <c r="C803" s="611"/>
      <c r="D803" s="611"/>
      <c r="E803" s="604">
        <v>418</v>
      </c>
      <c r="F803" s="604">
        <f>+CEILING(E803,5)</f>
        <v>420</v>
      </c>
      <c r="G803" s="603"/>
      <c r="H803" s="603">
        <f>F803*36</f>
        <v>15120</v>
      </c>
      <c r="I803" s="605">
        <f>F803</f>
        <v>420</v>
      </c>
      <c r="J803" s="608"/>
      <c r="K803" s="606"/>
      <c r="L803" s="608"/>
      <c r="M803" s="606"/>
      <c r="N803" s="608"/>
      <c r="O803" s="608"/>
      <c r="P803" s="608"/>
      <c r="Q803" s="608"/>
      <c r="R803" s="606">
        <v>42</v>
      </c>
      <c r="S803" s="608"/>
      <c r="T803" s="608"/>
      <c r="U803" s="608"/>
      <c r="V803" s="603"/>
      <c r="W803" s="603"/>
      <c r="X803" s="608"/>
      <c r="Y803" s="608"/>
      <c r="Z803" s="603"/>
      <c r="AA803" s="611"/>
      <c r="AB803" s="608"/>
      <c r="AC803" s="606"/>
      <c r="AD803" s="606"/>
      <c r="AE803" s="603"/>
    </row>
    <row r="804" spans="1:31" s="612" customFormat="1" x14ac:dyDescent="0.25">
      <c r="A804" s="603">
        <f>A802+1</f>
        <v>399</v>
      </c>
      <c r="B804" s="611" t="s">
        <v>795</v>
      </c>
      <c r="C804" s="611" t="s">
        <v>20</v>
      </c>
      <c r="D804" s="611"/>
      <c r="E804" s="604"/>
      <c r="F804" s="604"/>
      <c r="G804" s="608"/>
      <c r="H804" s="603"/>
      <c r="I804" s="605"/>
      <c r="J804" s="608"/>
      <c r="K804" s="606">
        <f>(M804*4+N804*2)/2</f>
        <v>12</v>
      </c>
      <c r="L804" s="606"/>
      <c r="M804" s="606">
        <v>6</v>
      </c>
      <c r="N804" s="607"/>
      <c r="O804" s="607"/>
      <c r="P804" s="607"/>
      <c r="Q804" s="607"/>
      <c r="R804" s="607"/>
      <c r="S804" s="607"/>
      <c r="T804" s="607"/>
      <c r="U804" s="603"/>
      <c r="V804" s="603">
        <v>1</v>
      </c>
      <c r="W804" s="603">
        <v>1</v>
      </c>
      <c r="X804" s="603"/>
      <c r="Y804" s="603"/>
      <c r="Z804" s="603">
        <v>2</v>
      </c>
      <c r="AA804" s="611"/>
      <c r="AB804" s="607"/>
      <c r="AC804" s="607"/>
      <c r="AD804" s="607"/>
      <c r="AE804" s="603"/>
    </row>
    <row r="805" spans="1:31" s="612" customFormat="1" ht="13.9" customHeight="1" x14ac:dyDescent="0.25">
      <c r="A805" s="603"/>
      <c r="B805" s="611"/>
      <c r="C805" s="611"/>
      <c r="D805" s="611"/>
      <c r="E805" s="604">
        <v>386</v>
      </c>
      <c r="F805" s="604">
        <f>+CEILING(E805,5)</f>
        <v>390</v>
      </c>
      <c r="G805" s="603"/>
      <c r="H805" s="603">
        <f>F805*36</f>
        <v>14040</v>
      </c>
      <c r="I805" s="605">
        <f>F805</f>
        <v>390</v>
      </c>
      <c r="J805" s="608"/>
      <c r="K805" s="606"/>
      <c r="L805" s="608"/>
      <c r="M805" s="606"/>
      <c r="N805" s="608"/>
      <c r="O805" s="608"/>
      <c r="P805" s="608"/>
      <c r="Q805" s="608"/>
      <c r="R805" s="606">
        <v>36</v>
      </c>
      <c r="S805" s="608"/>
      <c r="T805" s="608"/>
      <c r="U805" s="608"/>
      <c r="V805" s="603"/>
      <c r="W805" s="603"/>
      <c r="X805" s="608"/>
      <c r="Y805" s="608"/>
      <c r="Z805" s="603"/>
      <c r="AA805" s="611"/>
      <c r="AB805" s="608"/>
      <c r="AC805" s="606"/>
      <c r="AD805" s="606"/>
      <c r="AE805" s="603"/>
    </row>
    <row r="806" spans="1:31" s="612" customFormat="1" ht="13.9" customHeight="1" x14ac:dyDescent="0.25">
      <c r="A806" s="603">
        <f>A804+1</f>
        <v>400</v>
      </c>
      <c r="B806" s="611" t="s">
        <v>796</v>
      </c>
      <c r="C806" s="611" t="s">
        <v>20</v>
      </c>
      <c r="D806" s="611"/>
      <c r="E806" s="604"/>
      <c r="F806" s="604"/>
      <c r="G806" s="603"/>
      <c r="H806" s="603"/>
      <c r="I806" s="605"/>
      <c r="J806" s="608"/>
      <c r="K806" s="606">
        <f>(M806*4+N806*2)/2</f>
        <v>12</v>
      </c>
      <c r="L806" s="606"/>
      <c r="M806" s="606">
        <v>6</v>
      </c>
      <c r="N806" s="607"/>
      <c r="O806" s="607"/>
      <c r="P806" s="607"/>
      <c r="Q806" s="607"/>
      <c r="R806" s="607"/>
      <c r="S806" s="607"/>
      <c r="T806" s="607"/>
      <c r="U806" s="603"/>
      <c r="V806" s="603">
        <v>1</v>
      </c>
      <c r="W806" s="603">
        <v>1</v>
      </c>
      <c r="X806" s="603"/>
      <c r="Y806" s="603"/>
      <c r="Z806" s="603">
        <v>2</v>
      </c>
      <c r="AA806" s="611"/>
      <c r="AB806" s="607"/>
      <c r="AC806" s="607"/>
      <c r="AD806" s="607"/>
      <c r="AE806" s="603"/>
    </row>
    <row r="807" spans="1:31" s="612" customFormat="1" ht="13.9" customHeight="1" x14ac:dyDescent="0.25">
      <c r="A807" s="603"/>
      <c r="B807" s="611"/>
      <c r="C807" s="611"/>
      <c r="D807" s="611"/>
      <c r="E807" s="604">
        <v>400</v>
      </c>
      <c r="F807" s="604">
        <f>+CEILING(E807,5)</f>
        <v>400</v>
      </c>
      <c r="G807" s="603"/>
      <c r="H807" s="603">
        <f>F807*36</f>
        <v>14400</v>
      </c>
      <c r="I807" s="605">
        <f>F807</f>
        <v>400</v>
      </c>
      <c r="J807" s="608"/>
      <c r="K807" s="606"/>
      <c r="L807" s="608"/>
      <c r="M807" s="606"/>
      <c r="N807" s="608"/>
      <c r="O807" s="608"/>
      <c r="P807" s="608"/>
      <c r="Q807" s="608"/>
      <c r="R807" s="606">
        <v>42</v>
      </c>
      <c r="S807" s="608"/>
      <c r="T807" s="608"/>
      <c r="U807" s="608"/>
      <c r="V807" s="603"/>
      <c r="W807" s="603"/>
      <c r="X807" s="608"/>
      <c r="Y807" s="608"/>
      <c r="Z807" s="603"/>
      <c r="AA807" s="611"/>
      <c r="AB807" s="608"/>
      <c r="AC807" s="606"/>
      <c r="AD807" s="606"/>
      <c r="AE807" s="603"/>
    </row>
    <row r="808" spans="1:31" s="612" customFormat="1" ht="13.9" customHeight="1" x14ac:dyDescent="0.25">
      <c r="A808" s="603">
        <f>A806+1</f>
        <v>401</v>
      </c>
      <c r="B808" s="611" t="s">
        <v>797</v>
      </c>
      <c r="C808" s="611" t="s">
        <v>234</v>
      </c>
      <c r="D808" s="611"/>
      <c r="E808" s="604"/>
      <c r="F808" s="604"/>
      <c r="G808" s="603"/>
      <c r="H808" s="603"/>
      <c r="I808" s="605"/>
      <c r="J808" s="608"/>
      <c r="K808" s="606">
        <f>(M808*4+N808*2)/2</f>
        <v>12</v>
      </c>
      <c r="L808" s="606"/>
      <c r="M808" s="606">
        <v>6</v>
      </c>
      <c r="N808" s="607"/>
      <c r="O808" s="607"/>
      <c r="P808" s="607"/>
      <c r="Q808" s="607"/>
      <c r="R808" s="607"/>
      <c r="S808" s="607"/>
      <c r="T808" s="607"/>
      <c r="U808" s="603"/>
      <c r="V808" s="603">
        <v>1</v>
      </c>
      <c r="W808" s="603">
        <v>1</v>
      </c>
      <c r="X808" s="603"/>
      <c r="Y808" s="603"/>
      <c r="Z808" s="603">
        <v>2</v>
      </c>
      <c r="AA808" s="611"/>
      <c r="AB808" s="607"/>
      <c r="AC808" s="607"/>
      <c r="AD808" s="607"/>
      <c r="AE808" s="603"/>
    </row>
    <row r="809" spans="1:31" s="612" customFormat="1" ht="13.9" customHeight="1" x14ac:dyDescent="0.25">
      <c r="A809" s="603"/>
      <c r="B809" s="611"/>
      <c r="C809" s="611"/>
      <c r="D809" s="611"/>
      <c r="E809" s="604">
        <v>401</v>
      </c>
      <c r="F809" s="604">
        <f>+CEILING(E809,5)</f>
        <v>405</v>
      </c>
      <c r="G809" s="603"/>
      <c r="H809" s="603">
        <f>F809*36</f>
        <v>14580</v>
      </c>
      <c r="I809" s="605">
        <f>F809</f>
        <v>405</v>
      </c>
      <c r="J809" s="608"/>
      <c r="K809" s="606"/>
      <c r="L809" s="608"/>
      <c r="M809" s="606"/>
      <c r="N809" s="608"/>
      <c r="O809" s="608"/>
      <c r="P809" s="608"/>
      <c r="Q809" s="608"/>
      <c r="R809" s="606">
        <v>42</v>
      </c>
      <c r="S809" s="608"/>
      <c r="T809" s="608"/>
      <c r="U809" s="608"/>
      <c r="V809" s="603"/>
      <c r="W809" s="603"/>
      <c r="X809" s="608"/>
      <c r="Y809" s="608"/>
      <c r="Z809" s="603"/>
      <c r="AA809" s="611"/>
      <c r="AB809" s="608"/>
      <c r="AC809" s="606"/>
      <c r="AD809" s="606"/>
      <c r="AE809" s="603"/>
    </row>
    <row r="810" spans="1:31" s="612" customFormat="1" ht="13.9" customHeight="1" x14ac:dyDescent="0.25">
      <c r="A810" s="603">
        <f>A808+1</f>
        <v>402</v>
      </c>
      <c r="B810" s="611" t="s">
        <v>798</v>
      </c>
      <c r="C810" s="611" t="s">
        <v>20</v>
      </c>
      <c r="D810" s="611"/>
      <c r="E810" s="604"/>
      <c r="F810" s="604"/>
      <c r="G810" s="603"/>
      <c r="H810" s="603"/>
      <c r="I810" s="605"/>
      <c r="J810" s="608"/>
      <c r="K810" s="606">
        <f>(M810*4+N810*2)/2</f>
        <v>12</v>
      </c>
      <c r="L810" s="606"/>
      <c r="M810" s="606">
        <v>6</v>
      </c>
      <c r="N810" s="607"/>
      <c r="O810" s="607"/>
      <c r="P810" s="607"/>
      <c r="Q810" s="607"/>
      <c r="R810" s="607"/>
      <c r="S810" s="607"/>
      <c r="T810" s="607"/>
      <c r="U810" s="603"/>
      <c r="V810" s="603">
        <v>1</v>
      </c>
      <c r="W810" s="603">
        <v>1</v>
      </c>
      <c r="X810" s="603"/>
      <c r="Y810" s="603"/>
      <c r="Z810" s="603">
        <v>2</v>
      </c>
      <c r="AA810" s="611"/>
      <c r="AB810" s="607"/>
      <c r="AC810" s="607"/>
      <c r="AD810" s="607"/>
      <c r="AE810" s="603"/>
    </row>
    <row r="811" spans="1:31" s="612" customFormat="1" ht="13.9" customHeight="1" x14ac:dyDescent="0.25">
      <c r="A811" s="603"/>
      <c r="B811" s="611"/>
      <c r="C811" s="611"/>
      <c r="D811" s="611"/>
      <c r="E811" s="604">
        <v>403</v>
      </c>
      <c r="F811" s="604">
        <f>+CEILING(E811,5)</f>
        <v>405</v>
      </c>
      <c r="G811" s="603"/>
      <c r="H811" s="603">
        <f>F811*36</f>
        <v>14580</v>
      </c>
      <c r="I811" s="605">
        <f>F811</f>
        <v>405</v>
      </c>
      <c r="J811" s="608"/>
      <c r="K811" s="606"/>
      <c r="L811" s="608"/>
      <c r="M811" s="606"/>
      <c r="N811" s="608"/>
      <c r="O811" s="608"/>
      <c r="P811" s="608"/>
      <c r="Q811" s="608"/>
      <c r="R811" s="606">
        <v>42</v>
      </c>
      <c r="S811" s="608"/>
      <c r="T811" s="608"/>
      <c r="U811" s="608"/>
      <c r="V811" s="603"/>
      <c r="W811" s="603"/>
      <c r="X811" s="608"/>
      <c r="Y811" s="608"/>
      <c r="Z811" s="603"/>
      <c r="AA811" s="611"/>
      <c r="AB811" s="608"/>
      <c r="AC811" s="606"/>
      <c r="AD811" s="606"/>
      <c r="AE811" s="603"/>
    </row>
    <row r="812" spans="1:31" s="612" customFormat="1" ht="13.9" customHeight="1" x14ac:dyDescent="0.25">
      <c r="A812" s="603">
        <f>A810+1</f>
        <v>403</v>
      </c>
      <c r="B812" s="611" t="s">
        <v>799</v>
      </c>
      <c r="C812" s="611" t="s">
        <v>234</v>
      </c>
      <c r="D812" s="611"/>
      <c r="E812" s="604"/>
      <c r="F812" s="604"/>
      <c r="G812" s="603"/>
      <c r="H812" s="603"/>
      <c r="I812" s="605"/>
      <c r="J812" s="608"/>
      <c r="K812" s="606">
        <f>(M812*4+N812*2)/2</f>
        <v>12</v>
      </c>
      <c r="L812" s="606"/>
      <c r="M812" s="606">
        <v>6</v>
      </c>
      <c r="N812" s="607"/>
      <c r="O812" s="607"/>
      <c r="P812" s="607"/>
      <c r="Q812" s="607"/>
      <c r="R812" s="607"/>
      <c r="S812" s="607"/>
      <c r="T812" s="607"/>
      <c r="U812" s="603"/>
      <c r="V812" s="603">
        <v>1</v>
      </c>
      <c r="W812" s="603">
        <v>1</v>
      </c>
      <c r="X812" s="603"/>
      <c r="Y812" s="603"/>
      <c r="Z812" s="603">
        <v>2</v>
      </c>
      <c r="AA812" s="611"/>
      <c r="AB812" s="607"/>
      <c r="AC812" s="607"/>
      <c r="AD812" s="607"/>
      <c r="AE812" s="603"/>
    </row>
    <row r="813" spans="1:31" s="612" customFormat="1" ht="13.9" customHeight="1" x14ac:dyDescent="0.25">
      <c r="A813" s="603"/>
      <c r="B813" s="611"/>
      <c r="C813" s="611"/>
      <c r="D813" s="611"/>
      <c r="E813" s="604">
        <v>404</v>
      </c>
      <c r="F813" s="604">
        <f>+CEILING(E813,5)</f>
        <v>405</v>
      </c>
      <c r="G813" s="603"/>
      <c r="H813" s="603">
        <f>F813*36</f>
        <v>14580</v>
      </c>
      <c r="I813" s="605">
        <f>F813</f>
        <v>405</v>
      </c>
      <c r="J813" s="610"/>
      <c r="K813" s="608"/>
      <c r="L813" s="610"/>
      <c r="M813" s="608"/>
      <c r="N813" s="608"/>
      <c r="O813" s="608"/>
      <c r="P813" s="608"/>
      <c r="Q813" s="608"/>
      <c r="R813" s="606">
        <v>42</v>
      </c>
      <c r="S813" s="607"/>
      <c r="T813" s="608"/>
      <c r="U813" s="603"/>
      <c r="V813" s="608"/>
      <c r="W813" s="603"/>
      <c r="X813" s="608"/>
      <c r="Y813" s="608"/>
      <c r="Z813" s="603"/>
      <c r="AA813" s="611"/>
      <c r="AB813" s="608"/>
      <c r="AC813" s="606"/>
      <c r="AD813" s="606"/>
      <c r="AE813" s="603"/>
    </row>
    <row r="814" spans="1:31" s="612" customFormat="1" ht="13.9" customHeight="1" x14ac:dyDescent="0.25">
      <c r="A814" s="603">
        <f>A812+1</f>
        <v>404</v>
      </c>
      <c r="B814" s="611" t="s">
        <v>800</v>
      </c>
      <c r="C814" s="611" t="s">
        <v>20</v>
      </c>
      <c r="D814" s="611"/>
      <c r="E814" s="604"/>
      <c r="F814" s="604"/>
      <c r="G814" s="603"/>
      <c r="H814" s="603"/>
      <c r="I814" s="605"/>
      <c r="J814" s="608"/>
      <c r="K814" s="606">
        <f>(M814*4+N814*2)/2</f>
        <v>12</v>
      </c>
      <c r="L814" s="606"/>
      <c r="M814" s="606">
        <v>6</v>
      </c>
      <c r="N814" s="607"/>
      <c r="O814" s="607"/>
      <c r="P814" s="607"/>
      <c r="Q814" s="607"/>
      <c r="R814" s="607"/>
      <c r="S814" s="607"/>
      <c r="T814" s="607"/>
      <c r="U814" s="603"/>
      <c r="V814" s="603">
        <v>1</v>
      </c>
      <c r="W814" s="603">
        <v>1</v>
      </c>
      <c r="X814" s="603"/>
      <c r="Y814" s="603"/>
      <c r="Z814" s="603">
        <v>2</v>
      </c>
      <c r="AA814" s="611"/>
      <c r="AB814" s="607"/>
      <c r="AC814" s="607"/>
      <c r="AD814" s="607"/>
      <c r="AE814" s="603"/>
    </row>
    <row r="815" spans="1:31" s="612" customFormat="1" ht="13.9" customHeight="1" x14ac:dyDescent="0.25">
      <c r="A815" s="603"/>
      <c r="B815" s="611"/>
      <c r="C815" s="611"/>
      <c r="D815" s="611"/>
      <c r="E815" s="604">
        <v>423</v>
      </c>
      <c r="F815" s="604">
        <f>+CEILING(E815,5)</f>
        <v>425</v>
      </c>
      <c r="G815" s="603"/>
      <c r="H815" s="603">
        <f>F815*36</f>
        <v>15300</v>
      </c>
      <c r="I815" s="605">
        <f>F815</f>
        <v>425</v>
      </c>
      <c r="J815" s="608"/>
      <c r="K815" s="606"/>
      <c r="L815" s="608"/>
      <c r="M815" s="606"/>
      <c r="N815" s="608"/>
      <c r="O815" s="608"/>
      <c r="P815" s="608"/>
      <c r="Q815" s="608"/>
      <c r="R815" s="606">
        <v>42</v>
      </c>
      <c r="S815" s="608"/>
      <c r="T815" s="608"/>
      <c r="U815" s="608"/>
      <c r="V815" s="603"/>
      <c r="W815" s="603"/>
      <c r="X815" s="608"/>
      <c r="Y815" s="608"/>
      <c r="Z815" s="603"/>
      <c r="AA815" s="611"/>
      <c r="AB815" s="608"/>
      <c r="AC815" s="606"/>
      <c r="AD815" s="606"/>
      <c r="AE815" s="603"/>
    </row>
    <row r="816" spans="1:31" s="612" customFormat="1" ht="13.9" customHeight="1" x14ac:dyDescent="0.25">
      <c r="A816" s="603">
        <f>A814+1</f>
        <v>405</v>
      </c>
      <c r="B816" s="611" t="s">
        <v>801</v>
      </c>
      <c r="C816" s="611" t="s">
        <v>20</v>
      </c>
      <c r="D816" s="611"/>
      <c r="E816" s="604"/>
      <c r="F816" s="604"/>
      <c r="G816" s="603"/>
      <c r="H816" s="603"/>
      <c r="I816" s="605"/>
      <c r="J816" s="608"/>
      <c r="K816" s="606">
        <f>(M816*4+N816*2)/2</f>
        <v>12</v>
      </c>
      <c r="L816" s="606"/>
      <c r="M816" s="606">
        <v>6</v>
      </c>
      <c r="N816" s="607"/>
      <c r="O816" s="607"/>
      <c r="P816" s="607"/>
      <c r="Q816" s="607"/>
      <c r="R816" s="607"/>
      <c r="S816" s="607"/>
      <c r="T816" s="607"/>
      <c r="U816" s="603"/>
      <c r="V816" s="603">
        <v>1</v>
      </c>
      <c r="W816" s="603">
        <v>1</v>
      </c>
      <c r="X816" s="603"/>
      <c r="Y816" s="603"/>
      <c r="Z816" s="603">
        <v>2</v>
      </c>
      <c r="AA816" s="611"/>
      <c r="AB816" s="607"/>
      <c r="AC816" s="607"/>
      <c r="AD816" s="607"/>
      <c r="AE816" s="603"/>
    </row>
    <row r="817" spans="1:31" s="612" customFormat="1" ht="13.9" customHeight="1" x14ac:dyDescent="0.25">
      <c r="A817" s="603"/>
      <c r="B817" s="611"/>
      <c r="C817" s="611"/>
      <c r="D817" s="611"/>
      <c r="E817" s="604">
        <v>409</v>
      </c>
      <c r="F817" s="604">
        <f>+CEILING(E817,5)</f>
        <v>410</v>
      </c>
      <c r="G817" s="603"/>
      <c r="H817" s="603">
        <f>F817*36</f>
        <v>14760</v>
      </c>
      <c r="I817" s="605">
        <f>F817</f>
        <v>410</v>
      </c>
      <c r="J817" s="608"/>
      <c r="K817" s="606"/>
      <c r="L817" s="608"/>
      <c r="M817" s="606"/>
      <c r="N817" s="608"/>
      <c r="O817" s="608"/>
      <c r="P817" s="608"/>
      <c r="Q817" s="608"/>
      <c r="R817" s="606">
        <v>42</v>
      </c>
      <c r="S817" s="608"/>
      <c r="T817" s="608"/>
      <c r="U817" s="608"/>
      <c r="V817" s="603"/>
      <c r="W817" s="603"/>
      <c r="X817" s="608"/>
      <c r="Y817" s="608"/>
      <c r="Z817" s="603"/>
      <c r="AA817" s="611"/>
      <c r="AB817" s="608"/>
      <c r="AC817" s="606"/>
      <c r="AD817" s="606"/>
      <c r="AE817" s="603"/>
    </row>
    <row r="818" spans="1:31" s="612" customFormat="1" ht="13.9" customHeight="1" x14ac:dyDescent="0.25">
      <c r="A818" s="603">
        <f>A816+1</f>
        <v>406</v>
      </c>
      <c r="B818" s="611" t="s">
        <v>802</v>
      </c>
      <c r="C818" s="611" t="s">
        <v>234</v>
      </c>
      <c r="D818" s="611"/>
      <c r="E818" s="604"/>
      <c r="F818" s="604"/>
      <c r="G818" s="603"/>
      <c r="H818" s="603"/>
      <c r="I818" s="605"/>
      <c r="J818" s="608"/>
      <c r="K818" s="606">
        <f>(M818*4+N818*2)/2</f>
        <v>12</v>
      </c>
      <c r="L818" s="606"/>
      <c r="M818" s="606">
        <v>6</v>
      </c>
      <c r="N818" s="607"/>
      <c r="O818" s="607"/>
      <c r="P818" s="607"/>
      <c r="Q818" s="607"/>
      <c r="R818" s="607"/>
      <c r="S818" s="607"/>
      <c r="T818" s="607"/>
      <c r="U818" s="603"/>
      <c r="V818" s="603">
        <v>1</v>
      </c>
      <c r="W818" s="603">
        <v>1</v>
      </c>
      <c r="X818" s="603"/>
      <c r="Y818" s="603"/>
      <c r="Z818" s="603">
        <v>2</v>
      </c>
      <c r="AA818" s="611"/>
      <c r="AB818" s="607"/>
      <c r="AC818" s="607"/>
      <c r="AD818" s="607"/>
      <c r="AE818" s="603"/>
    </row>
    <row r="819" spans="1:31" s="612" customFormat="1" ht="13.9" customHeight="1" x14ac:dyDescent="0.25">
      <c r="A819" s="603"/>
      <c r="B819" s="611"/>
      <c r="C819" s="611"/>
      <c r="D819" s="611"/>
      <c r="E819" s="604">
        <v>409</v>
      </c>
      <c r="F819" s="604">
        <f>+CEILING(E819,5)</f>
        <v>410</v>
      </c>
      <c r="G819" s="603"/>
      <c r="H819" s="603">
        <f>F819*36</f>
        <v>14760</v>
      </c>
      <c r="I819" s="605">
        <f>F819</f>
        <v>410</v>
      </c>
      <c r="J819" s="608"/>
      <c r="K819" s="606"/>
      <c r="L819" s="608"/>
      <c r="M819" s="606"/>
      <c r="N819" s="608"/>
      <c r="O819" s="608"/>
      <c r="P819" s="608"/>
      <c r="Q819" s="608"/>
      <c r="R819" s="606">
        <v>42</v>
      </c>
      <c r="S819" s="608"/>
      <c r="T819" s="608"/>
      <c r="U819" s="608"/>
      <c r="V819" s="603"/>
      <c r="W819" s="603"/>
      <c r="X819" s="608"/>
      <c r="Y819" s="608"/>
      <c r="Z819" s="603"/>
      <c r="AA819" s="611"/>
      <c r="AB819" s="608"/>
      <c r="AC819" s="606"/>
      <c r="AD819" s="606"/>
      <c r="AE819" s="603"/>
    </row>
    <row r="820" spans="1:31" s="612" customFormat="1" ht="13.9" customHeight="1" x14ac:dyDescent="0.25">
      <c r="A820" s="603">
        <f>A818+1</f>
        <v>407</v>
      </c>
      <c r="B820" s="611" t="s">
        <v>803</v>
      </c>
      <c r="C820" s="611" t="s">
        <v>20</v>
      </c>
      <c r="D820" s="611"/>
      <c r="E820" s="604"/>
      <c r="F820" s="604"/>
      <c r="G820" s="603"/>
      <c r="H820" s="603"/>
      <c r="I820" s="605"/>
      <c r="J820" s="608"/>
      <c r="K820" s="606">
        <f>(M820*4+N820*2)/2</f>
        <v>12</v>
      </c>
      <c r="L820" s="606"/>
      <c r="M820" s="606">
        <v>6</v>
      </c>
      <c r="N820" s="607"/>
      <c r="O820" s="607"/>
      <c r="P820" s="607"/>
      <c r="Q820" s="607"/>
      <c r="R820" s="607"/>
      <c r="S820" s="607"/>
      <c r="T820" s="607"/>
      <c r="U820" s="603"/>
      <c r="V820" s="603">
        <v>1</v>
      </c>
      <c r="W820" s="603">
        <v>1</v>
      </c>
      <c r="X820" s="603"/>
      <c r="Y820" s="603"/>
      <c r="Z820" s="603">
        <v>2</v>
      </c>
      <c r="AA820" s="611"/>
      <c r="AB820" s="607"/>
      <c r="AC820" s="607"/>
      <c r="AD820" s="607"/>
      <c r="AE820" s="603"/>
    </row>
    <row r="821" spans="1:31" s="612" customFormat="1" ht="13.9" customHeight="1" x14ac:dyDescent="0.25">
      <c r="A821" s="603"/>
      <c r="B821" s="611"/>
      <c r="C821" s="611"/>
      <c r="D821" s="611"/>
      <c r="E821" s="604">
        <v>411</v>
      </c>
      <c r="F821" s="604">
        <f>+CEILING(E821,5)</f>
        <v>415</v>
      </c>
      <c r="G821" s="603"/>
      <c r="H821" s="603">
        <f>F821*36</f>
        <v>14940</v>
      </c>
      <c r="I821" s="605">
        <f>F821</f>
        <v>415</v>
      </c>
      <c r="J821" s="608"/>
      <c r="K821" s="606"/>
      <c r="L821" s="608"/>
      <c r="M821" s="606"/>
      <c r="N821" s="608"/>
      <c r="O821" s="608"/>
      <c r="P821" s="608"/>
      <c r="Q821" s="608"/>
      <c r="R821" s="606">
        <v>42</v>
      </c>
      <c r="S821" s="608"/>
      <c r="T821" s="608"/>
      <c r="U821" s="608"/>
      <c r="V821" s="603"/>
      <c r="W821" s="603"/>
      <c r="X821" s="608"/>
      <c r="Y821" s="608"/>
      <c r="Z821" s="603"/>
      <c r="AA821" s="611"/>
      <c r="AB821" s="608"/>
      <c r="AC821" s="606"/>
      <c r="AD821" s="606"/>
      <c r="AE821" s="603"/>
    </row>
    <row r="822" spans="1:31" s="612" customFormat="1" ht="13.9" customHeight="1" x14ac:dyDescent="0.25">
      <c r="A822" s="603">
        <f>A820+1</f>
        <v>408</v>
      </c>
      <c r="B822" s="611" t="s">
        <v>804</v>
      </c>
      <c r="C822" s="611" t="s">
        <v>234</v>
      </c>
      <c r="D822" s="611"/>
      <c r="E822" s="604"/>
      <c r="F822" s="604"/>
      <c r="G822" s="603"/>
      <c r="H822" s="603"/>
      <c r="I822" s="605"/>
      <c r="J822" s="608"/>
      <c r="K822" s="606">
        <f>(M822*4+N822*2)/2</f>
        <v>12</v>
      </c>
      <c r="L822" s="606"/>
      <c r="M822" s="606">
        <v>6</v>
      </c>
      <c r="N822" s="607"/>
      <c r="O822" s="607"/>
      <c r="P822" s="607"/>
      <c r="Q822" s="607"/>
      <c r="R822" s="607"/>
      <c r="S822" s="607"/>
      <c r="T822" s="607"/>
      <c r="U822" s="603"/>
      <c r="V822" s="603">
        <v>1</v>
      </c>
      <c r="W822" s="603">
        <v>1</v>
      </c>
      <c r="X822" s="603"/>
      <c r="Y822" s="603"/>
      <c r="Z822" s="603">
        <v>2</v>
      </c>
      <c r="AA822" s="611"/>
      <c r="AB822" s="607"/>
      <c r="AC822" s="607"/>
      <c r="AD822" s="607"/>
      <c r="AE822" s="603"/>
    </row>
    <row r="823" spans="1:31" s="612" customFormat="1" ht="13.9" customHeight="1" x14ac:dyDescent="0.25">
      <c r="A823" s="603"/>
      <c r="B823" s="611"/>
      <c r="C823" s="611"/>
      <c r="D823" s="611"/>
      <c r="E823" s="604">
        <v>413</v>
      </c>
      <c r="F823" s="604">
        <f>+CEILING(E823,5)</f>
        <v>415</v>
      </c>
      <c r="G823" s="603"/>
      <c r="H823" s="603">
        <f>F823*36</f>
        <v>14940</v>
      </c>
      <c r="I823" s="605">
        <f>F823</f>
        <v>415</v>
      </c>
      <c r="J823" s="608"/>
      <c r="K823" s="606"/>
      <c r="L823" s="608"/>
      <c r="M823" s="606"/>
      <c r="N823" s="608"/>
      <c r="O823" s="608"/>
      <c r="P823" s="608"/>
      <c r="Q823" s="608"/>
      <c r="R823" s="606">
        <v>42</v>
      </c>
      <c r="S823" s="608"/>
      <c r="T823" s="608"/>
      <c r="U823" s="608"/>
      <c r="V823" s="603"/>
      <c r="W823" s="603"/>
      <c r="X823" s="608"/>
      <c r="Y823" s="608"/>
      <c r="Z823" s="603"/>
      <c r="AA823" s="611"/>
      <c r="AB823" s="608"/>
      <c r="AC823" s="606"/>
      <c r="AD823" s="606"/>
      <c r="AE823" s="603"/>
    </row>
    <row r="824" spans="1:31" s="612" customFormat="1" ht="13.9" customHeight="1" x14ac:dyDescent="0.25">
      <c r="A824" s="603">
        <f>A822+1</f>
        <v>409</v>
      </c>
      <c r="B824" s="611" t="s">
        <v>805</v>
      </c>
      <c r="C824" s="611" t="s">
        <v>20</v>
      </c>
      <c r="D824" s="611"/>
      <c r="E824" s="604"/>
      <c r="F824" s="604"/>
      <c r="G824" s="603"/>
      <c r="H824" s="603"/>
      <c r="I824" s="605"/>
      <c r="J824" s="608"/>
      <c r="K824" s="606">
        <f>(M824*4+N824*2)/2</f>
        <v>12</v>
      </c>
      <c r="L824" s="606"/>
      <c r="M824" s="606">
        <v>6</v>
      </c>
      <c r="N824" s="607"/>
      <c r="O824" s="607"/>
      <c r="P824" s="607"/>
      <c r="Q824" s="607"/>
      <c r="R824" s="607"/>
      <c r="S824" s="607"/>
      <c r="T824" s="607"/>
      <c r="U824" s="603"/>
      <c r="V824" s="603">
        <v>1</v>
      </c>
      <c r="W824" s="603">
        <v>1</v>
      </c>
      <c r="X824" s="603"/>
      <c r="Y824" s="603"/>
      <c r="Z824" s="603">
        <v>2</v>
      </c>
      <c r="AA824" s="611"/>
      <c r="AB824" s="607"/>
      <c r="AC824" s="607"/>
      <c r="AD824" s="607"/>
      <c r="AE824" s="603"/>
    </row>
    <row r="825" spans="1:31" s="612" customFormat="1" ht="13.9" customHeight="1" x14ac:dyDescent="0.25">
      <c r="A825" s="603"/>
      <c r="B825" s="611"/>
      <c r="C825" s="611"/>
      <c r="D825" s="611"/>
      <c r="E825" s="604">
        <v>386.1</v>
      </c>
      <c r="F825" s="604">
        <f>+CEILING(E825,5)</f>
        <v>390</v>
      </c>
      <c r="G825" s="603"/>
      <c r="H825" s="603">
        <f>F825*36</f>
        <v>14040</v>
      </c>
      <c r="I825" s="605">
        <f>F825</f>
        <v>390</v>
      </c>
      <c r="J825" s="608"/>
      <c r="K825" s="606"/>
      <c r="L825" s="608"/>
      <c r="M825" s="606"/>
      <c r="N825" s="608"/>
      <c r="O825" s="608"/>
      <c r="P825" s="608"/>
      <c r="Q825" s="608"/>
      <c r="R825" s="606">
        <v>36</v>
      </c>
      <c r="S825" s="608"/>
      <c r="T825" s="608"/>
      <c r="U825" s="608"/>
      <c r="V825" s="603"/>
      <c r="W825" s="603"/>
      <c r="X825" s="608"/>
      <c r="Y825" s="608"/>
      <c r="Z825" s="603"/>
      <c r="AA825" s="611"/>
      <c r="AB825" s="608"/>
      <c r="AC825" s="606"/>
      <c r="AD825" s="606"/>
      <c r="AE825" s="603"/>
    </row>
    <row r="826" spans="1:31" s="612" customFormat="1" ht="13.9" customHeight="1" x14ac:dyDescent="0.25">
      <c r="A826" s="603">
        <f>A824+1</f>
        <v>410</v>
      </c>
      <c r="B826" s="611" t="s">
        <v>100</v>
      </c>
      <c r="C826" s="611" t="s">
        <v>242</v>
      </c>
      <c r="D826" s="611" t="s">
        <v>1145</v>
      </c>
      <c r="E826" s="604"/>
      <c r="F826" s="604"/>
      <c r="G826" s="603"/>
      <c r="H826" s="603"/>
      <c r="I826" s="605"/>
      <c r="J826" s="606">
        <v>48</v>
      </c>
      <c r="K826" s="608"/>
      <c r="L826" s="606">
        <v>12</v>
      </c>
      <c r="M826" s="608"/>
      <c r="N826" s="608"/>
      <c r="O826" s="608"/>
      <c r="P826" s="608"/>
      <c r="Q826" s="608"/>
      <c r="R826" s="607"/>
      <c r="S826" s="603">
        <v>30</v>
      </c>
      <c r="T826" s="608"/>
      <c r="U826" s="603">
        <v>2</v>
      </c>
      <c r="V826" s="608"/>
      <c r="W826" s="603">
        <v>2</v>
      </c>
      <c r="X826" s="608"/>
      <c r="Y826" s="608"/>
      <c r="Z826" s="603">
        <v>4</v>
      </c>
      <c r="AA826" s="611"/>
      <c r="AB826" s="608"/>
      <c r="AC826" s="607"/>
      <c r="AD826" s="607"/>
      <c r="AE826" s="603"/>
    </row>
    <row r="827" spans="1:31" s="612" customFormat="1" ht="13.9" customHeight="1" x14ac:dyDescent="0.25">
      <c r="A827" s="603"/>
      <c r="B827" s="611"/>
      <c r="C827" s="611"/>
      <c r="D827" s="611"/>
      <c r="E827" s="604">
        <v>400</v>
      </c>
      <c r="F827" s="604">
        <f>+CEILING(E827,5)</f>
        <v>400</v>
      </c>
      <c r="G827" s="603"/>
      <c r="H827" s="603">
        <f>F827*36</f>
        <v>14400</v>
      </c>
      <c r="I827" s="605">
        <f>F827</f>
        <v>400</v>
      </c>
      <c r="J827" s="608"/>
      <c r="K827" s="606"/>
      <c r="L827" s="608"/>
      <c r="M827" s="606"/>
      <c r="N827" s="608"/>
      <c r="O827" s="608"/>
      <c r="P827" s="608"/>
      <c r="Q827" s="608"/>
      <c r="R827" s="606">
        <v>42</v>
      </c>
      <c r="S827" s="608"/>
      <c r="T827" s="608"/>
      <c r="U827" s="608"/>
      <c r="V827" s="603"/>
      <c r="W827" s="603"/>
      <c r="X827" s="608"/>
      <c r="Y827" s="608"/>
      <c r="Z827" s="603"/>
      <c r="AA827" s="611"/>
      <c r="AB827" s="608"/>
      <c r="AC827" s="606"/>
      <c r="AD827" s="606"/>
      <c r="AE827" s="603"/>
    </row>
    <row r="828" spans="1:31" s="612" customFormat="1" x14ac:dyDescent="0.25">
      <c r="A828" s="603">
        <f>A826+1</f>
        <v>411</v>
      </c>
      <c r="B828" s="611" t="s">
        <v>806</v>
      </c>
      <c r="C828" s="611" t="s">
        <v>20</v>
      </c>
      <c r="D828" s="611"/>
      <c r="E828" s="604"/>
      <c r="F828" s="604"/>
      <c r="G828" s="608"/>
      <c r="H828" s="603"/>
      <c r="I828" s="605"/>
      <c r="J828" s="608"/>
      <c r="K828" s="606">
        <f>(M828*4+N828*2)/2</f>
        <v>12</v>
      </c>
      <c r="L828" s="606"/>
      <c r="M828" s="606">
        <v>6</v>
      </c>
      <c r="N828" s="607"/>
      <c r="O828" s="607"/>
      <c r="P828" s="607"/>
      <c r="Q828" s="607"/>
      <c r="R828" s="607"/>
      <c r="S828" s="607"/>
      <c r="T828" s="607"/>
      <c r="U828" s="603"/>
      <c r="V828" s="603">
        <v>1</v>
      </c>
      <c r="W828" s="603">
        <v>1</v>
      </c>
      <c r="X828" s="603"/>
      <c r="Y828" s="603"/>
      <c r="Z828" s="603">
        <v>2</v>
      </c>
      <c r="AA828" s="611"/>
      <c r="AB828" s="607"/>
      <c r="AC828" s="607"/>
      <c r="AD828" s="607"/>
      <c r="AE828" s="603"/>
    </row>
    <row r="829" spans="1:31" s="612" customFormat="1" ht="13.9" customHeight="1" x14ac:dyDescent="0.25">
      <c r="A829" s="603"/>
      <c r="B829" s="611"/>
      <c r="C829" s="611"/>
      <c r="D829" s="611"/>
      <c r="E829" s="604">
        <v>416</v>
      </c>
      <c r="F829" s="604">
        <f>+CEILING(E829,5)</f>
        <v>420</v>
      </c>
      <c r="G829" s="608"/>
      <c r="H829" s="603">
        <f>F829*36</f>
        <v>15120</v>
      </c>
      <c r="I829" s="605">
        <f>F829</f>
        <v>420</v>
      </c>
      <c r="J829" s="608"/>
      <c r="K829" s="606"/>
      <c r="L829" s="608"/>
      <c r="M829" s="606"/>
      <c r="N829" s="608"/>
      <c r="O829" s="608"/>
      <c r="P829" s="608"/>
      <c r="Q829" s="608"/>
      <c r="R829" s="606">
        <v>42</v>
      </c>
      <c r="S829" s="608"/>
      <c r="T829" s="608"/>
      <c r="U829" s="608"/>
      <c r="V829" s="603"/>
      <c r="W829" s="603"/>
      <c r="X829" s="608"/>
      <c r="Y829" s="608"/>
      <c r="Z829" s="603"/>
      <c r="AA829" s="611"/>
      <c r="AB829" s="608"/>
      <c r="AC829" s="606"/>
      <c r="AD829" s="606"/>
      <c r="AE829" s="603"/>
    </row>
    <row r="830" spans="1:31" s="612" customFormat="1" ht="13.9" customHeight="1" x14ac:dyDescent="0.25">
      <c r="A830" s="603">
        <f>A828+1</f>
        <v>412</v>
      </c>
      <c r="B830" s="611" t="s">
        <v>807</v>
      </c>
      <c r="C830" s="611" t="s">
        <v>234</v>
      </c>
      <c r="D830" s="611"/>
      <c r="E830" s="604"/>
      <c r="F830" s="604"/>
      <c r="G830" s="608"/>
      <c r="H830" s="603"/>
      <c r="I830" s="605"/>
      <c r="J830" s="608"/>
      <c r="K830" s="606">
        <f>(M830*4+N830*2)/2</f>
        <v>12</v>
      </c>
      <c r="L830" s="606"/>
      <c r="M830" s="606">
        <v>6</v>
      </c>
      <c r="N830" s="607"/>
      <c r="O830" s="607"/>
      <c r="P830" s="607"/>
      <c r="Q830" s="607"/>
      <c r="R830" s="607"/>
      <c r="S830" s="607"/>
      <c r="T830" s="607"/>
      <c r="U830" s="603"/>
      <c r="V830" s="603">
        <v>1</v>
      </c>
      <c r="W830" s="603">
        <v>1</v>
      </c>
      <c r="X830" s="603"/>
      <c r="Y830" s="603"/>
      <c r="Z830" s="603">
        <v>2</v>
      </c>
      <c r="AA830" s="611"/>
      <c r="AB830" s="607"/>
      <c r="AC830" s="607"/>
      <c r="AD830" s="607"/>
      <c r="AE830" s="603"/>
    </row>
    <row r="831" spans="1:31" s="612" customFormat="1" ht="13.9" customHeight="1" x14ac:dyDescent="0.25">
      <c r="A831" s="603"/>
      <c r="B831" s="611"/>
      <c r="C831" s="611"/>
      <c r="D831" s="611"/>
      <c r="E831" s="604">
        <v>411</v>
      </c>
      <c r="F831" s="604">
        <f>+CEILING(E831,5)</f>
        <v>415</v>
      </c>
      <c r="G831" s="608"/>
      <c r="H831" s="603">
        <f>F831*36</f>
        <v>14940</v>
      </c>
      <c r="I831" s="605">
        <f>F831</f>
        <v>415</v>
      </c>
      <c r="J831" s="608"/>
      <c r="K831" s="606"/>
      <c r="L831" s="608"/>
      <c r="M831" s="606"/>
      <c r="N831" s="608"/>
      <c r="O831" s="608"/>
      <c r="P831" s="608"/>
      <c r="Q831" s="608"/>
      <c r="R831" s="606">
        <v>42</v>
      </c>
      <c r="S831" s="608"/>
      <c r="T831" s="608"/>
      <c r="U831" s="608"/>
      <c r="V831" s="603"/>
      <c r="W831" s="603"/>
      <c r="X831" s="608"/>
      <c r="Y831" s="608"/>
      <c r="Z831" s="603"/>
      <c r="AA831" s="611"/>
      <c r="AB831" s="608"/>
      <c r="AC831" s="606"/>
      <c r="AD831" s="606"/>
      <c r="AE831" s="603"/>
    </row>
    <row r="832" spans="1:31" s="612" customFormat="1" ht="13.9" customHeight="1" x14ac:dyDescent="0.25">
      <c r="A832" s="603">
        <f>A830+1</f>
        <v>413</v>
      </c>
      <c r="B832" s="611" t="s">
        <v>808</v>
      </c>
      <c r="C832" s="611" t="s">
        <v>20</v>
      </c>
      <c r="D832" s="611"/>
      <c r="E832" s="604"/>
      <c r="F832" s="604"/>
      <c r="G832" s="608"/>
      <c r="H832" s="603"/>
      <c r="I832" s="605"/>
      <c r="J832" s="608"/>
      <c r="K832" s="606">
        <f>(M832*4+N832*2)/2</f>
        <v>12</v>
      </c>
      <c r="L832" s="606"/>
      <c r="M832" s="606">
        <v>6</v>
      </c>
      <c r="N832" s="607"/>
      <c r="O832" s="607"/>
      <c r="P832" s="607"/>
      <c r="Q832" s="607"/>
      <c r="R832" s="607"/>
      <c r="S832" s="607"/>
      <c r="T832" s="607"/>
      <c r="U832" s="603"/>
      <c r="V832" s="603">
        <v>1</v>
      </c>
      <c r="W832" s="603">
        <v>1</v>
      </c>
      <c r="X832" s="603"/>
      <c r="Y832" s="603"/>
      <c r="Z832" s="603">
        <v>2</v>
      </c>
      <c r="AA832" s="611"/>
      <c r="AB832" s="607"/>
      <c r="AC832" s="607"/>
      <c r="AD832" s="607"/>
      <c r="AE832" s="603"/>
    </row>
    <row r="833" spans="1:31" s="612" customFormat="1" ht="13.9" customHeight="1" x14ac:dyDescent="0.25">
      <c r="A833" s="603"/>
      <c r="B833" s="611"/>
      <c r="C833" s="611"/>
      <c r="D833" s="611"/>
      <c r="E833" s="604">
        <v>399</v>
      </c>
      <c r="F833" s="604">
        <f>+CEILING(E833,5)</f>
        <v>400</v>
      </c>
      <c r="G833" s="608"/>
      <c r="H833" s="603">
        <f>F833*36</f>
        <v>14400</v>
      </c>
      <c r="I833" s="605">
        <f>F833</f>
        <v>400</v>
      </c>
      <c r="J833" s="610"/>
      <c r="K833" s="608"/>
      <c r="L833" s="610"/>
      <c r="M833" s="608"/>
      <c r="N833" s="608"/>
      <c r="O833" s="608"/>
      <c r="P833" s="608"/>
      <c r="Q833" s="608"/>
      <c r="R833" s="606">
        <v>42</v>
      </c>
      <c r="S833" s="607"/>
      <c r="T833" s="608"/>
      <c r="U833" s="603"/>
      <c r="V833" s="608"/>
      <c r="W833" s="603"/>
      <c r="X833" s="608"/>
      <c r="Y833" s="608"/>
      <c r="Z833" s="603"/>
      <c r="AA833" s="611"/>
      <c r="AB833" s="608"/>
      <c r="AC833" s="606"/>
      <c r="AD833" s="606"/>
      <c r="AE833" s="603"/>
    </row>
    <row r="834" spans="1:31" s="612" customFormat="1" ht="13.9" customHeight="1" x14ac:dyDescent="0.25">
      <c r="A834" s="603">
        <f>A832+1</f>
        <v>414</v>
      </c>
      <c r="B834" s="611" t="s">
        <v>809</v>
      </c>
      <c r="C834" s="611" t="s">
        <v>234</v>
      </c>
      <c r="D834" s="611"/>
      <c r="E834" s="604"/>
      <c r="F834" s="604"/>
      <c r="G834" s="608"/>
      <c r="H834" s="603"/>
      <c r="I834" s="605"/>
      <c r="J834" s="608"/>
      <c r="K834" s="606">
        <f>(M834*4+N834*2)/2</f>
        <v>12</v>
      </c>
      <c r="L834" s="606"/>
      <c r="M834" s="606">
        <v>6</v>
      </c>
      <c r="N834" s="607"/>
      <c r="O834" s="607"/>
      <c r="P834" s="607"/>
      <c r="Q834" s="607"/>
      <c r="R834" s="607"/>
      <c r="S834" s="607"/>
      <c r="T834" s="607"/>
      <c r="U834" s="603"/>
      <c r="V834" s="603">
        <v>1</v>
      </c>
      <c r="W834" s="603">
        <v>1</v>
      </c>
      <c r="X834" s="603"/>
      <c r="Y834" s="603"/>
      <c r="Z834" s="603">
        <v>2</v>
      </c>
      <c r="AA834" s="611"/>
      <c r="AB834" s="607"/>
      <c r="AC834" s="607"/>
      <c r="AD834" s="607"/>
      <c r="AE834" s="603"/>
    </row>
    <row r="835" spans="1:31" s="612" customFormat="1" ht="13.9" customHeight="1" x14ac:dyDescent="0.25">
      <c r="A835" s="603"/>
      <c r="B835" s="611"/>
      <c r="C835" s="611"/>
      <c r="D835" s="611"/>
      <c r="E835" s="604">
        <v>413</v>
      </c>
      <c r="F835" s="604">
        <f>+CEILING(E835,5)</f>
        <v>415</v>
      </c>
      <c r="G835" s="608"/>
      <c r="H835" s="603">
        <f>F835*36</f>
        <v>14940</v>
      </c>
      <c r="I835" s="605">
        <f>F835</f>
        <v>415</v>
      </c>
      <c r="J835" s="608"/>
      <c r="K835" s="606"/>
      <c r="L835" s="608"/>
      <c r="M835" s="606"/>
      <c r="N835" s="608"/>
      <c r="O835" s="608"/>
      <c r="P835" s="608"/>
      <c r="Q835" s="608"/>
      <c r="R835" s="606">
        <v>42</v>
      </c>
      <c r="S835" s="608"/>
      <c r="T835" s="608"/>
      <c r="U835" s="608"/>
      <c r="V835" s="603"/>
      <c r="W835" s="603"/>
      <c r="X835" s="608"/>
      <c r="Y835" s="608"/>
      <c r="Z835" s="603"/>
      <c r="AA835" s="611"/>
      <c r="AB835" s="608"/>
      <c r="AC835" s="606"/>
      <c r="AD835" s="606"/>
      <c r="AE835" s="603"/>
    </row>
    <row r="836" spans="1:31" s="612" customFormat="1" ht="13.9" customHeight="1" x14ac:dyDescent="0.25">
      <c r="A836" s="603">
        <f>A834+1</f>
        <v>415</v>
      </c>
      <c r="B836" s="611" t="s">
        <v>810</v>
      </c>
      <c r="C836" s="611" t="s">
        <v>20</v>
      </c>
      <c r="D836" s="611"/>
      <c r="E836" s="604"/>
      <c r="F836" s="604"/>
      <c r="G836" s="608"/>
      <c r="H836" s="603"/>
      <c r="I836" s="605"/>
      <c r="J836" s="608"/>
      <c r="K836" s="606">
        <f>(M836*4+N836*2)/2</f>
        <v>12</v>
      </c>
      <c r="L836" s="606"/>
      <c r="M836" s="606">
        <v>6</v>
      </c>
      <c r="N836" s="607"/>
      <c r="O836" s="607"/>
      <c r="P836" s="607"/>
      <c r="Q836" s="607"/>
      <c r="R836" s="607"/>
      <c r="S836" s="607"/>
      <c r="T836" s="607"/>
      <c r="U836" s="603"/>
      <c r="V836" s="603">
        <v>1</v>
      </c>
      <c r="W836" s="603">
        <v>1</v>
      </c>
      <c r="X836" s="603"/>
      <c r="Y836" s="603"/>
      <c r="Z836" s="603">
        <v>2</v>
      </c>
      <c r="AA836" s="611"/>
      <c r="AB836" s="607"/>
      <c r="AC836" s="607"/>
      <c r="AD836" s="607"/>
      <c r="AE836" s="603"/>
    </row>
    <row r="837" spans="1:31" s="612" customFormat="1" ht="13.9" customHeight="1" x14ac:dyDescent="0.25">
      <c r="A837" s="603"/>
      <c r="B837" s="611"/>
      <c r="C837" s="611"/>
      <c r="D837" s="611"/>
      <c r="E837" s="604">
        <v>426</v>
      </c>
      <c r="F837" s="604">
        <f>+CEILING(E837,5)</f>
        <v>430</v>
      </c>
      <c r="G837" s="608"/>
      <c r="H837" s="603">
        <f>F837*36</f>
        <v>15480</v>
      </c>
      <c r="I837" s="605">
        <f>F837</f>
        <v>430</v>
      </c>
      <c r="J837" s="608"/>
      <c r="K837" s="606"/>
      <c r="L837" s="608"/>
      <c r="M837" s="606"/>
      <c r="N837" s="608"/>
      <c r="O837" s="608"/>
      <c r="P837" s="608"/>
      <c r="Q837" s="608"/>
      <c r="R837" s="606">
        <v>42</v>
      </c>
      <c r="S837" s="608"/>
      <c r="T837" s="608"/>
      <c r="U837" s="608"/>
      <c r="V837" s="603"/>
      <c r="W837" s="603"/>
      <c r="X837" s="608"/>
      <c r="Y837" s="608"/>
      <c r="Z837" s="603"/>
      <c r="AA837" s="611"/>
      <c r="AB837" s="608"/>
      <c r="AC837" s="606"/>
      <c r="AD837" s="606"/>
      <c r="AE837" s="603"/>
    </row>
    <row r="838" spans="1:31" s="612" customFormat="1" ht="13.9" customHeight="1" x14ac:dyDescent="0.25">
      <c r="A838" s="603">
        <f>A836+1</f>
        <v>416</v>
      </c>
      <c r="B838" s="611" t="s">
        <v>811</v>
      </c>
      <c r="C838" s="611" t="s">
        <v>20</v>
      </c>
      <c r="D838" s="611"/>
      <c r="E838" s="604"/>
      <c r="F838" s="604"/>
      <c r="G838" s="608"/>
      <c r="H838" s="603"/>
      <c r="I838" s="605"/>
      <c r="J838" s="608"/>
      <c r="K838" s="606">
        <f>(M838*4+N838*2)/2</f>
        <v>12</v>
      </c>
      <c r="L838" s="606"/>
      <c r="M838" s="606">
        <v>6</v>
      </c>
      <c r="N838" s="607"/>
      <c r="O838" s="607"/>
      <c r="P838" s="607"/>
      <c r="Q838" s="607"/>
      <c r="R838" s="607"/>
      <c r="S838" s="607"/>
      <c r="T838" s="607"/>
      <c r="U838" s="603"/>
      <c r="V838" s="603">
        <v>1</v>
      </c>
      <c r="W838" s="603">
        <v>1</v>
      </c>
      <c r="X838" s="603"/>
      <c r="Y838" s="603"/>
      <c r="Z838" s="603">
        <v>2</v>
      </c>
      <c r="AA838" s="611"/>
      <c r="AB838" s="607"/>
      <c r="AC838" s="607"/>
      <c r="AD838" s="607"/>
      <c r="AE838" s="603"/>
    </row>
    <row r="839" spans="1:31" s="612" customFormat="1" ht="13.9" customHeight="1" x14ac:dyDescent="0.25">
      <c r="A839" s="603"/>
      <c r="B839" s="611"/>
      <c r="C839" s="611"/>
      <c r="D839" s="611"/>
      <c r="E839" s="604">
        <v>413</v>
      </c>
      <c r="F839" s="604">
        <f>+CEILING(E839,5)</f>
        <v>415</v>
      </c>
      <c r="G839" s="608"/>
      <c r="H839" s="603">
        <f>F839*36</f>
        <v>14940</v>
      </c>
      <c r="I839" s="605">
        <f>F839</f>
        <v>415</v>
      </c>
      <c r="J839" s="608"/>
      <c r="K839" s="606"/>
      <c r="L839" s="608"/>
      <c r="M839" s="606"/>
      <c r="N839" s="608"/>
      <c r="O839" s="608"/>
      <c r="P839" s="608"/>
      <c r="Q839" s="608"/>
      <c r="R839" s="606">
        <v>42</v>
      </c>
      <c r="S839" s="608"/>
      <c r="T839" s="608"/>
      <c r="U839" s="608"/>
      <c r="V839" s="603"/>
      <c r="W839" s="603"/>
      <c r="X839" s="608"/>
      <c r="Y839" s="608"/>
      <c r="Z839" s="603"/>
      <c r="AA839" s="611"/>
      <c r="AB839" s="608"/>
      <c r="AC839" s="606"/>
      <c r="AD839" s="606"/>
      <c r="AE839" s="603"/>
    </row>
    <row r="840" spans="1:31" s="612" customFormat="1" ht="13.9" customHeight="1" x14ac:dyDescent="0.25">
      <c r="A840" s="603">
        <f>A838+1</f>
        <v>417</v>
      </c>
      <c r="B840" s="611" t="s">
        <v>812</v>
      </c>
      <c r="C840" s="611" t="s">
        <v>20</v>
      </c>
      <c r="D840" s="611"/>
      <c r="E840" s="604"/>
      <c r="F840" s="604"/>
      <c r="G840" s="608"/>
      <c r="H840" s="603"/>
      <c r="I840" s="605"/>
      <c r="J840" s="608"/>
      <c r="K840" s="606">
        <f>(M840*4+N840*2)/2</f>
        <v>12</v>
      </c>
      <c r="L840" s="606"/>
      <c r="M840" s="606">
        <v>6</v>
      </c>
      <c r="N840" s="607"/>
      <c r="O840" s="607"/>
      <c r="P840" s="607"/>
      <c r="Q840" s="607"/>
      <c r="R840" s="607"/>
      <c r="S840" s="607"/>
      <c r="T840" s="607"/>
      <c r="U840" s="603"/>
      <c r="V840" s="603">
        <v>1</v>
      </c>
      <c r="W840" s="603">
        <v>1</v>
      </c>
      <c r="X840" s="603"/>
      <c r="Y840" s="603"/>
      <c r="Z840" s="603">
        <v>2</v>
      </c>
      <c r="AA840" s="611"/>
      <c r="AB840" s="607"/>
      <c r="AC840" s="607"/>
      <c r="AD840" s="607"/>
      <c r="AE840" s="603"/>
    </row>
    <row r="841" spans="1:31" s="612" customFormat="1" ht="13.9" customHeight="1" x14ac:dyDescent="0.25">
      <c r="A841" s="603"/>
      <c r="B841" s="611"/>
      <c r="C841" s="611"/>
      <c r="D841" s="611"/>
      <c r="E841" s="604">
        <v>425</v>
      </c>
      <c r="F841" s="604">
        <f>+CEILING(E841,5)</f>
        <v>425</v>
      </c>
      <c r="G841" s="608"/>
      <c r="H841" s="603">
        <f>F841*36</f>
        <v>15300</v>
      </c>
      <c r="I841" s="605">
        <f>F841</f>
        <v>425</v>
      </c>
      <c r="J841" s="608"/>
      <c r="K841" s="606"/>
      <c r="L841" s="608"/>
      <c r="M841" s="606"/>
      <c r="N841" s="608"/>
      <c r="O841" s="608"/>
      <c r="P841" s="608"/>
      <c r="Q841" s="608"/>
      <c r="R841" s="606">
        <v>42</v>
      </c>
      <c r="S841" s="608"/>
      <c r="T841" s="608"/>
      <c r="U841" s="608"/>
      <c r="V841" s="603"/>
      <c r="W841" s="603"/>
      <c r="X841" s="608"/>
      <c r="Y841" s="608"/>
      <c r="Z841" s="603"/>
      <c r="AA841" s="611"/>
      <c r="AB841" s="608"/>
      <c r="AC841" s="606"/>
      <c r="AD841" s="606"/>
      <c r="AE841" s="603"/>
    </row>
    <row r="842" spans="1:31" s="612" customFormat="1" x14ac:dyDescent="0.25">
      <c r="A842" s="603">
        <f>A840+1</f>
        <v>418</v>
      </c>
      <c r="B842" s="611" t="s">
        <v>813</v>
      </c>
      <c r="C842" s="611" t="s">
        <v>20</v>
      </c>
      <c r="D842" s="611"/>
      <c r="E842" s="604"/>
      <c r="F842" s="604"/>
      <c r="G842" s="608"/>
      <c r="H842" s="603"/>
      <c r="I842" s="605"/>
      <c r="J842" s="608"/>
      <c r="K842" s="606">
        <f>(M842*4+N842*2)/2</f>
        <v>12</v>
      </c>
      <c r="L842" s="606"/>
      <c r="M842" s="606">
        <v>6</v>
      </c>
      <c r="N842" s="607"/>
      <c r="O842" s="607"/>
      <c r="P842" s="607"/>
      <c r="Q842" s="607"/>
      <c r="R842" s="607"/>
      <c r="S842" s="607"/>
      <c r="T842" s="607"/>
      <c r="U842" s="603"/>
      <c r="V842" s="603">
        <v>1</v>
      </c>
      <c r="W842" s="603">
        <v>1</v>
      </c>
      <c r="X842" s="603"/>
      <c r="Y842" s="603"/>
      <c r="Z842" s="603">
        <v>2</v>
      </c>
      <c r="AA842" s="611"/>
      <c r="AB842" s="607"/>
      <c r="AC842" s="607"/>
      <c r="AD842" s="607"/>
      <c r="AE842" s="603"/>
    </row>
    <row r="843" spans="1:31" s="612" customFormat="1" ht="13.9" customHeight="1" x14ac:dyDescent="0.25">
      <c r="A843" s="603"/>
      <c r="B843" s="611"/>
      <c r="C843" s="611"/>
      <c r="D843" s="611"/>
      <c r="E843" s="604">
        <v>408.3</v>
      </c>
      <c r="F843" s="604">
        <f>+CEILING(E843,5)</f>
        <v>410</v>
      </c>
      <c r="G843" s="603"/>
      <c r="H843" s="603">
        <f>F843*36</f>
        <v>14760</v>
      </c>
      <c r="I843" s="605">
        <f>F843</f>
        <v>410</v>
      </c>
      <c r="J843" s="608"/>
      <c r="K843" s="606"/>
      <c r="L843" s="608"/>
      <c r="M843" s="606"/>
      <c r="N843" s="608"/>
      <c r="O843" s="608"/>
      <c r="P843" s="608"/>
      <c r="Q843" s="608"/>
      <c r="R843" s="606">
        <v>42</v>
      </c>
      <c r="S843" s="608"/>
      <c r="T843" s="608"/>
      <c r="U843" s="608"/>
      <c r="V843" s="603"/>
      <c r="W843" s="603"/>
      <c r="X843" s="608"/>
      <c r="Y843" s="608"/>
      <c r="Z843" s="603"/>
      <c r="AA843" s="611"/>
      <c r="AB843" s="608"/>
      <c r="AC843" s="606"/>
      <c r="AD843" s="606"/>
      <c r="AE843" s="603"/>
    </row>
    <row r="844" spans="1:31" s="612" customFormat="1" ht="13.9" customHeight="1" x14ac:dyDescent="0.25">
      <c r="A844" s="603">
        <f>A842+1</f>
        <v>419</v>
      </c>
      <c r="B844" s="611" t="s">
        <v>814</v>
      </c>
      <c r="C844" s="611" t="s">
        <v>248</v>
      </c>
      <c r="D844" s="611" t="s">
        <v>1146</v>
      </c>
      <c r="E844" s="604"/>
      <c r="F844" s="604"/>
      <c r="G844" s="603"/>
      <c r="H844" s="603"/>
      <c r="I844" s="605"/>
      <c r="J844" s="606">
        <v>48</v>
      </c>
      <c r="K844" s="608"/>
      <c r="L844" s="606">
        <v>12</v>
      </c>
      <c r="M844" s="608"/>
      <c r="N844" s="608"/>
      <c r="O844" s="608"/>
      <c r="P844" s="608"/>
      <c r="Q844" s="608"/>
      <c r="R844" s="607"/>
      <c r="S844" s="603">
        <v>30</v>
      </c>
      <c r="T844" s="608"/>
      <c r="U844" s="603">
        <v>2</v>
      </c>
      <c r="V844" s="608"/>
      <c r="W844" s="603">
        <v>2</v>
      </c>
      <c r="X844" s="608"/>
      <c r="Y844" s="608"/>
      <c r="Z844" s="603">
        <v>4</v>
      </c>
      <c r="AA844" s="611"/>
      <c r="AB844" s="608"/>
      <c r="AC844" s="607"/>
      <c r="AD844" s="607"/>
      <c r="AE844" s="603"/>
    </row>
    <row r="845" spans="1:31" s="612" customFormat="1" ht="13.9" customHeight="1" x14ac:dyDescent="0.25">
      <c r="A845" s="603"/>
      <c r="B845" s="611"/>
      <c r="C845" s="611"/>
      <c r="D845" s="611"/>
      <c r="E845" s="604">
        <v>375.1</v>
      </c>
      <c r="F845" s="604">
        <f>+CEILING(E845,5)</f>
        <v>380</v>
      </c>
      <c r="G845" s="603"/>
      <c r="H845" s="603">
        <f>F845*36</f>
        <v>13680</v>
      </c>
      <c r="I845" s="605">
        <f>F845</f>
        <v>380</v>
      </c>
      <c r="J845" s="610"/>
      <c r="K845" s="608"/>
      <c r="L845" s="610"/>
      <c r="M845" s="608"/>
      <c r="N845" s="608"/>
      <c r="O845" s="608"/>
      <c r="P845" s="608"/>
      <c r="Q845" s="608"/>
      <c r="R845" s="606">
        <v>36</v>
      </c>
      <c r="S845" s="607"/>
      <c r="T845" s="608"/>
      <c r="U845" s="603"/>
      <c r="V845" s="608"/>
      <c r="W845" s="603"/>
      <c r="X845" s="608"/>
      <c r="Y845" s="608"/>
      <c r="Z845" s="603"/>
      <c r="AA845" s="611"/>
      <c r="AB845" s="608"/>
      <c r="AC845" s="606"/>
      <c r="AD845" s="606"/>
      <c r="AE845" s="603"/>
    </row>
    <row r="846" spans="1:31" s="612" customFormat="1" ht="13.9" customHeight="1" x14ac:dyDescent="0.25">
      <c r="A846" s="603">
        <f>A844+1</f>
        <v>420</v>
      </c>
      <c r="B846" s="611" t="s">
        <v>815</v>
      </c>
      <c r="C846" s="611" t="s">
        <v>234</v>
      </c>
      <c r="D846" s="611"/>
      <c r="E846" s="604"/>
      <c r="F846" s="604"/>
      <c r="G846" s="603"/>
      <c r="H846" s="603"/>
      <c r="I846" s="605"/>
      <c r="J846" s="608"/>
      <c r="K846" s="606">
        <f>(M846*4+N846*2)/2</f>
        <v>12</v>
      </c>
      <c r="L846" s="606"/>
      <c r="M846" s="606">
        <v>6</v>
      </c>
      <c r="N846" s="607"/>
      <c r="O846" s="607"/>
      <c r="P846" s="607"/>
      <c r="Q846" s="607"/>
      <c r="R846" s="607"/>
      <c r="S846" s="607"/>
      <c r="T846" s="607"/>
      <c r="U846" s="603"/>
      <c r="V846" s="603">
        <v>1</v>
      </c>
      <c r="W846" s="603">
        <v>1</v>
      </c>
      <c r="X846" s="603"/>
      <c r="Y846" s="603"/>
      <c r="Z846" s="603">
        <v>2</v>
      </c>
      <c r="AA846" s="611"/>
      <c r="AB846" s="607"/>
      <c r="AC846" s="607"/>
      <c r="AD846" s="607"/>
      <c r="AE846" s="603"/>
    </row>
    <row r="847" spans="1:31" s="612" customFormat="1" ht="13.9" customHeight="1" x14ac:dyDescent="0.25">
      <c r="A847" s="603"/>
      <c r="B847" s="611"/>
      <c r="C847" s="611"/>
      <c r="D847" s="611"/>
      <c r="E847" s="604">
        <v>408.7</v>
      </c>
      <c r="F847" s="604">
        <f>+CEILING(E847,5)</f>
        <v>410</v>
      </c>
      <c r="G847" s="603"/>
      <c r="H847" s="603">
        <f>F847*36</f>
        <v>14760</v>
      </c>
      <c r="I847" s="605">
        <f>F847</f>
        <v>410</v>
      </c>
      <c r="J847" s="608"/>
      <c r="K847" s="606"/>
      <c r="L847" s="608"/>
      <c r="M847" s="606"/>
      <c r="N847" s="608"/>
      <c r="O847" s="608"/>
      <c r="P847" s="608"/>
      <c r="Q847" s="608"/>
      <c r="R847" s="606">
        <v>42</v>
      </c>
      <c r="S847" s="608"/>
      <c r="T847" s="608"/>
      <c r="U847" s="608"/>
      <c r="V847" s="603"/>
      <c r="W847" s="603"/>
      <c r="X847" s="608"/>
      <c r="Y847" s="608"/>
      <c r="Z847" s="603"/>
      <c r="AA847" s="611"/>
      <c r="AB847" s="608"/>
      <c r="AC847" s="606"/>
      <c r="AD847" s="606"/>
      <c r="AE847" s="603"/>
    </row>
    <row r="848" spans="1:31" s="612" customFormat="1" x14ac:dyDescent="0.25">
      <c r="A848" s="603">
        <f>A846+1</f>
        <v>421</v>
      </c>
      <c r="B848" s="611" t="s">
        <v>816</v>
      </c>
      <c r="C848" s="611" t="s">
        <v>20</v>
      </c>
      <c r="D848" s="611"/>
      <c r="E848" s="604"/>
      <c r="F848" s="604"/>
      <c r="G848" s="608"/>
      <c r="H848" s="603"/>
      <c r="I848" s="605"/>
      <c r="J848" s="608"/>
      <c r="K848" s="606">
        <f>(M848*4+N848*2)/2</f>
        <v>12</v>
      </c>
      <c r="L848" s="606"/>
      <c r="M848" s="606">
        <v>6</v>
      </c>
      <c r="N848" s="607"/>
      <c r="O848" s="607"/>
      <c r="P848" s="607"/>
      <c r="Q848" s="607"/>
      <c r="R848" s="607"/>
      <c r="S848" s="607"/>
      <c r="T848" s="607"/>
      <c r="U848" s="603"/>
      <c r="V848" s="603">
        <v>1</v>
      </c>
      <c r="W848" s="603">
        <v>1</v>
      </c>
      <c r="X848" s="603"/>
      <c r="Y848" s="603"/>
      <c r="Z848" s="603">
        <v>2</v>
      </c>
      <c r="AA848" s="611"/>
      <c r="AB848" s="607"/>
      <c r="AC848" s="607"/>
      <c r="AD848" s="607"/>
      <c r="AE848" s="603"/>
    </row>
    <row r="849" spans="1:31" s="612" customFormat="1" x14ac:dyDescent="0.25">
      <c r="A849" s="603"/>
      <c r="B849" s="611"/>
      <c r="C849" s="611"/>
      <c r="D849" s="611"/>
      <c r="E849" s="604">
        <v>410.7</v>
      </c>
      <c r="F849" s="604">
        <f>+CEILING(E849,5)</f>
        <v>415</v>
      </c>
      <c r="G849" s="603"/>
      <c r="H849" s="603">
        <f>F849*36</f>
        <v>14940</v>
      </c>
      <c r="I849" s="605">
        <f>F849</f>
        <v>415</v>
      </c>
      <c r="J849" s="608"/>
      <c r="K849" s="606"/>
      <c r="L849" s="608"/>
      <c r="M849" s="606"/>
      <c r="N849" s="608"/>
      <c r="O849" s="608"/>
      <c r="P849" s="608"/>
      <c r="Q849" s="608"/>
      <c r="R849" s="606">
        <v>42</v>
      </c>
      <c r="S849" s="608"/>
      <c r="T849" s="608"/>
      <c r="U849" s="608"/>
      <c r="V849" s="603"/>
      <c r="W849" s="603"/>
      <c r="X849" s="608"/>
      <c r="Y849" s="608"/>
      <c r="Z849" s="603"/>
      <c r="AA849" s="611"/>
      <c r="AB849" s="608"/>
      <c r="AC849" s="606"/>
      <c r="AD849" s="606"/>
      <c r="AE849" s="603"/>
    </row>
    <row r="850" spans="1:31" s="612" customFormat="1" x14ac:dyDescent="0.25">
      <c r="A850" s="603">
        <f>A848+1</f>
        <v>422</v>
      </c>
      <c r="B850" s="611" t="s">
        <v>817</v>
      </c>
      <c r="C850" s="611" t="s">
        <v>234</v>
      </c>
      <c r="D850" s="611"/>
      <c r="E850" s="604"/>
      <c r="F850" s="604"/>
      <c r="G850" s="608"/>
      <c r="H850" s="603"/>
      <c r="I850" s="605"/>
      <c r="J850" s="608"/>
      <c r="K850" s="606">
        <f>(M850*4+N850*2)/2</f>
        <v>12</v>
      </c>
      <c r="L850" s="606"/>
      <c r="M850" s="606">
        <v>6</v>
      </c>
      <c r="N850" s="607"/>
      <c r="O850" s="607"/>
      <c r="P850" s="607"/>
      <c r="Q850" s="607"/>
      <c r="R850" s="607"/>
      <c r="S850" s="607"/>
      <c r="T850" s="607"/>
      <c r="U850" s="603"/>
      <c r="V850" s="603">
        <v>1</v>
      </c>
      <c r="W850" s="603">
        <v>1</v>
      </c>
      <c r="X850" s="603"/>
      <c r="Y850" s="603"/>
      <c r="Z850" s="603">
        <v>2</v>
      </c>
      <c r="AA850" s="611"/>
      <c r="AB850" s="607"/>
      <c r="AC850" s="607"/>
      <c r="AD850" s="607"/>
      <c r="AE850" s="603"/>
    </row>
    <row r="851" spans="1:31" s="612" customFormat="1" x14ac:dyDescent="0.25">
      <c r="A851" s="603"/>
      <c r="B851" s="611"/>
      <c r="C851" s="611"/>
      <c r="D851" s="611"/>
      <c r="E851" s="604">
        <v>408.2</v>
      </c>
      <c r="F851" s="604">
        <f>+CEILING(E851,5)</f>
        <v>410</v>
      </c>
      <c r="G851" s="603"/>
      <c r="H851" s="603">
        <f>F851*36</f>
        <v>14760</v>
      </c>
      <c r="I851" s="605">
        <f>F851</f>
        <v>410</v>
      </c>
      <c r="J851" s="608"/>
      <c r="K851" s="606"/>
      <c r="L851" s="608"/>
      <c r="M851" s="606"/>
      <c r="N851" s="608"/>
      <c r="O851" s="608"/>
      <c r="P851" s="608"/>
      <c r="Q851" s="608"/>
      <c r="R851" s="606">
        <v>42</v>
      </c>
      <c r="S851" s="608"/>
      <c r="T851" s="608"/>
      <c r="U851" s="608"/>
      <c r="V851" s="603"/>
      <c r="W851" s="603"/>
      <c r="X851" s="608"/>
      <c r="Y851" s="608"/>
      <c r="Z851" s="603"/>
      <c r="AA851" s="611"/>
      <c r="AB851" s="608"/>
      <c r="AC851" s="606"/>
      <c r="AD851" s="606"/>
      <c r="AE851" s="603"/>
    </row>
    <row r="852" spans="1:31" s="612" customFormat="1" x14ac:dyDescent="0.25">
      <c r="A852" s="603">
        <f>A850+1</f>
        <v>423</v>
      </c>
      <c r="B852" s="611" t="s">
        <v>818</v>
      </c>
      <c r="C852" s="611" t="s">
        <v>20</v>
      </c>
      <c r="D852" s="611"/>
      <c r="E852" s="604"/>
      <c r="F852" s="604"/>
      <c r="G852" s="608"/>
      <c r="H852" s="603"/>
      <c r="I852" s="605"/>
      <c r="J852" s="608"/>
      <c r="K852" s="606">
        <f>(M852*4+N852*2)/2</f>
        <v>12</v>
      </c>
      <c r="L852" s="606"/>
      <c r="M852" s="606">
        <v>6</v>
      </c>
      <c r="N852" s="607"/>
      <c r="O852" s="607"/>
      <c r="P852" s="607"/>
      <c r="Q852" s="607"/>
      <c r="R852" s="607"/>
      <c r="S852" s="607"/>
      <c r="T852" s="607"/>
      <c r="U852" s="603"/>
      <c r="V852" s="603">
        <v>1</v>
      </c>
      <c r="W852" s="603">
        <v>1</v>
      </c>
      <c r="X852" s="603"/>
      <c r="Y852" s="603"/>
      <c r="Z852" s="603">
        <v>2</v>
      </c>
      <c r="AA852" s="611"/>
      <c r="AB852" s="607"/>
      <c r="AC852" s="607"/>
      <c r="AD852" s="607"/>
      <c r="AE852" s="603"/>
    </row>
    <row r="853" spans="1:31" s="612" customFormat="1" ht="13.9" customHeight="1" x14ac:dyDescent="0.25">
      <c r="A853" s="603"/>
      <c r="B853" s="611"/>
      <c r="C853" s="611"/>
      <c r="D853" s="611"/>
      <c r="E853" s="604">
        <v>426.2</v>
      </c>
      <c r="F853" s="604">
        <f>+CEILING(E853,5)</f>
        <v>430</v>
      </c>
      <c r="G853" s="603"/>
      <c r="H853" s="603">
        <f>F853*36</f>
        <v>15480</v>
      </c>
      <c r="I853" s="605">
        <f>F853</f>
        <v>430</v>
      </c>
      <c r="J853" s="608"/>
      <c r="K853" s="606"/>
      <c r="L853" s="608"/>
      <c r="M853" s="606"/>
      <c r="N853" s="608"/>
      <c r="O853" s="608"/>
      <c r="P853" s="608"/>
      <c r="Q853" s="608"/>
      <c r="R853" s="606">
        <v>42</v>
      </c>
      <c r="S853" s="608"/>
      <c r="T853" s="608"/>
      <c r="U853" s="608"/>
      <c r="V853" s="603"/>
      <c r="W853" s="603"/>
      <c r="X853" s="608"/>
      <c r="Y853" s="608"/>
      <c r="Z853" s="603"/>
      <c r="AA853" s="611"/>
      <c r="AB853" s="608"/>
      <c r="AC853" s="606"/>
      <c r="AD853" s="606"/>
      <c r="AE853" s="603"/>
    </row>
    <row r="854" spans="1:31" s="612" customFormat="1" ht="13.9" customHeight="1" x14ac:dyDescent="0.25">
      <c r="A854" s="603">
        <f>A852+1</f>
        <v>424</v>
      </c>
      <c r="B854" s="611" t="s">
        <v>819</v>
      </c>
      <c r="C854" s="611" t="s">
        <v>20</v>
      </c>
      <c r="D854" s="611"/>
      <c r="E854" s="604"/>
      <c r="F854" s="604"/>
      <c r="G854" s="603"/>
      <c r="H854" s="603"/>
      <c r="I854" s="605"/>
      <c r="J854" s="608"/>
      <c r="K854" s="606">
        <f>(M854*4+N854*2)/2</f>
        <v>12</v>
      </c>
      <c r="L854" s="606"/>
      <c r="M854" s="606">
        <v>6</v>
      </c>
      <c r="N854" s="607"/>
      <c r="O854" s="607"/>
      <c r="P854" s="607"/>
      <c r="Q854" s="607"/>
      <c r="R854" s="607"/>
      <c r="S854" s="607"/>
      <c r="T854" s="607"/>
      <c r="U854" s="603"/>
      <c r="V854" s="603">
        <v>1</v>
      </c>
      <c r="W854" s="603">
        <v>1</v>
      </c>
      <c r="X854" s="603"/>
      <c r="Y854" s="603"/>
      <c r="Z854" s="603">
        <v>2</v>
      </c>
      <c r="AA854" s="611"/>
      <c r="AB854" s="607"/>
      <c r="AC854" s="607"/>
      <c r="AD854" s="607"/>
      <c r="AE854" s="603"/>
    </row>
    <row r="855" spans="1:31" s="612" customFormat="1" ht="13.9" customHeight="1" x14ac:dyDescent="0.25">
      <c r="A855" s="603"/>
      <c r="B855" s="611"/>
      <c r="C855" s="611"/>
      <c r="D855" s="611"/>
      <c r="E855" s="604">
        <v>407.7</v>
      </c>
      <c r="F855" s="604">
        <f>+CEILING(E855,5)</f>
        <v>410</v>
      </c>
      <c r="G855" s="603"/>
      <c r="H855" s="603">
        <f>F855*36</f>
        <v>14760</v>
      </c>
      <c r="I855" s="605">
        <f>F855</f>
        <v>410</v>
      </c>
      <c r="J855" s="608"/>
      <c r="K855" s="606"/>
      <c r="L855" s="608"/>
      <c r="M855" s="606"/>
      <c r="N855" s="608"/>
      <c r="O855" s="608"/>
      <c r="P855" s="608"/>
      <c r="Q855" s="608"/>
      <c r="R855" s="606">
        <v>42</v>
      </c>
      <c r="S855" s="608"/>
      <c r="T855" s="608"/>
      <c r="U855" s="608"/>
      <c r="V855" s="603"/>
      <c r="W855" s="603"/>
      <c r="X855" s="608"/>
      <c r="Y855" s="608"/>
      <c r="Z855" s="603"/>
      <c r="AA855" s="611"/>
      <c r="AB855" s="608"/>
      <c r="AC855" s="606"/>
      <c r="AD855" s="606"/>
      <c r="AE855" s="603"/>
    </row>
    <row r="856" spans="1:31" s="612" customFormat="1" ht="13.9" customHeight="1" x14ac:dyDescent="0.25">
      <c r="A856" s="603">
        <f>A854+1</f>
        <v>425</v>
      </c>
      <c r="B856" s="611" t="s">
        <v>820</v>
      </c>
      <c r="C856" s="611" t="s">
        <v>234</v>
      </c>
      <c r="D856" s="611"/>
      <c r="E856" s="604"/>
      <c r="F856" s="604"/>
      <c r="G856" s="603"/>
      <c r="H856" s="603"/>
      <c r="I856" s="605"/>
      <c r="J856" s="608"/>
      <c r="K856" s="606">
        <f>(M856*4+N856*2)/2</f>
        <v>12</v>
      </c>
      <c r="L856" s="606"/>
      <c r="M856" s="606">
        <v>6</v>
      </c>
      <c r="N856" s="607"/>
      <c r="O856" s="607"/>
      <c r="P856" s="607"/>
      <c r="Q856" s="607"/>
      <c r="R856" s="607"/>
      <c r="S856" s="607"/>
      <c r="T856" s="607"/>
      <c r="U856" s="603"/>
      <c r="V856" s="603">
        <v>1</v>
      </c>
      <c r="W856" s="603">
        <v>1</v>
      </c>
      <c r="X856" s="603"/>
      <c r="Y856" s="603"/>
      <c r="Z856" s="603">
        <v>2</v>
      </c>
      <c r="AA856" s="611"/>
      <c r="AB856" s="607"/>
      <c r="AC856" s="607"/>
      <c r="AD856" s="607"/>
      <c r="AE856" s="603"/>
    </row>
    <row r="857" spans="1:31" s="612" customFormat="1" ht="13.9" customHeight="1" x14ac:dyDescent="0.25">
      <c r="A857" s="603"/>
      <c r="B857" s="611"/>
      <c r="C857" s="611"/>
      <c r="D857" s="611"/>
      <c r="E857" s="604">
        <v>401.6</v>
      </c>
      <c r="F857" s="604">
        <f>+CEILING(E857,5)</f>
        <v>405</v>
      </c>
      <c r="G857" s="603"/>
      <c r="H857" s="603">
        <f>F857*36</f>
        <v>14580</v>
      </c>
      <c r="I857" s="605">
        <f>F857</f>
        <v>405</v>
      </c>
      <c r="J857" s="608"/>
      <c r="K857" s="606"/>
      <c r="L857" s="608"/>
      <c r="M857" s="606"/>
      <c r="N857" s="608"/>
      <c r="O857" s="608"/>
      <c r="P857" s="608"/>
      <c r="Q857" s="608"/>
      <c r="R857" s="606">
        <v>42</v>
      </c>
      <c r="S857" s="608"/>
      <c r="T857" s="608"/>
      <c r="U857" s="608"/>
      <c r="V857" s="603"/>
      <c r="W857" s="603"/>
      <c r="X857" s="608"/>
      <c r="Y857" s="608"/>
      <c r="Z857" s="603"/>
      <c r="AA857" s="611"/>
      <c r="AB857" s="608"/>
      <c r="AC857" s="606"/>
      <c r="AD857" s="606"/>
      <c r="AE857" s="603"/>
    </row>
    <row r="858" spans="1:31" s="612" customFormat="1" ht="13.9" customHeight="1" x14ac:dyDescent="0.25">
      <c r="A858" s="603">
        <f>A856+1</f>
        <v>426</v>
      </c>
      <c r="B858" s="611" t="s">
        <v>821</v>
      </c>
      <c r="C858" s="611" t="s">
        <v>20</v>
      </c>
      <c r="D858" s="611"/>
      <c r="E858" s="604"/>
      <c r="F858" s="604"/>
      <c r="G858" s="603"/>
      <c r="H858" s="603"/>
      <c r="I858" s="605"/>
      <c r="J858" s="608"/>
      <c r="K858" s="606">
        <f>(M858*4+N858*2)/2</f>
        <v>12</v>
      </c>
      <c r="L858" s="606"/>
      <c r="M858" s="606">
        <v>6</v>
      </c>
      <c r="N858" s="607"/>
      <c r="O858" s="607"/>
      <c r="P858" s="607"/>
      <c r="Q858" s="607"/>
      <c r="R858" s="607"/>
      <c r="S858" s="607"/>
      <c r="T858" s="607"/>
      <c r="U858" s="603"/>
      <c r="V858" s="603">
        <v>1</v>
      </c>
      <c r="W858" s="603">
        <v>1</v>
      </c>
      <c r="X858" s="603"/>
      <c r="Y858" s="603"/>
      <c r="Z858" s="603">
        <v>2</v>
      </c>
      <c r="AA858" s="611"/>
      <c r="AB858" s="607"/>
      <c r="AC858" s="607"/>
      <c r="AD858" s="607"/>
      <c r="AE858" s="603"/>
    </row>
    <row r="859" spans="1:31" s="612" customFormat="1" ht="13.9" customHeight="1" x14ac:dyDescent="0.25">
      <c r="A859" s="603"/>
      <c r="B859" s="611"/>
      <c r="C859" s="611"/>
      <c r="D859" s="611"/>
      <c r="E859" s="604">
        <v>425.5</v>
      </c>
      <c r="F859" s="604">
        <f>+CEILING(E859,5)</f>
        <v>430</v>
      </c>
      <c r="G859" s="603"/>
      <c r="H859" s="603">
        <f>F859*36</f>
        <v>15480</v>
      </c>
      <c r="I859" s="605">
        <f>F859</f>
        <v>430</v>
      </c>
      <c r="J859" s="608"/>
      <c r="K859" s="606"/>
      <c r="L859" s="608"/>
      <c r="M859" s="606"/>
      <c r="N859" s="608"/>
      <c r="O859" s="608"/>
      <c r="P859" s="608"/>
      <c r="Q859" s="608"/>
      <c r="R859" s="606">
        <v>42</v>
      </c>
      <c r="S859" s="608"/>
      <c r="T859" s="608"/>
      <c r="U859" s="608"/>
      <c r="V859" s="603"/>
      <c r="W859" s="603"/>
      <c r="X859" s="608"/>
      <c r="Y859" s="608"/>
      <c r="Z859" s="603"/>
      <c r="AA859" s="611"/>
      <c r="AB859" s="608"/>
      <c r="AC859" s="606"/>
      <c r="AD859" s="606"/>
      <c r="AE859" s="603"/>
    </row>
    <row r="860" spans="1:31" s="612" customFormat="1" x14ac:dyDescent="0.25">
      <c r="A860" s="603">
        <f>A858+1</f>
        <v>427</v>
      </c>
      <c r="B860" s="611" t="s">
        <v>822</v>
      </c>
      <c r="C860" s="611" t="s">
        <v>20</v>
      </c>
      <c r="D860" s="611"/>
      <c r="E860" s="604"/>
      <c r="F860" s="604"/>
      <c r="G860" s="608"/>
      <c r="H860" s="603"/>
      <c r="I860" s="605"/>
      <c r="J860" s="608"/>
      <c r="K860" s="606">
        <f>(M860*4+N860*2)/2</f>
        <v>12</v>
      </c>
      <c r="L860" s="606"/>
      <c r="M860" s="606">
        <v>6</v>
      </c>
      <c r="N860" s="607"/>
      <c r="O860" s="607"/>
      <c r="P860" s="607"/>
      <c r="Q860" s="607"/>
      <c r="R860" s="607"/>
      <c r="S860" s="607"/>
      <c r="T860" s="607"/>
      <c r="U860" s="603"/>
      <c r="V860" s="603">
        <v>1</v>
      </c>
      <c r="W860" s="603">
        <v>1</v>
      </c>
      <c r="X860" s="603"/>
      <c r="Y860" s="603"/>
      <c r="Z860" s="603">
        <v>2</v>
      </c>
      <c r="AA860" s="611"/>
      <c r="AB860" s="607"/>
      <c r="AC860" s="607"/>
      <c r="AD860" s="607"/>
      <c r="AE860" s="603"/>
    </row>
    <row r="861" spans="1:31" s="612" customFormat="1" ht="13.9" customHeight="1" x14ac:dyDescent="0.25">
      <c r="A861" s="603"/>
      <c r="B861" s="611"/>
      <c r="C861" s="611"/>
      <c r="D861" s="611"/>
      <c r="E861" s="604">
        <v>414.4</v>
      </c>
      <c r="F861" s="604">
        <f>+CEILING(E861,5)</f>
        <v>415</v>
      </c>
      <c r="G861" s="603"/>
      <c r="H861" s="603">
        <f>F861*36</f>
        <v>14940</v>
      </c>
      <c r="I861" s="605">
        <f>F861</f>
        <v>415</v>
      </c>
      <c r="J861" s="610"/>
      <c r="K861" s="608"/>
      <c r="L861" s="610"/>
      <c r="M861" s="608"/>
      <c r="N861" s="608"/>
      <c r="O861" s="608"/>
      <c r="P861" s="608"/>
      <c r="Q861" s="608"/>
      <c r="R861" s="606">
        <v>42</v>
      </c>
      <c r="S861" s="607"/>
      <c r="T861" s="608"/>
      <c r="U861" s="603"/>
      <c r="V861" s="608"/>
      <c r="W861" s="603"/>
      <c r="X861" s="608"/>
      <c r="Y861" s="608"/>
      <c r="Z861" s="603"/>
      <c r="AA861" s="611"/>
      <c r="AB861" s="608"/>
      <c r="AC861" s="606"/>
      <c r="AD861" s="606"/>
      <c r="AE861" s="603"/>
    </row>
    <row r="862" spans="1:31" s="612" customFormat="1" ht="13.9" customHeight="1" x14ac:dyDescent="0.25">
      <c r="A862" s="603">
        <f>A860+1</f>
        <v>428</v>
      </c>
      <c r="B862" s="611" t="s">
        <v>823</v>
      </c>
      <c r="C862" s="611" t="s">
        <v>20</v>
      </c>
      <c r="D862" s="611"/>
      <c r="E862" s="604"/>
      <c r="F862" s="604"/>
      <c r="G862" s="603"/>
      <c r="H862" s="603"/>
      <c r="I862" s="605"/>
      <c r="J862" s="608"/>
      <c r="K862" s="606">
        <f>(M862*4+N862*2)/2</f>
        <v>12</v>
      </c>
      <c r="L862" s="606"/>
      <c r="M862" s="606">
        <v>6</v>
      </c>
      <c r="N862" s="607"/>
      <c r="O862" s="607"/>
      <c r="P862" s="607"/>
      <c r="Q862" s="607"/>
      <c r="R862" s="607"/>
      <c r="S862" s="607"/>
      <c r="T862" s="607"/>
      <c r="U862" s="603"/>
      <c r="V862" s="603">
        <v>1</v>
      </c>
      <c r="W862" s="603">
        <v>1</v>
      </c>
      <c r="X862" s="603"/>
      <c r="Y862" s="603"/>
      <c r="Z862" s="603">
        <v>2</v>
      </c>
      <c r="AA862" s="611"/>
      <c r="AB862" s="607"/>
      <c r="AC862" s="607"/>
      <c r="AD862" s="607"/>
      <c r="AE862" s="603"/>
    </row>
    <row r="863" spans="1:31" s="612" customFormat="1" ht="13.9" customHeight="1" x14ac:dyDescent="0.25">
      <c r="A863" s="603"/>
      <c r="B863" s="611"/>
      <c r="C863" s="611"/>
      <c r="D863" s="611"/>
      <c r="E863" s="604">
        <v>410.6</v>
      </c>
      <c r="F863" s="604">
        <f>+CEILING(E863,5)</f>
        <v>415</v>
      </c>
      <c r="G863" s="603"/>
      <c r="H863" s="603">
        <f>F863*36</f>
        <v>14940</v>
      </c>
      <c r="I863" s="605">
        <f>F863</f>
        <v>415</v>
      </c>
      <c r="J863" s="608"/>
      <c r="K863" s="606"/>
      <c r="L863" s="608"/>
      <c r="M863" s="606"/>
      <c r="N863" s="608"/>
      <c r="O863" s="608"/>
      <c r="P863" s="608"/>
      <c r="Q863" s="608"/>
      <c r="R863" s="606">
        <v>42</v>
      </c>
      <c r="S863" s="608"/>
      <c r="T863" s="608"/>
      <c r="U863" s="608"/>
      <c r="V863" s="603"/>
      <c r="W863" s="603"/>
      <c r="X863" s="608"/>
      <c r="Y863" s="608"/>
      <c r="Z863" s="603"/>
      <c r="AA863" s="611"/>
      <c r="AB863" s="608"/>
      <c r="AC863" s="606"/>
      <c r="AD863" s="606"/>
      <c r="AE863" s="603"/>
    </row>
    <row r="864" spans="1:31" s="612" customFormat="1" ht="13.9" customHeight="1" x14ac:dyDescent="0.25">
      <c r="A864" s="603">
        <f>A862+1</f>
        <v>429</v>
      </c>
      <c r="B864" s="611" t="s">
        <v>824</v>
      </c>
      <c r="C864" s="611" t="s">
        <v>20</v>
      </c>
      <c r="D864" s="611"/>
      <c r="E864" s="604"/>
      <c r="F864" s="604"/>
      <c r="G864" s="603"/>
      <c r="H864" s="603"/>
      <c r="I864" s="605"/>
      <c r="J864" s="608"/>
      <c r="K864" s="606">
        <f>(M864*4+N864*2)/2</f>
        <v>12</v>
      </c>
      <c r="L864" s="606"/>
      <c r="M864" s="606">
        <v>6</v>
      </c>
      <c r="N864" s="607"/>
      <c r="O864" s="607"/>
      <c r="P864" s="607"/>
      <c r="Q864" s="607"/>
      <c r="R864" s="607"/>
      <c r="S864" s="607"/>
      <c r="T864" s="607"/>
      <c r="U864" s="603"/>
      <c r="V864" s="603">
        <v>1</v>
      </c>
      <c r="W864" s="603">
        <v>1</v>
      </c>
      <c r="X864" s="603"/>
      <c r="Y864" s="603"/>
      <c r="Z864" s="603">
        <v>2</v>
      </c>
      <c r="AA864" s="611"/>
      <c r="AB864" s="607"/>
      <c r="AC864" s="607"/>
      <c r="AD864" s="607"/>
      <c r="AE864" s="603"/>
    </row>
    <row r="865" spans="1:31" s="612" customFormat="1" ht="13.9" customHeight="1" x14ac:dyDescent="0.25">
      <c r="A865" s="603"/>
      <c r="B865" s="611"/>
      <c r="C865" s="611"/>
      <c r="D865" s="611"/>
      <c r="E865" s="604">
        <v>428.4</v>
      </c>
      <c r="F865" s="604">
        <f>+CEILING(E865,5)</f>
        <v>430</v>
      </c>
      <c r="G865" s="603"/>
      <c r="H865" s="603">
        <f>F865*36</f>
        <v>15480</v>
      </c>
      <c r="I865" s="605">
        <f>F865</f>
        <v>430</v>
      </c>
      <c r="J865" s="608"/>
      <c r="K865" s="606"/>
      <c r="L865" s="608"/>
      <c r="M865" s="606"/>
      <c r="N865" s="608"/>
      <c r="O865" s="608"/>
      <c r="P865" s="608"/>
      <c r="Q865" s="608"/>
      <c r="R865" s="606">
        <v>42</v>
      </c>
      <c r="S865" s="608"/>
      <c r="T865" s="608"/>
      <c r="U865" s="608"/>
      <c r="V865" s="603"/>
      <c r="W865" s="603"/>
      <c r="X865" s="608"/>
      <c r="Y865" s="608"/>
      <c r="Z865" s="603"/>
      <c r="AA865" s="611"/>
      <c r="AB865" s="608"/>
      <c r="AC865" s="606"/>
      <c r="AD865" s="606"/>
      <c r="AE865" s="603"/>
    </row>
    <row r="866" spans="1:31" s="612" customFormat="1" ht="13.9" customHeight="1" x14ac:dyDescent="0.25">
      <c r="A866" s="603">
        <f>A864+1</f>
        <v>430</v>
      </c>
      <c r="B866" s="611" t="s">
        <v>825</v>
      </c>
      <c r="C866" s="611" t="s">
        <v>20</v>
      </c>
      <c r="D866" s="611"/>
      <c r="E866" s="604"/>
      <c r="F866" s="604"/>
      <c r="G866" s="603"/>
      <c r="H866" s="603"/>
      <c r="I866" s="605"/>
      <c r="J866" s="608"/>
      <c r="K866" s="606">
        <f>(M866*4+N866*2)/2</f>
        <v>12</v>
      </c>
      <c r="L866" s="606"/>
      <c r="M866" s="606">
        <v>6</v>
      </c>
      <c r="N866" s="607"/>
      <c r="O866" s="607"/>
      <c r="P866" s="607"/>
      <c r="Q866" s="607"/>
      <c r="R866" s="607"/>
      <c r="S866" s="607"/>
      <c r="T866" s="607"/>
      <c r="U866" s="603"/>
      <c r="V866" s="603">
        <v>1</v>
      </c>
      <c r="W866" s="603">
        <v>1</v>
      </c>
      <c r="X866" s="603"/>
      <c r="Y866" s="603"/>
      <c r="Z866" s="603">
        <v>2</v>
      </c>
      <c r="AA866" s="611"/>
      <c r="AB866" s="607"/>
      <c r="AC866" s="607"/>
      <c r="AD866" s="607"/>
      <c r="AE866" s="603"/>
    </row>
    <row r="867" spans="1:31" s="612" customFormat="1" ht="13.9" customHeight="1" x14ac:dyDescent="0.25">
      <c r="A867" s="603"/>
      <c r="B867" s="611"/>
      <c r="C867" s="611"/>
      <c r="D867" s="611"/>
      <c r="E867" s="604">
        <v>400.6</v>
      </c>
      <c r="F867" s="604">
        <f>+CEILING(E867,5)</f>
        <v>405</v>
      </c>
      <c r="G867" s="603"/>
      <c r="H867" s="603">
        <f>F867*36</f>
        <v>14580</v>
      </c>
      <c r="I867" s="605">
        <f>F867</f>
        <v>405</v>
      </c>
      <c r="J867" s="608"/>
      <c r="K867" s="606"/>
      <c r="L867" s="608"/>
      <c r="M867" s="606"/>
      <c r="N867" s="608"/>
      <c r="O867" s="608"/>
      <c r="P867" s="608"/>
      <c r="Q867" s="608"/>
      <c r="R867" s="606">
        <v>42</v>
      </c>
      <c r="S867" s="608"/>
      <c r="T867" s="608"/>
      <c r="U867" s="608"/>
      <c r="V867" s="603"/>
      <c r="W867" s="603"/>
      <c r="X867" s="608"/>
      <c r="Y867" s="608"/>
      <c r="Z867" s="603"/>
      <c r="AA867" s="611"/>
      <c r="AB867" s="608"/>
      <c r="AC867" s="606"/>
      <c r="AD867" s="606"/>
      <c r="AE867" s="603"/>
    </row>
    <row r="868" spans="1:31" s="612" customFormat="1" ht="13.9" customHeight="1" x14ac:dyDescent="0.25">
      <c r="A868" s="603">
        <f>A866+1</f>
        <v>431</v>
      </c>
      <c r="B868" s="611" t="s">
        <v>826</v>
      </c>
      <c r="C868" s="611" t="s">
        <v>245</v>
      </c>
      <c r="D868" s="611" t="s">
        <v>1147</v>
      </c>
      <c r="E868" s="604"/>
      <c r="F868" s="604"/>
      <c r="G868" s="603"/>
      <c r="H868" s="603"/>
      <c r="I868" s="605"/>
      <c r="J868" s="606">
        <v>48</v>
      </c>
      <c r="K868" s="608"/>
      <c r="L868" s="606">
        <v>12</v>
      </c>
      <c r="M868" s="608"/>
      <c r="N868" s="608"/>
      <c r="O868" s="608"/>
      <c r="P868" s="608"/>
      <c r="Q868" s="608"/>
      <c r="R868" s="607"/>
      <c r="S868" s="603">
        <v>30</v>
      </c>
      <c r="T868" s="608"/>
      <c r="U868" s="603">
        <v>2</v>
      </c>
      <c r="V868" s="608"/>
      <c r="W868" s="603">
        <v>2</v>
      </c>
      <c r="X868" s="608"/>
      <c r="Y868" s="608"/>
      <c r="Z868" s="603">
        <v>4</v>
      </c>
      <c r="AA868" s="611"/>
      <c r="AB868" s="608"/>
      <c r="AC868" s="607"/>
      <c r="AD868" s="607"/>
      <c r="AE868" s="603"/>
    </row>
    <row r="869" spans="1:31" s="612" customFormat="1" ht="13.9" customHeight="1" x14ac:dyDescent="0.25">
      <c r="A869" s="603"/>
      <c r="B869" s="611"/>
      <c r="C869" s="611"/>
      <c r="D869" s="611"/>
      <c r="E869" s="604">
        <v>395.4</v>
      </c>
      <c r="F869" s="604">
        <f>+CEILING(E869,5)</f>
        <v>400</v>
      </c>
      <c r="G869" s="603"/>
      <c r="H869" s="603">
        <f>F869*36</f>
        <v>14400</v>
      </c>
      <c r="I869" s="605">
        <f>F869</f>
        <v>400</v>
      </c>
      <c r="J869" s="608"/>
      <c r="K869" s="606"/>
      <c r="L869" s="608"/>
      <c r="M869" s="606"/>
      <c r="N869" s="608"/>
      <c r="O869" s="608"/>
      <c r="P869" s="608"/>
      <c r="Q869" s="608"/>
      <c r="R869" s="606">
        <v>42</v>
      </c>
      <c r="S869" s="608"/>
      <c r="T869" s="608"/>
      <c r="U869" s="608"/>
      <c r="V869" s="603"/>
      <c r="W869" s="603"/>
      <c r="X869" s="608"/>
      <c r="Y869" s="608"/>
      <c r="Z869" s="603"/>
      <c r="AA869" s="611"/>
      <c r="AB869" s="608"/>
      <c r="AC869" s="606"/>
      <c r="AD869" s="606"/>
      <c r="AE869" s="603"/>
    </row>
    <row r="870" spans="1:31" s="612" customFormat="1" x14ac:dyDescent="0.25">
      <c r="A870" s="603">
        <f>A868+1</f>
        <v>432</v>
      </c>
      <c r="B870" s="611" t="s">
        <v>827</v>
      </c>
      <c r="C870" s="611" t="s">
        <v>234</v>
      </c>
      <c r="D870" s="611"/>
      <c r="E870" s="604"/>
      <c r="F870" s="604"/>
      <c r="G870" s="608"/>
      <c r="H870" s="603"/>
      <c r="I870" s="605"/>
      <c r="J870" s="608"/>
      <c r="K870" s="606">
        <f>(M870*4+N870*2)/2</f>
        <v>12</v>
      </c>
      <c r="L870" s="606"/>
      <c r="M870" s="606">
        <v>6</v>
      </c>
      <c r="N870" s="607"/>
      <c r="O870" s="607"/>
      <c r="P870" s="607"/>
      <c r="Q870" s="607"/>
      <c r="R870" s="607"/>
      <c r="S870" s="607"/>
      <c r="T870" s="607"/>
      <c r="U870" s="603"/>
      <c r="V870" s="603">
        <v>1</v>
      </c>
      <c r="W870" s="603">
        <v>1</v>
      </c>
      <c r="X870" s="603"/>
      <c r="Y870" s="603"/>
      <c r="Z870" s="603">
        <v>2</v>
      </c>
      <c r="AA870" s="611"/>
      <c r="AB870" s="607"/>
      <c r="AC870" s="607"/>
      <c r="AD870" s="607"/>
      <c r="AE870" s="603"/>
    </row>
    <row r="871" spans="1:31" s="612" customFormat="1" ht="13.9" customHeight="1" x14ac:dyDescent="0.25">
      <c r="A871" s="603"/>
      <c r="B871" s="611"/>
      <c r="C871" s="611"/>
      <c r="D871" s="611"/>
      <c r="E871" s="604">
        <v>393.7</v>
      </c>
      <c r="F871" s="604">
        <f>+CEILING(E871,5)</f>
        <v>395</v>
      </c>
      <c r="G871" s="603"/>
      <c r="H871" s="603">
        <f>F871*36</f>
        <v>14220</v>
      </c>
      <c r="I871" s="605">
        <f>F871</f>
        <v>395</v>
      </c>
      <c r="J871" s="608"/>
      <c r="K871" s="606"/>
      <c r="L871" s="608"/>
      <c r="M871" s="606"/>
      <c r="N871" s="608"/>
      <c r="O871" s="608"/>
      <c r="P871" s="608"/>
      <c r="Q871" s="608"/>
      <c r="R871" s="606">
        <v>42</v>
      </c>
      <c r="S871" s="608"/>
      <c r="T871" s="608"/>
      <c r="U871" s="608"/>
      <c r="V871" s="603"/>
      <c r="W871" s="603"/>
      <c r="X871" s="608"/>
      <c r="Y871" s="608"/>
      <c r="Z871" s="603"/>
      <c r="AA871" s="611"/>
      <c r="AB871" s="608"/>
      <c r="AC871" s="606"/>
      <c r="AD871" s="606"/>
      <c r="AE871" s="603"/>
    </row>
    <row r="872" spans="1:31" s="612" customFormat="1" ht="13.9" customHeight="1" x14ac:dyDescent="0.25">
      <c r="A872" s="603">
        <f>A870+1</f>
        <v>433</v>
      </c>
      <c r="B872" s="611" t="s">
        <v>828</v>
      </c>
      <c r="C872" s="611" t="s">
        <v>234</v>
      </c>
      <c r="D872" s="611"/>
      <c r="E872" s="604"/>
      <c r="F872" s="604"/>
      <c r="G872" s="603"/>
      <c r="H872" s="603"/>
      <c r="I872" s="605"/>
      <c r="J872" s="608"/>
      <c r="K872" s="606">
        <f>(M872*4+N872*2)/2</f>
        <v>12</v>
      </c>
      <c r="L872" s="606"/>
      <c r="M872" s="606">
        <v>6</v>
      </c>
      <c r="N872" s="607"/>
      <c r="O872" s="607"/>
      <c r="P872" s="607"/>
      <c r="Q872" s="607"/>
      <c r="R872" s="607"/>
      <c r="S872" s="607"/>
      <c r="T872" s="607"/>
      <c r="U872" s="603"/>
      <c r="V872" s="603">
        <v>1</v>
      </c>
      <c r="W872" s="603">
        <v>1</v>
      </c>
      <c r="X872" s="603"/>
      <c r="Y872" s="603"/>
      <c r="Z872" s="603">
        <v>2</v>
      </c>
      <c r="AA872" s="611"/>
      <c r="AB872" s="607"/>
      <c r="AC872" s="607"/>
      <c r="AD872" s="607"/>
      <c r="AE872" s="603"/>
    </row>
    <row r="873" spans="1:31" s="612" customFormat="1" ht="13.9" customHeight="1" x14ac:dyDescent="0.25">
      <c r="A873" s="603"/>
      <c r="B873" s="611"/>
      <c r="C873" s="611"/>
      <c r="D873" s="611"/>
      <c r="E873" s="604">
        <v>403.7</v>
      </c>
      <c r="F873" s="604">
        <f>+CEILING(E873,5)</f>
        <v>405</v>
      </c>
      <c r="G873" s="603"/>
      <c r="H873" s="603">
        <f>F873*36</f>
        <v>14580</v>
      </c>
      <c r="I873" s="605">
        <f>F873</f>
        <v>405</v>
      </c>
      <c r="J873" s="608"/>
      <c r="K873" s="606"/>
      <c r="L873" s="608"/>
      <c r="M873" s="606"/>
      <c r="N873" s="608"/>
      <c r="O873" s="608"/>
      <c r="P873" s="608"/>
      <c r="Q873" s="608"/>
      <c r="R873" s="606">
        <v>42</v>
      </c>
      <c r="S873" s="608"/>
      <c r="T873" s="608"/>
      <c r="U873" s="608"/>
      <c r="V873" s="603"/>
      <c r="W873" s="603"/>
      <c r="X873" s="608"/>
      <c r="Y873" s="608"/>
      <c r="Z873" s="603"/>
      <c r="AA873" s="611"/>
      <c r="AB873" s="608"/>
      <c r="AC873" s="606"/>
      <c r="AD873" s="606"/>
      <c r="AE873" s="603"/>
    </row>
    <row r="874" spans="1:31" s="612" customFormat="1" x14ac:dyDescent="0.25">
      <c r="A874" s="603">
        <f>A872+1</f>
        <v>434</v>
      </c>
      <c r="B874" s="611" t="s">
        <v>829</v>
      </c>
      <c r="C874" s="611" t="s">
        <v>20</v>
      </c>
      <c r="D874" s="611"/>
      <c r="E874" s="604"/>
      <c r="F874" s="604"/>
      <c r="G874" s="608"/>
      <c r="H874" s="603"/>
      <c r="I874" s="605"/>
      <c r="J874" s="608"/>
      <c r="K874" s="606">
        <f>(M874*4+N874*2)/2</f>
        <v>12</v>
      </c>
      <c r="L874" s="606"/>
      <c r="M874" s="606">
        <v>6</v>
      </c>
      <c r="N874" s="607"/>
      <c r="O874" s="607"/>
      <c r="P874" s="607"/>
      <c r="Q874" s="607"/>
      <c r="R874" s="607"/>
      <c r="S874" s="607"/>
      <c r="T874" s="607"/>
      <c r="U874" s="603"/>
      <c r="V874" s="603">
        <v>1</v>
      </c>
      <c r="W874" s="603">
        <v>1</v>
      </c>
      <c r="X874" s="603"/>
      <c r="Y874" s="603"/>
      <c r="Z874" s="603">
        <v>2</v>
      </c>
      <c r="AA874" s="611"/>
      <c r="AB874" s="607"/>
      <c r="AC874" s="607"/>
      <c r="AD874" s="607"/>
      <c r="AE874" s="603"/>
    </row>
    <row r="875" spans="1:31" s="612" customFormat="1" x14ac:dyDescent="0.25">
      <c r="A875" s="603"/>
      <c r="B875" s="611"/>
      <c r="C875" s="611"/>
      <c r="D875" s="611"/>
      <c r="E875" s="604">
        <v>402.9</v>
      </c>
      <c r="F875" s="604">
        <f>+CEILING(E875,5)</f>
        <v>405</v>
      </c>
      <c r="G875" s="603"/>
      <c r="H875" s="603">
        <f>F875*36</f>
        <v>14580</v>
      </c>
      <c r="I875" s="605">
        <f>F875</f>
        <v>405</v>
      </c>
      <c r="J875" s="610"/>
      <c r="K875" s="608"/>
      <c r="L875" s="610"/>
      <c r="M875" s="608"/>
      <c r="N875" s="608"/>
      <c r="O875" s="608"/>
      <c r="P875" s="608"/>
      <c r="Q875" s="608"/>
      <c r="R875" s="606">
        <v>42</v>
      </c>
      <c r="S875" s="607"/>
      <c r="T875" s="608"/>
      <c r="U875" s="603"/>
      <c r="V875" s="608"/>
      <c r="W875" s="603"/>
      <c r="X875" s="608"/>
      <c r="Y875" s="608"/>
      <c r="Z875" s="603"/>
      <c r="AA875" s="611"/>
      <c r="AB875" s="608"/>
      <c r="AC875" s="606"/>
      <c r="AD875" s="606"/>
      <c r="AE875" s="603"/>
    </row>
    <row r="876" spans="1:31" s="612" customFormat="1" x14ac:dyDescent="0.25">
      <c r="A876" s="603">
        <f>A874+1</f>
        <v>435</v>
      </c>
      <c r="B876" s="611" t="s">
        <v>830</v>
      </c>
      <c r="C876" s="611" t="s">
        <v>234</v>
      </c>
      <c r="D876" s="611"/>
      <c r="E876" s="604"/>
      <c r="F876" s="604"/>
      <c r="G876" s="603"/>
      <c r="H876" s="603"/>
      <c r="I876" s="605"/>
      <c r="J876" s="608"/>
      <c r="K876" s="606">
        <f>(M876*4+N876*2)/2</f>
        <v>12</v>
      </c>
      <c r="L876" s="606"/>
      <c r="M876" s="606">
        <v>6</v>
      </c>
      <c r="N876" s="607"/>
      <c r="O876" s="607"/>
      <c r="P876" s="607"/>
      <c r="Q876" s="607"/>
      <c r="R876" s="607"/>
      <c r="S876" s="607"/>
      <c r="T876" s="607"/>
      <c r="U876" s="603"/>
      <c r="V876" s="603">
        <v>1</v>
      </c>
      <c r="W876" s="603">
        <v>1</v>
      </c>
      <c r="X876" s="603"/>
      <c r="Y876" s="603"/>
      <c r="Z876" s="603">
        <v>2</v>
      </c>
      <c r="AA876" s="611"/>
      <c r="AB876" s="607"/>
      <c r="AC876" s="607"/>
      <c r="AD876" s="607"/>
      <c r="AE876" s="603"/>
    </row>
    <row r="877" spans="1:31" s="612" customFormat="1" ht="13.9" customHeight="1" x14ac:dyDescent="0.25">
      <c r="A877" s="603"/>
      <c r="B877" s="611"/>
      <c r="C877" s="611"/>
      <c r="D877" s="611"/>
      <c r="E877" s="604">
        <v>376.4</v>
      </c>
      <c r="F877" s="604">
        <f>+CEILING(E877,5)</f>
        <v>380</v>
      </c>
      <c r="G877" s="603"/>
      <c r="H877" s="603">
        <f>F877*36</f>
        <v>13680</v>
      </c>
      <c r="I877" s="605">
        <f>F877</f>
        <v>380</v>
      </c>
      <c r="J877" s="608"/>
      <c r="K877" s="606"/>
      <c r="L877" s="608"/>
      <c r="M877" s="606"/>
      <c r="N877" s="608"/>
      <c r="O877" s="608"/>
      <c r="P877" s="608"/>
      <c r="Q877" s="608"/>
      <c r="R877" s="606">
        <v>36</v>
      </c>
      <c r="S877" s="608"/>
      <c r="T877" s="608"/>
      <c r="U877" s="608"/>
      <c r="V877" s="603"/>
      <c r="W877" s="603"/>
      <c r="X877" s="608"/>
      <c r="Y877" s="608"/>
      <c r="Z877" s="603"/>
      <c r="AA877" s="611"/>
      <c r="AB877" s="608"/>
      <c r="AC877" s="606"/>
      <c r="AD877" s="606"/>
      <c r="AE877" s="603"/>
    </row>
    <row r="878" spans="1:31" s="612" customFormat="1" ht="13.9" customHeight="1" x14ac:dyDescent="0.25">
      <c r="A878" s="603">
        <f>A876+1</f>
        <v>436</v>
      </c>
      <c r="B878" s="611" t="s">
        <v>831</v>
      </c>
      <c r="C878" s="611" t="s">
        <v>234</v>
      </c>
      <c r="D878" s="611"/>
      <c r="E878" s="604"/>
      <c r="F878" s="604"/>
      <c r="G878" s="603"/>
      <c r="H878" s="603"/>
      <c r="I878" s="605"/>
      <c r="J878" s="608"/>
      <c r="K878" s="606">
        <f>(M878*4+N878*2)/2</f>
        <v>12</v>
      </c>
      <c r="L878" s="606"/>
      <c r="M878" s="606">
        <v>6</v>
      </c>
      <c r="N878" s="607"/>
      <c r="O878" s="607"/>
      <c r="P878" s="607"/>
      <c r="Q878" s="607"/>
      <c r="R878" s="607"/>
      <c r="S878" s="607"/>
      <c r="T878" s="607"/>
      <c r="U878" s="603"/>
      <c r="V878" s="603">
        <v>1</v>
      </c>
      <c r="W878" s="603">
        <v>1</v>
      </c>
      <c r="X878" s="603"/>
      <c r="Y878" s="603"/>
      <c r="Z878" s="603">
        <v>2</v>
      </c>
      <c r="AA878" s="611"/>
      <c r="AB878" s="607"/>
      <c r="AC878" s="607"/>
      <c r="AD878" s="607"/>
      <c r="AE878" s="603"/>
    </row>
    <row r="879" spans="1:31" s="612" customFormat="1" ht="13.9" customHeight="1" x14ac:dyDescent="0.25">
      <c r="A879" s="603"/>
      <c r="B879" s="611"/>
      <c r="C879" s="611"/>
      <c r="D879" s="611"/>
      <c r="E879" s="604">
        <v>389.2</v>
      </c>
      <c r="F879" s="604">
        <f>+CEILING(E879,5)</f>
        <v>390</v>
      </c>
      <c r="G879" s="603"/>
      <c r="H879" s="603">
        <f>F879*36</f>
        <v>14040</v>
      </c>
      <c r="I879" s="605">
        <f>F879</f>
        <v>390</v>
      </c>
      <c r="J879" s="608"/>
      <c r="K879" s="606"/>
      <c r="L879" s="608"/>
      <c r="M879" s="606"/>
      <c r="N879" s="608"/>
      <c r="O879" s="608"/>
      <c r="P879" s="608"/>
      <c r="Q879" s="608"/>
      <c r="R879" s="606">
        <v>36</v>
      </c>
      <c r="S879" s="608"/>
      <c r="T879" s="608"/>
      <c r="U879" s="608"/>
      <c r="V879" s="603"/>
      <c r="W879" s="603"/>
      <c r="X879" s="608"/>
      <c r="Y879" s="608"/>
      <c r="Z879" s="603"/>
      <c r="AA879" s="611"/>
      <c r="AB879" s="608"/>
      <c r="AC879" s="606"/>
      <c r="AD879" s="606"/>
      <c r="AE879" s="603"/>
    </row>
    <row r="880" spans="1:31" s="612" customFormat="1" ht="13.9" customHeight="1" x14ac:dyDescent="0.25">
      <c r="A880" s="603">
        <f>A878+1</f>
        <v>437</v>
      </c>
      <c r="B880" s="611" t="s">
        <v>832</v>
      </c>
      <c r="C880" s="611" t="s">
        <v>234</v>
      </c>
      <c r="D880" s="611"/>
      <c r="E880" s="604"/>
      <c r="F880" s="604"/>
      <c r="G880" s="603"/>
      <c r="H880" s="603"/>
      <c r="I880" s="605"/>
      <c r="J880" s="608"/>
      <c r="K880" s="606">
        <f>(M880*4+N880*2)/2</f>
        <v>12</v>
      </c>
      <c r="L880" s="606"/>
      <c r="M880" s="606">
        <v>6</v>
      </c>
      <c r="N880" s="607"/>
      <c r="O880" s="607"/>
      <c r="P880" s="607"/>
      <c r="Q880" s="607"/>
      <c r="R880" s="607"/>
      <c r="S880" s="607"/>
      <c r="T880" s="607"/>
      <c r="U880" s="603"/>
      <c r="V880" s="603">
        <v>1</v>
      </c>
      <c r="W880" s="603">
        <v>1</v>
      </c>
      <c r="X880" s="603"/>
      <c r="Y880" s="603"/>
      <c r="Z880" s="603">
        <v>2</v>
      </c>
      <c r="AA880" s="611"/>
      <c r="AB880" s="607"/>
      <c r="AC880" s="607"/>
      <c r="AD880" s="607"/>
      <c r="AE880" s="603"/>
    </row>
    <row r="881" spans="1:31" s="612" customFormat="1" ht="13.9" customHeight="1" x14ac:dyDescent="0.25">
      <c r="A881" s="603"/>
      <c r="B881" s="611"/>
      <c r="C881" s="611"/>
      <c r="D881" s="611"/>
      <c r="E881" s="604">
        <v>397.6</v>
      </c>
      <c r="F881" s="604">
        <f>+CEILING(E881,5)</f>
        <v>400</v>
      </c>
      <c r="G881" s="603"/>
      <c r="H881" s="603">
        <f>F881*36</f>
        <v>14400</v>
      </c>
      <c r="I881" s="605">
        <f>F881</f>
        <v>400</v>
      </c>
      <c r="J881" s="608"/>
      <c r="K881" s="606"/>
      <c r="L881" s="608"/>
      <c r="M881" s="606"/>
      <c r="N881" s="608"/>
      <c r="O881" s="608"/>
      <c r="P881" s="608"/>
      <c r="Q881" s="608"/>
      <c r="R881" s="606">
        <v>42</v>
      </c>
      <c r="S881" s="608"/>
      <c r="T881" s="608"/>
      <c r="U881" s="608"/>
      <c r="V881" s="603"/>
      <c r="W881" s="603"/>
      <c r="X881" s="608"/>
      <c r="Y881" s="608"/>
      <c r="Z881" s="603"/>
      <c r="AA881" s="611"/>
      <c r="AB881" s="608"/>
      <c r="AC881" s="606"/>
      <c r="AD881" s="606"/>
      <c r="AE881" s="603"/>
    </row>
    <row r="882" spans="1:31" s="612" customFormat="1" x14ac:dyDescent="0.25">
      <c r="A882" s="603">
        <f>A880+1</f>
        <v>438</v>
      </c>
      <c r="B882" s="611" t="s">
        <v>222</v>
      </c>
      <c r="C882" s="611" t="s">
        <v>234</v>
      </c>
      <c r="D882" s="611"/>
      <c r="E882" s="604"/>
      <c r="F882" s="604"/>
      <c r="G882" s="603"/>
      <c r="H882" s="603"/>
      <c r="I882" s="605"/>
      <c r="J882" s="608"/>
      <c r="K882" s="606">
        <f>(M882*4+N882*2)/2</f>
        <v>12</v>
      </c>
      <c r="L882" s="606"/>
      <c r="M882" s="606">
        <v>6</v>
      </c>
      <c r="N882" s="607"/>
      <c r="O882" s="607"/>
      <c r="P882" s="607"/>
      <c r="Q882" s="607"/>
      <c r="R882" s="607"/>
      <c r="S882" s="607"/>
      <c r="T882" s="607"/>
      <c r="U882" s="603"/>
      <c r="V882" s="603">
        <v>1</v>
      </c>
      <c r="W882" s="603">
        <v>1</v>
      </c>
      <c r="X882" s="603"/>
      <c r="Y882" s="603"/>
      <c r="Z882" s="603">
        <v>2</v>
      </c>
      <c r="AA882" s="611"/>
      <c r="AB882" s="607"/>
      <c r="AC882" s="607"/>
      <c r="AD882" s="607"/>
      <c r="AE882" s="603"/>
    </row>
    <row r="883" spans="1:31" s="612" customFormat="1" x14ac:dyDescent="0.25">
      <c r="A883" s="603"/>
      <c r="B883" s="611"/>
      <c r="C883" s="611"/>
      <c r="D883" s="611"/>
      <c r="E883" s="604">
        <v>394.3</v>
      </c>
      <c r="F883" s="604">
        <f>+CEILING(E883,5)</f>
        <v>395</v>
      </c>
      <c r="G883" s="603"/>
      <c r="H883" s="603">
        <f>F883*36</f>
        <v>14220</v>
      </c>
      <c r="I883" s="605">
        <f>F883</f>
        <v>395</v>
      </c>
      <c r="J883" s="608"/>
      <c r="K883" s="606"/>
      <c r="L883" s="608"/>
      <c r="M883" s="606"/>
      <c r="N883" s="608"/>
      <c r="O883" s="608"/>
      <c r="P883" s="608"/>
      <c r="Q883" s="608"/>
      <c r="R883" s="606">
        <v>42</v>
      </c>
      <c r="S883" s="608"/>
      <c r="T883" s="608"/>
      <c r="U883" s="608"/>
      <c r="V883" s="603"/>
      <c r="W883" s="603"/>
      <c r="X883" s="608"/>
      <c r="Y883" s="608"/>
      <c r="Z883" s="603"/>
      <c r="AA883" s="611"/>
      <c r="AB883" s="608"/>
      <c r="AC883" s="606"/>
      <c r="AD883" s="606"/>
      <c r="AE883" s="603"/>
    </row>
    <row r="884" spans="1:31" s="612" customFormat="1" x14ac:dyDescent="0.25">
      <c r="A884" s="603">
        <f>A882+1</f>
        <v>439</v>
      </c>
      <c r="B884" s="611" t="s">
        <v>223</v>
      </c>
      <c r="C884" s="611" t="s">
        <v>234</v>
      </c>
      <c r="D884" s="611"/>
      <c r="E884" s="604"/>
      <c r="F884" s="604"/>
      <c r="G884" s="603"/>
      <c r="H884" s="603"/>
      <c r="I884" s="605"/>
      <c r="J884" s="608"/>
      <c r="K884" s="606">
        <f>(M884*4+N884*2)/2</f>
        <v>12</v>
      </c>
      <c r="L884" s="606"/>
      <c r="M884" s="606">
        <v>6</v>
      </c>
      <c r="N884" s="607"/>
      <c r="O884" s="607"/>
      <c r="P884" s="607"/>
      <c r="Q884" s="607"/>
      <c r="R884" s="607"/>
      <c r="S884" s="607"/>
      <c r="T884" s="607"/>
      <c r="U884" s="603"/>
      <c r="V884" s="603">
        <v>1</v>
      </c>
      <c r="W884" s="603">
        <v>1</v>
      </c>
      <c r="X884" s="603"/>
      <c r="Y884" s="603"/>
      <c r="Z884" s="603">
        <v>2</v>
      </c>
      <c r="AA884" s="611"/>
      <c r="AB884" s="607"/>
      <c r="AC884" s="607"/>
      <c r="AD884" s="607"/>
      <c r="AE884" s="603"/>
    </row>
    <row r="885" spans="1:31" s="612" customFormat="1" x14ac:dyDescent="0.25">
      <c r="A885" s="603"/>
      <c r="B885" s="611"/>
      <c r="C885" s="611"/>
      <c r="D885" s="611"/>
      <c r="E885" s="604">
        <v>389</v>
      </c>
      <c r="F885" s="604">
        <f>+CEILING(E885,5)</f>
        <v>390</v>
      </c>
      <c r="G885" s="603"/>
      <c r="H885" s="603">
        <f>F885*36</f>
        <v>14040</v>
      </c>
      <c r="I885" s="605">
        <f>F885</f>
        <v>390</v>
      </c>
      <c r="J885" s="608"/>
      <c r="K885" s="606"/>
      <c r="L885" s="608"/>
      <c r="M885" s="606"/>
      <c r="N885" s="608"/>
      <c r="O885" s="608"/>
      <c r="P885" s="608"/>
      <c r="Q885" s="608"/>
      <c r="R885" s="606">
        <v>36</v>
      </c>
      <c r="S885" s="608"/>
      <c r="T885" s="608"/>
      <c r="U885" s="608"/>
      <c r="V885" s="603"/>
      <c r="W885" s="603"/>
      <c r="X885" s="608"/>
      <c r="Y885" s="608"/>
      <c r="Z885" s="603"/>
      <c r="AA885" s="611"/>
      <c r="AB885" s="608"/>
      <c r="AC885" s="606"/>
      <c r="AD885" s="606"/>
      <c r="AE885" s="603"/>
    </row>
    <row r="886" spans="1:31" s="612" customFormat="1" x14ac:dyDescent="0.25">
      <c r="A886" s="603">
        <f>A884+1</f>
        <v>440</v>
      </c>
      <c r="B886" s="611" t="s">
        <v>833</v>
      </c>
      <c r="C886" s="611" t="s">
        <v>234</v>
      </c>
      <c r="D886" s="611"/>
      <c r="E886" s="604"/>
      <c r="F886" s="604"/>
      <c r="G886" s="603"/>
      <c r="H886" s="603"/>
      <c r="I886" s="605"/>
      <c r="J886" s="608"/>
      <c r="K886" s="606">
        <f>(M886*4+N886*2)/2</f>
        <v>12</v>
      </c>
      <c r="L886" s="606"/>
      <c r="M886" s="606">
        <v>6</v>
      </c>
      <c r="N886" s="607"/>
      <c r="O886" s="607"/>
      <c r="P886" s="607"/>
      <c r="Q886" s="607"/>
      <c r="R886" s="607"/>
      <c r="S886" s="607"/>
      <c r="T886" s="607"/>
      <c r="U886" s="603"/>
      <c r="V886" s="603">
        <v>1</v>
      </c>
      <c r="W886" s="603">
        <v>1</v>
      </c>
      <c r="X886" s="603"/>
      <c r="Y886" s="603"/>
      <c r="Z886" s="603">
        <v>2</v>
      </c>
      <c r="AA886" s="611"/>
      <c r="AB886" s="607"/>
      <c r="AC886" s="607"/>
      <c r="AD886" s="607"/>
      <c r="AE886" s="603"/>
    </row>
    <row r="887" spans="1:31" s="612" customFormat="1" x14ac:dyDescent="0.25">
      <c r="A887" s="603"/>
      <c r="B887" s="611"/>
      <c r="C887" s="611"/>
      <c r="D887" s="611"/>
      <c r="E887" s="604">
        <v>379.1</v>
      </c>
      <c r="F887" s="604">
        <f>+CEILING(E887,5)</f>
        <v>380</v>
      </c>
      <c r="G887" s="603"/>
      <c r="H887" s="603">
        <f>F887*36</f>
        <v>13680</v>
      </c>
      <c r="I887" s="605">
        <f>F887</f>
        <v>380</v>
      </c>
      <c r="J887" s="608"/>
      <c r="K887" s="606"/>
      <c r="L887" s="608"/>
      <c r="M887" s="606"/>
      <c r="N887" s="608"/>
      <c r="O887" s="608"/>
      <c r="P887" s="608"/>
      <c r="Q887" s="608"/>
      <c r="R887" s="606">
        <v>36</v>
      </c>
      <c r="S887" s="608"/>
      <c r="T887" s="608"/>
      <c r="U887" s="608"/>
      <c r="V887" s="603"/>
      <c r="W887" s="603"/>
      <c r="X887" s="608"/>
      <c r="Y887" s="608"/>
      <c r="Z887" s="603"/>
      <c r="AA887" s="611"/>
      <c r="AB887" s="608"/>
      <c r="AC887" s="606"/>
      <c r="AD887" s="606"/>
      <c r="AE887" s="603"/>
    </row>
    <row r="888" spans="1:31" s="612" customFormat="1" x14ac:dyDescent="0.25">
      <c r="A888" s="603">
        <f>A886+1</f>
        <v>441</v>
      </c>
      <c r="B888" s="611" t="s">
        <v>834</v>
      </c>
      <c r="C888" s="611" t="s">
        <v>234</v>
      </c>
      <c r="D888" s="611"/>
      <c r="E888" s="604"/>
      <c r="F888" s="604"/>
      <c r="G888" s="603"/>
      <c r="H888" s="603"/>
      <c r="I888" s="605"/>
      <c r="J888" s="608"/>
      <c r="K888" s="606">
        <f>(M888*4+N888*2)/2</f>
        <v>12</v>
      </c>
      <c r="L888" s="606"/>
      <c r="M888" s="606">
        <v>6</v>
      </c>
      <c r="N888" s="607"/>
      <c r="O888" s="607"/>
      <c r="P888" s="607"/>
      <c r="Q888" s="607"/>
      <c r="R888" s="607"/>
      <c r="S888" s="607"/>
      <c r="T888" s="607"/>
      <c r="U888" s="603"/>
      <c r="V888" s="603">
        <v>1</v>
      </c>
      <c r="W888" s="603">
        <v>1</v>
      </c>
      <c r="X888" s="603"/>
      <c r="Y888" s="603"/>
      <c r="Z888" s="603">
        <v>2</v>
      </c>
      <c r="AA888" s="611"/>
      <c r="AB888" s="607"/>
      <c r="AC888" s="607"/>
      <c r="AD888" s="607"/>
      <c r="AE888" s="603"/>
    </row>
    <row r="889" spans="1:31" s="612" customFormat="1" ht="13.9" customHeight="1" x14ac:dyDescent="0.25">
      <c r="A889" s="603"/>
      <c r="B889" s="611"/>
      <c r="C889" s="611"/>
      <c r="D889" s="611"/>
      <c r="E889" s="604">
        <v>387.6</v>
      </c>
      <c r="F889" s="604">
        <f>+CEILING(E889,5)</f>
        <v>390</v>
      </c>
      <c r="G889" s="603"/>
      <c r="H889" s="603">
        <f>F889*36</f>
        <v>14040</v>
      </c>
      <c r="I889" s="605">
        <f>F889</f>
        <v>390</v>
      </c>
      <c r="J889" s="608"/>
      <c r="K889" s="606"/>
      <c r="L889" s="608"/>
      <c r="M889" s="606"/>
      <c r="N889" s="608"/>
      <c r="O889" s="608"/>
      <c r="P889" s="608"/>
      <c r="Q889" s="608"/>
      <c r="R889" s="606">
        <v>36</v>
      </c>
      <c r="S889" s="608"/>
      <c r="T889" s="608"/>
      <c r="U889" s="608"/>
      <c r="V889" s="603"/>
      <c r="W889" s="603"/>
      <c r="X889" s="608"/>
      <c r="Y889" s="608"/>
      <c r="Z889" s="603"/>
      <c r="AA889" s="611"/>
      <c r="AB889" s="608"/>
      <c r="AC889" s="606"/>
      <c r="AD889" s="606"/>
      <c r="AE889" s="603"/>
    </row>
    <row r="890" spans="1:31" s="612" customFormat="1" ht="13.9" customHeight="1" x14ac:dyDescent="0.25">
      <c r="A890" s="603">
        <f>A888+1</f>
        <v>442</v>
      </c>
      <c r="B890" s="611" t="s">
        <v>835</v>
      </c>
      <c r="C890" s="611" t="s">
        <v>234</v>
      </c>
      <c r="D890" s="611"/>
      <c r="E890" s="604"/>
      <c r="F890" s="604"/>
      <c r="G890" s="603"/>
      <c r="H890" s="603"/>
      <c r="I890" s="605"/>
      <c r="J890" s="608"/>
      <c r="K890" s="606">
        <f>(M890*4+N890*2)/2</f>
        <v>12</v>
      </c>
      <c r="L890" s="606"/>
      <c r="M890" s="606">
        <v>6</v>
      </c>
      <c r="N890" s="607"/>
      <c r="O890" s="607"/>
      <c r="P890" s="607"/>
      <c r="Q890" s="607"/>
      <c r="R890" s="607"/>
      <c r="S890" s="607"/>
      <c r="T890" s="607"/>
      <c r="U890" s="603"/>
      <c r="V890" s="603">
        <v>1</v>
      </c>
      <c r="W890" s="603">
        <v>1</v>
      </c>
      <c r="X890" s="603"/>
      <c r="Y890" s="603"/>
      <c r="Z890" s="603">
        <v>2</v>
      </c>
      <c r="AA890" s="611"/>
      <c r="AB890" s="607"/>
      <c r="AC890" s="607"/>
      <c r="AD890" s="607"/>
      <c r="AE890" s="603"/>
    </row>
    <row r="891" spans="1:31" s="612" customFormat="1" ht="13.9" customHeight="1" x14ac:dyDescent="0.25">
      <c r="A891" s="603"/>
      <c r="B891" s="611"/>
      <c r="C891" s="611"/>
      <c r="D891" s="611"/>
      <c r="E891" s="604">
        <v>426.9</v>
      </c>
      <c r="F891" s="604">
        <f>+CEILING(E891,5)</f>
        <v>430</v>
      </c>
      <c r="G891" s="603"/>
      <c r="H891" s="603">
        <f>F891*36</f>
        <v>15480</v>
      </c>
      <c r="I891" s="605">
        <f>F891</f>
        <v>430</v>
      </c>
      <c r="J891" s="608"/>
      <c r="K891" s="606"/>
      <c r="L891" s="608"/>
      <c r="M891" s="606"/>
      <c r="N891" s="608"/>
      <c r="O891" s="608"/>
      <c r="P891" s="608"/>
      <c r="Q891" s="608"/>
      <c r="R891" s="606">
        <v>42</v>
      </c>
      <c r="S891" s="608"/>
      <c r="T891" s="608"/>
      <c r="U891" s="608"/>
      <c r="V891" s="603"/>
      <c r="W891" s="603"/>
      <c r="X891" s="608"/>
      <c r="Y891" s="608"/>
      <c r="Z891" s="603"/>
      <c r="AA891" s="611"/>
      <c r="AB891" s="608"/>
      <c r="AC891" s="606"/>
      <c r="AD891" s="606"/>
      <c r="AE891" s="603"/>
    </row>
    <row r="892" spans="1:31" s="612" customFormat="1" ht="13.9" customHeight="1" x14ac:dyDescent="0.25">
      <c r="A892" s="603">
        <f>A890+1</f>
        <v>443</v>
      </c>
      <c r="B892" s="611" t="s">
        <v>101</v>
      </c>
      <c r="C892" s="611" t="s">
        <v>875</v>
      </c>
      <c r="D892" s="611" t="s">
        <v>1148</v>
      </c>
      <c r="E892" s="604"/>
      <c r="F892" s="604"/>
      <c r="G892" s="603"/>
      <c r="H892" s="603"/>
      <c r="I892" s="605"/>
      <c r="J892" s="606">
        <v>48</v>
      </c>
      <c r="K892" s="608"/>
      <c r="L892" s="606">
        <v>12</v>
      </c>
      <c r="M892" s="608"/>
      <c r="N892" s="608"/>
      <c r="O892" s="608"/>
      <c r="P892" s="608"/>
      <c r="Q892" s="608"/>
      <c r="R892" s="607"/>
      <c r="S892" s="603">
        <v>30</v>
      </c>
      <c r="T892" s="608"/>
      <c r="U892" s="603">
        <v>2</v>
      </c>
      <c r="V892" s="608"/>
      <c r="W892" s="603">
        <v>2</v>
      </c>
      <c r="X892" s="608"/>
      <c r="Y892" s="608"/>
      <c r="Z892" s="603">
        <v>4</v>
      </c>
      <c r="AA892" s="611"/>
      <c r="AB892" s="608"/>
      <c r="AC892" s="607"/>
      <c r="AD892" s="607"/>
      <c r="AE892" s="603"/>
    </row>
    <row r="893" spans="1:31" s="612" customFormat="1" ht="13.9" customHeight="1" x14ac:dyDescent="0.25">
      <c r="A893" s="603"/>
      <c r="B893" s="611"/>
      <c r="C893" s="611"/>
      <c r="D893" s="611"/>
      <c r="E893" s="604">
        <v>207.8</v>
      </c>
      <c r="F893" s="604">
        <f>+CEILING(E893,5)</f>
        <v>210</v>
      </c>
      <c r="G893" s="603"/>
      <c r="H893" s="603">
        <f>F893*36</f>
        <v>7560</v>
      </c>
      <c r="I893" s="605">
        <f>F893</f>
        <v>210</v>
      </c>
      <c r="J893" s="608"/>
      <c r="K893" s="606"/>
      <c r="L893" s="608"/>
      <c r="M893" s="606"/>
      <c r="N893" s="608"/>
      <c r="O893" s="608"/>
      <c r="P893" s="608"/>
      <c r="Q893" s="608"/>
      <c r="R893" s="606">
        <v>18</v>
      </c>
      <c r="S893" s="608"/>
      <c r="T893" s="608"/>
      <c r="U893" s="608"/>
      <c r="V893" s="603"/>
      <c r="W893" s="603"/>
      <c r="X893" s="608"/>
      <c r="Y893" s="608"/>
      <c r="Z893" s="603"/>
      <c r="AA893" s="611"/>
      <c r="AB893" s="608"/>
      <c r="AC893" s="606"/>
      <c r="AD893" s="606"/>
      <c r="AE893" s="603"/>
    </row>
    <row r="894" spans="1:31" s="612" customFormat="1" ht="13.9" customHeight="1" x14ac:dyDescent="0.25">
      <c r="A894" s="603">
        <f>A892+1</f>
        <v>444</v>
      </c>
      <c r="B894" s="611" t="s">
        <v>102</v>
      </c>
      <c r="C894" s="611" t="s">
        <v>876</v>
      </c>
      <c r="D894" s="611" t="s">
        <v>1149</v>
      </c>
      <c r="E894" s="604"/>
      <c r="F894" s="604"/>
      <c r="G894" s="603"/>
      <c r="H894" s="603"/>
      <c r="I894" s="605"/>
      <c r="J894" s="606">
        <v>48</v>
      </c>
      <c r="K894" s="608"/>
      <c r="L894" s="606">
        <v>12</v>
      </c>
      <c r="M894" s="608"/>
      <c r="N894" s="608"/>
      <c r="O894" s="608"/>
      <c r="P894" s="608"/>
      <c r="Q894" s="608"/>
      <c r="R894" s="607"/>
      <c r="S894" s="603">
        <v>30</v>
      </c>
      <c r="T894" s="608"/>
      <c r="U894" s="603">
        <v>2</v>
      </c>
      <c r="V894" s="608"/>
      <c r="W894" s="603">
        <v>2</v>
      </c>
      <c r="X894" s="608"/>
      <c r="Y894" s="608"/>
      <c r="Z894" s="603">
        <v>4</v>
      </c>
      <c r="AA894" s="611"/>
      <c r="AB894" s="608"/>
      <c r="AC894" s="607"/>
      <c r="AD894" s="607"/>
      <c r="AE894" s="603"/>
    </row>
    <row r="895" spans="1:31" s="612" customFormat="1" ht="13.9" customHeight="1" x14ac:dyDescent="0.25">
      <c r="A895" s="603"/>
      <c r="B895" s="611"/>
      <c r="C895" s="611"/>
      <c r="D895" s="611"/>
      <c r="E895" s="604">
        <v>347.1</v>
      </c>
      <c r="F895" s="604">
        <f>+CEILING(E895,5)</f>
        <v>350</v>
      </c>
      <c r="G895" s="603"/>
      <c r="H895" s="603">
        <f>F895*36</f>
        <v>12600</v>
      </c>
      <c r="I895" s="605">
        <f>F895</f>
        <v>350</v>
      </c>
      <c r="J895" s="610"/>
      <c r="K895" s="608"/>
      <c r="L895" s="610"/>
      <c r="M895" s="608"/>
      <c r="N895" s="608"/>
      <c r="O895" s="608"/>
      <c r="P895" s="608"/>
      <c r="Q895" s="608"/>
      <c r="R895" s="606">
        <v>36</v>
      </c>
      <c r="S895" s="607"/>
      <c r="T895" s="608"/>
      <c r="U895" s="603"/>
      <c r="V895" s="608"/>
      <c r="W895" s="603"/>
      <c r="X895" s="608"/>
      <c r="Y895" s="608"/>
      <c r="Z895" s="603"/>
      <c r="AA895" s="611"/>
      <c r="AB895" s="608"/>
      <c r="AC895" s="606"/>
      <c r="AD895" s="606"/>
      <c r="AE895" s="603"/>
    </row>
    <row r="896" spans="1:31" s="612" customFormat="1" ht="13.9" customHeight="1" x14ac:dyDescent="0.25">
      <c r="A896" s="603">
        <f>A894+1</f>
        <v>445</v>
      </c>
      <c r="B896" s="611" t="s">
        <v>836</v>
      </c>
      <c r="C896" s="611" t="s">
        <v>234</v>
      </c>
      <c r="D896" s="611"/>
      <c r="E896" s="604"/>
      <c r="F896" s="604"/>
      <c r="G896" s="603"/>
      <c r="H896" s="603"/>
      <c r="I896" s="605"/>
      <c r="J896" s="608"/>
      <c r="K896" s="606">
        <f>(M896*4+N896*2)/2</f>
        <v>12</v>
      </c>
      <c r="L896" s="606"/>
      <c r="M896" s="606">
        <v>6</v>
      </c>
      <c r="N896" s="607"/>
      <c r="O896" s="607"/>
      <c r="P896" s="607"/>
      <c r="Q896" s="607"/>
      <c r="R896" s="607"/>
      <c r="S896" s="607"/>
      <c r="T896" s="607"/>
      <c r="U896" s="603"/>
      <c r="V896" s="603">
        <v>1</v>
      </c>
      <c r="W896" s="603">
        <v>1</v>
      </c>
      <c r="X896" s="603"/>
      <c r="Y896" s="603"/>
      <c r="Z896" s="603">
        <v>2</v>
      </c>
      <c r="AA896" s="611"/>
      <c r="AB896" s="607"/>
      <c r="AC896" s="607"/>
      <c r="AD896" s="607"/>
      <c r="AE896" s="603"/>
    </row>
    <row r="897" spans="1:31" s="612" customFormat="1" ht="13.9" customHeight="1" x14ac:dyDescent="0.25">
      <c r="A897" s="603"/>
      <c r="B897" s="611"/>
      <c r="C897" s="611"/>
      <c r="D897" s="611"/>
      <c r="E897" s="604">
        <v>344.9</v>
      </c>
      <c r="F897" s="604">
        <f>+CEILING(E897,5)</f>
        <v>345</v>
      </c>
      <c r="G897" s="603"/>
      <c r="H897" s="603">
        <f>F897*36</f>
        <v>12420</v>
      </c>
      <c r="I897" s="605">
        <f>F897</f>
        <v>345</v>
      </c>
      <c r="J897" s="608"/>
      <c r="K897" s="606"/>
      <c r="L897" s="608"/>
      <c r="M897" s="606"/>
      <c r="N897" s="608"/>
      <c r="O897" s="608"/>
      <c r="P897" s="608"/>
      <c r="Q897" s="608"/>
      <c r="R897" s="606">
        <v>36</v>
      </c>
      <c r="S897" s="608"/>
      <c r="T897" s="608"/>
      <c r="U897" s="608"/>
      <c r="V897" s="603"/>
      <c r="W897" s="603"/>
      <c r="X897" s="608"/>
      <c r="Y897" s="608"/>
      <c r="Z897" s="603"/>
      <c r="AA897" s="611"/>
      <c r="AB897" s="608"/>
      <c r="AC897" s="606"/>
      <c r="AD897" s="606"/>
      <c r="AE897" s="603"/>
    </row>
    <row r="898" spans="1:31" s="612" customFormat="1" ht="13.9" customHeight="1" x14ac:dyDescent="0.25">
      <c r="A898" s="603">
        <f>A896+1</f>
        <v>446</v>
      </c>
      <c r="B898" s="611" t="s">
        <v>837</v>
      </c>
      <c r="C898" s="611" t="s">
        <v>234</v>
      </c>
      <c r="D898" s="611"/>
      <c r="E898" s="604"/>
      <c r="F898" s="604"/>
      <c r="G898" s="603"/>
      <c r="H898" s="603"/>
      <c r="I898" s="605"/>
      <c r="J898" s="608"/>
      <c r="K898" s="606">
        <f>(M898*4+N898*2)/2</f>
        <v>12</v>
      </c>
      <c r="L898" s="606"/>
      <c r="M898" s="606">
        <v>6</v>
      </c>
      <c r="N898" s="607"/>
      <c r="O898" s="607"/>
      <c r="P898" s="607"/>
      <c r="Q898" s="607"/>
      <c r="R898" s="607"/>
      <c r="S898" s="607"/>
      <c r="T898" s="607"/>
      <c r="U898" s="603"/>
      <c r="V898" s="603">
        <v>1</v>
      </c>
      <c r="W898" s="603">
        <v>1</v>
      </c>
      <c r="X898" s="603"/>
      <c r="Y898" s="603"/>
      <c r="Z898" s="603">
        <v>2</v>
      </c>
      <c r="AA898" s="611"/>
      <c r="AB898" s="607"/>
      <c r="AC898" s="607"/>
      <c r="AD898" s="607"/>
      <c r="AE898" s="603"/>
    </row>
    <row r="899" spans="1:31" s="612" customFormat="1" ht="13.9" customHeight="1" x14ac:dyDescent="0.25">
      <c r="A899" s="603"/>
      <c r="B899" s="611"/>
      <c r="C899" s="611"/>
      <c r="D899" s="611"/>
      <c r="E899" s="604">
        <v>369.2</v>
      </c>
      <c r="F899" s="604">
        <f>+CEILING(E899,5)</f>
        <v>370</v>
      </c>
      <c r="G899" s="603"/>
      <c r="H899" s="603">
        <f>F899*36</f>
        <v>13320</v>
      </c>
      <c r="I899" s="605">
        <f>F899</f>
        <v>370</v>
      </c>
      <c r="J899" s="608"/>
      <c r="K899" s="606"/>
      <c r="L899" s="608"/>
      <c r="M899" s="606"/>
      <c r="N899" s="608"/>
      <c r="O899" s="608"/>
      <c r="P899" s="608"/>
      <c r="Q899" s="608"/>
      <c r="R899" s="606">
        <v>36</v>
      </c>
      <c r="S899" s="608"/>
      <c r="T899" s="608"/>
      <c r="U899" s="608"/>
      <c r="V899" s="603"/>
      <c r="W899" s="603"/>
      <c r="X899" s="608"/>
      <c r="Y899" s="608"/>
      <c r="Z899" s="603"/>
      <c r="AA899" s="611"/>
      <c r="AB899" s="608"/>
      <c r="AC899" s="606"/>
      <c r="AD899" s="606"/>
      <c r="AE899" s="603"/>
    </row>
    <row r="900" spans="1:31" s="612" customFormat="1" ht="13.9" customHeight="1" x14ac:dyDescent="0.25">
      <c r="A900" s="603">
        <f>A898+1</f>
        <v>447</v>
      </c>
      <c r="B900" s="611" t="s">
        <v>103</v>
      </c>
      <c r="C900" s="611" t="s">
        <v>873</v>
      </c>
      <c r="D900" s="611" t="s">
        <v>1150</v>
      </c>
      <c r="E900" s="604"/>
      <c r="F900" s="604"/>
      <c r="G900" s="603"/>
      <c r="H900" s="603"/>
      <c r="I900" s="605"/>
      <c r="J900" s="606">
        <v>48</v>
      </c>
      <c r="K900" s="606">
        <v>6</v>
      </c>
      <c r="L900" s="606">
        <v>12</v>
      </c>
      <c r="M900" s="608"/>
      <c r="N900" s="603">
        <v>6</v>
      </c>
      <c r="O900" s="608"/>
      <c r="P900" s="608"/>
      <c r="Q900" s="608"/>
      <c r="R900" s="607"/>
      <c r="S900" s="603">
        <v>30</v>
      </c>
      <c r="T900" s="608"/>
      <c r="U900" s="603">
        <v>2</v>
      </c>
      <c r="V900" s="608"/>
      <c r="W900" s="603">
        <v>2</v>
      </c>
      <c r="X900" s="608"/>
      <c r="Y900" s="608"/>
      <c r="Z900" s="603">
        <v>4</v>
      </c>
      <c r="AA900" s="611"/>
      <c r="AB900" s="603"/>
      <c r="AC900" s="607"/>
      <c r="AD900" s="607"/>
      <c r="AE900" s="603"/>
    </row>
    <row r="901" spans="1:31" s="612" customFormat="1" ht="13.9" customHeight="1" x14ac:dyDescent="0.25">
      <c r="A901" s="603"/>
      <c r="B901" s="611"/>
      <c r="C901" s="611"/>
      <c r="D901" s="611"/>
      <c r="E901" s="604">
        <v>200.9</v>
      </c>
      <c r="F901" s="604">
        <f>+CEILING(E901,5)</f>
        <v>205</v>
      </c>
      <c r="G901" s="603"/>
      <c r="H901" s="603">
        <f>F901*36</f>
        <v>7380</v>
      </c>
      <c r="I901" s="605">
        <f>F901</f>
        <v>205</v>
      </c>
      <c r="J901" s="608"/>
      <c r="K901" s="606"/>
      <c r="L901" s="608"/>
      <c r="M901" s="606"/>
      <c r="N901" s="608"/>
      <c r="O901" s="608"/>
      <c r="P901" s="608"/>
      <c r="Q901" s="608"/>
      <c r="R901" s="606">
        <v>18</v>
      </c>
      <c r="S901" s="608"/>
      <c r="T901" s="608"/>
      <c r="U901" s="608"/>
      <c r="V901" s="603"/>
      <c r="W901" s="603"/>
      <c r="X901" s="608"/>
      <c r="Y901" s="608"/>
      <c r="Z901" s="603"/>
      <c r="AA901" s="611"/>
      <c r="AB901" s="608"/>
      <c r="AC901" s="606"/>
      <c r="AD901" s="606"/>
      <c r="AE901" s="603"/>
    </row>
    <row r="902" spans="1:31" s="612" customFormat="1" ht="13.9" customHeight="1" x14ac:dyDescent="0.25">
      <c r="A902" s="603">
        <f>A900+1</f>
        <v>448</v>
      </c>
      <c r="B902" s="611" t="s">
        <v>104</v>
      </c>
      <c r="C902" s="611" t="s">
        <v>248</v>
      </c>
      <c r="D902" s="611" t="s">
        <v>1151</v>
      </c>
      <c r="E902" s="604"/>
      <c r="F902" s="604"/>
      <c r="G902" s="603"/>
      <c r="H902" s="603"/>
      <c r="I902" s="605"/>
      <c r="J902" s="606">
        <v>48</v>
      </c>
      <c r="K902" s="608"/>
      <c r="L902" s="606">
        <v>12</v>
      </c>
      <c r="M902" s="608"/>
      <c r="N902" s="608"/>
      <c r="O902" s="608"/>
      <c r="P902" s="608"/>
      <c r="Q902" s="608"/>
      <c r="R902" s="607"/>
      <c r="S902" s="603">
        <v>30</v>
      </c>
      <c r="T902" s="608"/>
      <c r="U902" s="603">
        <v>2</v>
      </c>
      <c r="V902" s="608"/>
      <c r="W902" s="603">
        <v>2</v>
      </c>
      <c r="X902" s="608"/>
      <c r="Y902" s="608"/>
      <c r="Z902" s="603">
        <v>4</v>
      </c>
      <c r="AA902" s="611"/>
      <c r="AB902" s="608"/>
      <c r="AC902" s="607"/>
      <c r="AD902" s="607"/>
      <c r="AE902" s="603"/>
    </row>
    <row r="903" spans="1:31" s="612" customFormat="1" ht="13.9" customHeight="1" x14ac:dyDescent="0.25">
      <c r="A903" s="603"/>
      <c r="B903" s="611"/>
      <c r="C903" s="611"/>
      <c r="D903" s="611"/>
      <c r="E903" s="604">
        <v>374.1</v>
      </c>
      <c r="F903" s="604">
        <f>+CEILING(E903,5)</f>
        <v>375</v>
      </c>
      <c r="G903" s="603"/>
      <c r="H903" s="603">
        <f>F903*36</f>
        <v>13500</v>
      </c>
      <c r="I903" s="605">
        <f>F903</f>
        <v>375</v>
      </c>
      <c r="J903" s="608"/>
      <c r="K903" s="606"/>
      <c r="L903" s="608"/>
      <c r="M903" s="606"/>
      <c r="N903" s="608"/>
      <c r="O903" s="608"/>
      <c r="P903" s="608"/>
      <c r="Q903" s="608"/>
      <c r="R903" s="606">
        <v>36</v>
      </c>
      <c r="S903" s="608"/>
      <c r="T903" s="608"/>
      <c r="U903" s="608"/>
      <c r="V903" s="603"/>
      <c r="W903" s="603"/>
      <c r="X903" s="608"/>
      <c r="Y903" s="608"/>
      <c r="Z903" s="603"/>
      <c r="AA903" s="611"/>
      <c r="AB903" s="608"/>
      <c r="AC903" s="606"/>
      <c r="AD903" s="606"/>
      <c r="AE903" s="603"/>
    </row>
    <row r="904" spans="1:31" s="612" customFormat="1" ht="13.9" customHeight="1" x14ac:dyDescent="0.25">
      <c r="A904" s="603">
        <f>A902+1</f>
        <v>449</v>
      </c>
      <c r="B904" s="611" t="s">
        <v>838</v>
      </c>
      <c r="C904" s="611" t="s">
        <v>20</v>
      </c>
      <c r="D904" s="611"/>
      <c r="E904" s="604"/>
      <c r="F904" s="604"/>
      <c r="G904" s="603"/>
      <c r="H904" s="603"/>
      <c r="I904" s="605"/>
      <c r="J904" s="608"/>
      <c r="K904" s="606">
        <f>(M904*4+N904*2)/2</f>
        <v>12</v>
      </c>
      <c r="L904" s="606"/>
      <c r="M904" s="606">
        <v>6</v>
      </c>
      <c r="N904" s="607"/>
      <c r="O904" s="607"/>
      <c r="P904" s="607"/>
      <c r="Q904" s="607"/>
      <c r="R904" s="607"/>
      <c r="S904" s="607"/>
      <c r="T904" s="607"/>
      <c r="U904" s="603"/>
      <c r="V904" s="603">
        <v>1</v>
      </c>
      <c r="W904" s="603">
        <v>1</v>
      </c>
      <c r="X904" s="603"/>
      <c r="Y904" s="603"/>
      <c r="Z904" s="603">
        <v>2</v>
      </c>
      <c r="AA904" s="611"/>
      <c r="AB904" s="607"/>
      <c r="AC904" s="607"/>
      <c r="AD904" s="607"/>
      <c r="AE904" s="603"/>
    </row>
    <row r="905" spans="1:31" s="612" customFormat="1" ht="13.9" customHeight="1" x14ac:dyDescent="0.25">
      <c r="A905" s="603"/>
      <c r="B905" s="611"/>
      <c r="C905" s="611"/>
      <c r="D905" s="611"/>
      <c r="E905" s="604">
        <v>394.9</v>
      </c>
      <c r="F905" s="604">
        <f>+CEILING(E905,5)</f>
        <v>395</v>
      </c>
      <c r="G905" s="603"/>
      <c r="H905" s="603">
        <f>F905*36</f>
        <v>14220</v>
      </c>
      <c r="I905" s="605">
        <f>F905</f>
        <v>395</v>
      </c>
      <c r="J905" s="608"/>
      <c r="K905" s="606"/>
      <c r="L905" s="608"/>
      <c r="M905" s="606"/>
      <c r="N905" s="608"/>
      <c r="O905" s="608"/>
      <c r="P905" s="608"/>
      <c r="Q905" s="608"/>
      <c r="R905" s="606">
        <v>42</v>
      </c>
      <c r="S905" s="608"/>
      <c r="T905" s="608"/>
      <c r="U905" s="608"/>
      <c r="V905" s="603"/>
      <c r="W905" s="603"/>
      <c r="X905" s="608"/>
      <c r="Y905" s="608"/>
      <c r="Z905" s="603"/>
      <c r="AA905" s="611"/>
      <c r="AB905" s="608"/>
      <c r="AC905" s="606"/>
      <c r="AD905" s="606"/>
      <c r="AE905" s="603"/>
    </row>
    <row r="906" spans="1:31" s="612" customFormat="1" ht="13.9" customHeight="1" x14ac:dyDescent="0.25">
      <c r="A906" s="603">
        <f>A904+1</f>
        <v>450</v>
      </c>
      <c r="B906" s="611" t="s">
        <v>105</v>
      </c>
      <c r="C906" s="611" t="s">
        <v>242</v>
      </c>
      <c r="D906" s="611" t="s">
        <v>1152</v>
      </c>
      <c r="E906" s="604"/>
      <c r="F906" s="604"/>
      <c r="G906" s="603"/>
      <c r="H906" s="603"/>
      <c r="I906" s="605"/>
      <c r="J906" s="606">
        <v>48</v>
      </c>
      <c r="K906" s="608"/>
      <c r="L906" s="606">
        <v>12</v>
      </c>
      <c r="M906" s="608"/>
      <c r="N906" s="608"/>
      <c r="O906" s="608"/>
      <c r="P906" s="608"/>
      <c r="Q906" s="608"/>
      <c r="R906" s="607"/>
      <c r="S906" s="603">
        <v>30</v>
      </c>
      <c r="T906" s="608"/>
      <c r="U906" s="603">
        <v>2</v>
      </c>
      <c r="V906" s="608"/>
      <c r="W906" s="603">
        <v>2</v>
      </c>
      <c r="X906" s="608"/>
      <c r="Y906" s="608"/>
      <c r="Z906" s="603">
        <v>4</v>
      </c>
      <c r="AA906" s="611"/>
      <c r="AB906" s="608"/>
      <c r="AC906" s="607"/>
      <c r="AD906" s="607"/>
      <c r="AE906" s="603"/>
    </row>
    <row r="907" spans="1:31" s="612" customFormat="1" ht="13.9" customHeight="1" x14ac:dyDescent="0.25">
      <c r="A907" s="603"/>
      <c r="B907" s="611"/>
      <c r="C907" s="611"/>
      <c r="D907" s="611"/>
      <c r="E907" s="604">
        <v>388.4</v>
      </c>
      <c r="F907" s="604">
        <f>+CEILING(E907,5)</f>
        <v>390</v>
      </c>
      <c r="G907" s="603"/>
      <c r="H907" s="603">
        <f>F907*36</f>
        <v>14040</v>
      </c>
      <c r="I907" s="605">
        <f>F907</f>
        <v>390</v>
      </c>
      <c r="J907" s="608"/>
      <c r="K907" s="606"/>
      <c r="L907" s="608"/>
      <c r="M907" s="606"/>
      <c r="N907" s="608"/>
      <c r="O907" s="608"/>
      <c r="P907" s="608"/>
      <c r="Q907" s="608"/>
      <c r="R907" s="606">
        <v>36</v>
      </c>
      <c r="S907" s="608"/>
      <c r="T907" s="608"/>
      <c r="U907" s="608"/>
      <c r="V907" s="603"/>
      <c r="W907" s="603"/>
      <c r="X907" s="608"/>
      <c r="Y907" s="608"/>
      <c r="Z907" s="603"/>
      <c r="AA907" s="611"/>
      <c r="AB907" s="608"/>
      <c r="AC907" s="606"/>
      <c r="AD907" s="606"/>
      <c r="AE907" s="603"/>
    </row>
    <row r="908" spans="1:31" s="612" customFormat="1" x14ac:dyDescent="0.25">
      <c r="A908" s="603">
        <f>A906+1</f>
        <v>451</v>
      </c>
      <c r="B908" s="611" t="s">
        <v>839</v>
      </c>
      <c r="C908" s="611" t="s">
        <v>20</v>
      </c>
      <c r="D908" s="611"/>
      <c r="E908" s="604"/>
      <c r="F908" s="604"/>
      <c r="G908" s="603"/>
      <c r="H908" s="603"/>
      <c r="I908" s="605"/>
      <c r="J908" s="608"/>
      <c r="K908" s="606">
        <f>(M908*4+N908*2)/2</f>
        <v>12</v>
      </c>
      <c r="L908" s="606"/>
      <c r="M908" s="606">
        <v>6</v>
      </c>
      <c r="N908" s="607"/>
      <c r="O908" s="607"/>
      <c r="P908" s="607"/>
      <c r="Q908" s="607"/>
      <c r="R908" s="607"/>
      <c r="S908" s="607"/>
      <c r="T908" s="607"/>
      <c r="U908" s="603"/>
      <c r="V908" s="603">
        <v>1</v>
      </c>
      <c r="W908" s="603">
        <v>1</v>
      </c>
      <c r="X908" s="603"/>
      <c r="Y908" s="603"/>
      <c r="Z908" s="603">
        <v>2</v>
      </c>
      <c r="AA908" s="611"/>
      <c r="AB908" s="607"/>
      <c r="AC908" s="607"/>
      <c r="AD908" s="607"/>
      <c r="AE908" s="603"/>
    </row>
    <row r="909" spans="1:31" s="612" customFormat="1" ht="13.9" customHeight="1" x14ac:dyDescent="0.25">
      <c r="A909" s="603"/>
      <c r="B909" s="611"/>
      <c r="C909" s="611"/>
      <c r="D909" s="611"/>
      <c r="E909" s="604">
        <v>418.9</v>
      </c>
      <c r="F909" s="604">
        <f>+CEILING(E909,5)</f>
        <v>420</v>
      </c>
      <c r="G909" s="603"/>
      <c r="H909" s="603">
        <f>F909*36</f>
        <v>15120</v>
      </c>
      <c r="I909" s="605">
        <f>F909</f>
        <v>420</v>
      </c>
      <c r="J909" s="610"/>
      <c r="K909" s="608"/>
      <c r="L909" s="610"/>
      <c r="M909" s="608"/>
      <c r="N909" s="608"/>
      <c r="O909" s="608"/>
      <c r="P909" s="608"/>
      <c r="Q909" s="608"/>
      <c r="R909" s="606">
        <v>42</v>
      </c>
      <c r="S909" s="607"/>
      <c r="T909" s="608"/>
      <c r="U909" s="603"/>
      <c r="V909" s="608"/>
      <c r="W909" s="603"/>
      <c r="X909" s="608"/>
      <c r="Y909" s="608"/>
      <c r="Z909" s="603"/>
      <c r="AA909" s="611"/>
      <c r="AB909" s="608"/>
      <c r="AC909" s="606"/>
      <c r="AD909" s="606"/>
      <c r="AE909" s="603"/>
    </row>
    <row r="910" spans="1:31" s="612" customFormat="1" ht="13.9" customHeight="1" x14ac:dyDescent="0.25">
      <c r="A910" s="603">
        <f>A908+1</f>
        <v>452</v>
      </c>
      <c r="B910" s="611" t="s">
        <v>840</v>
      </c>
      <c r="C910" s="611" t="s">
        <v>20</v>
      </c>
      <c r="D910" s="611"/>
      <c r="E910" s="604"/>
      <c r="F910" s="604"/>
      <c r="G910" s="603"/>
      <c r="H910" s="603"/>
      <c r="I910" s="605"/>
      <c r="J910" s="608"/>
      <c r="K910" s="606">
        <f>(M910*4+N910*2)/2</f>
        <v>12</v>
      </c>
      <c r="L910" s="606"/>
      <c r="M910" s="606">
        <v>6</v>
      </c>
      <c r="N910" s="607"/>
      <c r="O910" s="607"/>
      <c r="P910" s="607"/>
      <c r="Q910" s="607"/>
      <c r="R910" s="607"/>
      <c r="S910" s="607"/>
      <c r="T910" s="607"/>
      <c r="U910" s="603"/>
      <c r="V910" s="603">
        <v>1</v>
      </c>
      <c r="W910" s="603">
        <v>1</v>
      </c>
      <c r="X910" s="603"/>
      <c r="Y910" s="603"/>
      <c r="Z910" s="603">
        <v>2</v>
      </c>
      <c r="AA910" s="611"/>
      <c r="AB910" s="607"/>
      <c r="AC910" s="607"/>
      <c r="AD910" s="607"/>
      <c r="AE910" s="603"/>
    </row>
    <row r="911" spans="1:31" s="612" customFormat="1" ht="13.9" customHeight="1" x14ac:dyDescent="0.25">
      <c r="A911" s="603"/>
      <c r="B911" s="611"/>
      <c r="C911" s="611"/>
      <c r="D911" s="611"/>
      <c r="E911" s="604">
        <v>418.6</v>
      </c>
      <c r="F911" s="604">
        <f>+CEILING(E911,5)</f>
        <v>420</v>
      </c>
      <c r="G911" s="603"/>
      <c r="H911" s="603">
        <f>F911*36</f>
        <v>15120</v>
      </c>
      <c r="I911" s="605">
        <f>F911</f>
        <v>420</v>
      </c>
      <c r="J911" s="610"/>
      <c r="K911" s="608"/>
      <c r="L911" s="610"/>
      <c r="M911" s="608"/>
      <c r="N911" s="608"/>
      <c r="O911" s="608"/>
      <c r="P911" s="608"/>
      <c r="Q911" s="608"/>
      <c r="R911" s="606">
        <v>42</v>
      </c>
      <c r="S911" s="607"/>
      <c r="T911" s="608"/>
      <c r="U911" s="603"/>
      <c r="V911" s="608"/>
      <c r="W911" s="603"/>
      <c r="X911" s="608"/>
      <c r="Y911" s="608"/>
      <c r="Z911" s="603"/>
      <c r="AA911" s="611"/>
      <c r="AB911" s="608"/>
      <c r="AC911" s="606"/>
      <c r="AD911" s="606"/>
      <c r="AE911" s="603"/>
    </row>
    <row r="912" spans="1:31" s="612" customFormat="1" ht="13.9" customHeight="1" x14ac:dyDescent="0.25">
      <c r="A912" s="603">
        <f>A910+1</f>
        <v>453</v>
      </c>
      <c r="B912" s="611" t="s">
        <v>841</v>
      </c>
      <c r="C912" s="611" t="s">
        <v>20</v>
      </c>
      <c r="D912" s="611"/>
      <c r="E912" s="604"/>
      <c r="F912" s="604"/>
      <c r="G912" s="603"/>
      <c r="H912" s="603"/>
      <c r="I912" s="605"/>
      <c r="J912" s="608"/>
      <c r="K912" s="606">
        <f>(M912*4+N912*2)/2</f>
        <v>12</v>
      </c>
      <c r="L912" s="606"/>
      <c r="M912" s="606">
        <v>6</v>
      </c>
      <c r="N912" s="607"/>
      <c r="O912" s="607"/>
      <c r="P912" s="607"/>
      <c r="Q912" s="607"/>
      <c r="R912" s="607"/>
      <c r="S912" s="607"/>
      <c r="T912" s="607"/>
      <c r="U912" s="603"/>
      <c r="V912" s="603">
        <v>1</v>
      </c>
      <c r="W912" s="603">
        <v>1</v>
      </c>
      <c r="X912" s="603"/>
      <c r="Y912" s="603"/>
      <c r="Z912" s="603">
        <v>2</v>
      </c>
      <c r="AA912" s="611"/>
      <c r="AB912" s="607"/>
      <c r="AC912" s="607"/>
      <c r="AD912" s="607"/>
      <c r="AE912" s="603"/>
    </row>
    <row r="913" spans="1:31" s="612" customFormat="1" ht="13.9" customHeight="1" x14ac:dyDescent="0.25">
      <c r="A913" s="603"/>
      <c r="B913" s="611"/>
      <c r="C913" s="611"/>
      <c r="D913" s="611"/>
      <c r="E913" s="604">
        <v>414</v>
      </c>
      <c r="F913" s="604">
        <f>+CEILING(E913,5)</f>
        <v>415</v>
      </c>
      <c r="G913" s="603"/>
      <c r="H913" s="603">
        <f>F913*36</f>
        <v>14940</v>
      </c>
      <c r="I913" s="605">
        <f>F913</f>
        <v>415</v>
      </c>
      <c r="J913" s="608"/>
      <c r="K913" s="606"/>
      <c r="L913" s="608"/>
      <c r="M913" s="606"/>
      <c r="N913" s="608"/>
      <c r="O913" s="608"/>
      <c r="P913" s="608"/>
      <c r="Q913" s="608"/>
      <c r="R913" s="606">
        <v>42</v>
      </c>
      <c r="S913" s="608"/>
      <c r="T913" s="608"/>
      <c r="U913" s="608"/>
      <c r="V913" s="603"/>
      <c r="W913" s="603"/>
      <c r="X913" s="608"/>
      <c r="Y913" s="608"/>
      <c r="Z913" s="603"/>
      <c r="AA913" s="611"/>
      <c r="AB913" s="608"/>
      <c r="AC913" s="606"/>
      <c r="AD913" s="606"/>
      <c r="AE913" s="603"/>
    </row>
    <row r="914" spans="1:31" s="612" customFormat="1" ht="13.9" customHeight="1" x14ac:dyDescent="0.25">
      <c r="A914" s="603">
        <f>A912+1</f>
        <v>454</v>
      </c>
      <c r="B914" s="611" t="s">
        <v>842</v>
      </c>
      <c r="C914" s="611" t="s">
        <v>20</v>
      </c>
      <c r="D914" s="611"/>
      <c r="E914" s="604"/>
      <c r="F914" s="604"/>
      <c r="G914" s="603"/>
      <c r="H914" s="603"/>
      <c r="I914" s="605"/>
      <c r="J914" s="608"/>
      <c r="K914" s="606">
        <f>(M914*4+N914*2)/2</f>
        <v>12</v>
      </c>
      <c r="L914" s="606"/>
      <c r="M914" s="606">
        <v>6</v>
      </c>
      <c r="N914" s="607"/>
      <c r="O914" s="607"/>
      <c r="P914" s="607"/>
      <c r="Q914" s="607"/>
      <c r="R914" s="607"/>
      <c r="S914" s="607"/>
      <c r="T914" s="607"/>
      <c r="U914" s="603"/>
      <c r="V914" s="603">
        <v>1</v>
      </c>
      <c r="W914" s="603">
        <v>1</v>
      </c>
      <c r="X914" s="603"/>
      <c r="Y914" s="603"/>
      <c r="Z914" s="603">
        <v>2</v>
      </c>
      <c r="AA914" s="611"/>
      <c r="AB914" s="607"/>
      <c r="AC914" s="607"/>
      <c r="AD914" s="607"/>
      <c r="AE914" s="603"/>
    </row>
    <row r="915" spans="1:31" s="612" customFormat="1" ht="13.9" customHeight="1" x14ac:dyDescent="0.25">
      <c r="A915" s="603"/>
      <c r="B915" s="611"/>
      <c r="C915" s="611"/>
      <c r="D915" s="611"/>
      <c r="E915" s="604">
        <v>419.6</v>
      </c>
      <c r="F915" s="604">
        <f>+CEILING(E915,5)</f>
        <v>420</v>
      </c>
      <c r="G915" s="603"/>
      <c r="H915" s="603">
        <f>F915*36</f>
        <v>15120</v>
      </c>
      <c r="I915" s="605">
        <f>F915</f>
        <v>420</v>
      </c>
      <c r="J915" s="608"/>
      <c r="K915" s="606"/>
      <c r="L915" s="608"/>
      <c r="M915" s="606"/>
      <c r="N915" s="608"/>
      <c r="O915" s="608"/>
      <c r="P915" s="608"/>
      <c r="Q915" s="608"/>
      <c r="R915" s="606">
        <v>42</v>
      </c>
      <c r="S915" s="608"/>
      <c r="T915" s="608"/>
      <c r="U915" s="608"/>
      <c r="V915" s="603"/>
      <c r="W915" s="603"/>
      <c r="X915" s="608"/>
      <c r="Y915" s="608"/>
      <c r="Z915" s="603"/>
      <c r="AA915" s="611"/>
      <c r="AB915" s="608"/>
      <c r="AC915" s="606"/>
      <c r="AD915" s="606"/>
      <c r="AE915" s="603"/>
    </row>
    <row r="916" spans="1:31" s="612" customFormat="1" ht="13.9" customHeight="1" x14ac:dyDescent="0.25">
      <c r="A916" s="603">
        <f>A914+1</f>
        <v>455</v>
      </c>
      <c r="B916" s="611" t="s">
        <v>843</v>
      </c>
      <c r="C916" s="611" t="s">
        <v>20</v>
      </c>
      <c r="D916" s="611"/>
      <c r="E916" s="604"/>
      <c r="F916" s="604"/>
      <c r="G916" s="603"/>
      <c r="H916" s="603"/>
      <c r="I916" s="605"/>
      <c r="J916" s="608"/>
      <c r="K916" s="606">
        <f>(M916*4+N916*2)/2</f>
        <v>12</v>
      </c>
      <c r="L916" s="606"/>
      <c r="M916" s="606">
        <v>6</v>
      </c>
      <c r="N916" s="607"/>
      <c r="O916" s="607"/>
      <c r="P916" s="607"/>
      <c r="Q916" s="607"/>
      <c r="R916" s="607"/>
      <c r="S916" s="607"/>
      <c r="T916" s="607"/>
      <c r="U916" s="603"/>
      <c r="V916" s="603">
        <v>1</v>
      </c>
      <c r="W916" s="603">
        <v>1</v>
      </c>
      <c r="X916" s="603"/>
      <c r="Y916" s="603"/>
      <c r="Z916" s="603">
        <v>2</v>
      </c>
      <c r="AA916" s="611"/>
      <c r="AB916" s="607"/>
      <c r="AC916" s="607"/>
      <c r="AD916" s="607"/>
      <c r="AE916" s="603"/>
    </row>
    <row r="917" spans="1:31" s="612" customFormat="1" ht="13.9" customHeight="1" x14ac:dyDescent="0.25">
      <c r="A917" s="603"/>
      <c r="B917" s="611"/>
      <c r="C917" s="611"/>
      <c r="D917" s="611"/>
      <c r="E917" s="604">
        <v>420.3</v>
      </c>
      <c r="F917" s="604">
        <f>+CEILING(E917,5)</f>
        <v>425</v>
      </c>
      <c r="G917" s="603"/>
      <c r="H917" s="603">
        <f>F917*36</f>
        <v>15300</v>
      </c>
      <c r="I917" s="605">
        <f>F917</f>
        <v>425</v>
      </c>
      <c r="J917" s="610"/>
      <c r="K917" s="608"/>
      <c r="L917" s="610"/>
      <c r="M917" s="608"/>
      <c r="N917" s="608"/>
      <c r="O917" s="608"/>
      <c r="P917" s="608"/>
      <c r="Q917" s="608"/>
      <c r="R917" s="606">
        <v>42</v>
      </c>
      <c r="S917" s="607"/>
      <c r="T917" s="608"/>
      <c r="U917" s="603"/>
      <c r="V917" s="608"/>
      <c r="W917" s="603"/>
      <c r="X917" s="608"/>
      <c r="Y917" s="608"/>
      <c r="Z917" s="603"/>
      <c r="AA917" s="611"/>
      <c r="AB917" s="608"/>
      <c r="AC917" s="606"/>
      <c r="AD917" s="606"/>
      <c r="AE917" s="603"/>
    </row>
    <row r="918" spans="1:31" s="612" customFormat="1" ht="13.9" customHeight="1" x14ac:dyDescent="0.25">
      <c r="A918" s="603">
        <f>A916+1</f>
        <v>456</v>
      </c>
      <c r="B918" s="611" t="s">
        <v>844</v>
      </c>
      <c r="C918" s="611" t="s">
        <v>20</v>
      </c>
      <c r="D918" s="611"/>
      <c r="E918" s="604"/>
      <c r="F918" s="604"/>
      <c r="G918" s="603"/>
      <c r="H918" s="603"/>
      <c r="I918" s="605"/>
      <c r="J918" s="608"/>
      <c r="K918" s="606">
        <f>(M918*4+N918*2)/2</f>
        <v>12</v>
      </c>
      <c r="L918" s="606"/>
      <c r="M918" s="606">
        <v>6</v>
      </c>
      <c r="N918" s="607"/>
      <c r="O918" s="607"/>
      <c r="P918" s="607"/>
      <c r="Q918" s="607"/>
      <c r="R918" s="607"/>
      <c r="S918" s="607"/>
      <c r="T918" s="607"/>
      <c r="U918" s="603"/>
      <c r="V918" s="603">
        <v>1</v>
      </c>
      <c r="W918" s="603">
        <v>1</v>
      </c>
      <c r="X918" s="603"/>
      <c r="Y918" s="603"/>
      <c r="Z918" s="603">
        <v>2</v>
      </c>
      <c r="AA918" s="611"/>
      <c r="AB918" s="607"/>
      <c r="AC918" s="607"/>
      <c r="AD918" s="607"/>
      <c r="AE918" s="603"/>
    </row>
    <row r="919" spans="1:31" s="612" customFormat="1" ht="13.9" customHeight="1" x14ac:dyDescent="0.25">
      <c r="A919" s="603"/>
      <c r="B919" s="611"/>
      <c r="C919" s="611"/>
      <c r="D919" s="611"/>
      <c r="E919" s="604">
        <v>419.6</v>
      </c>
      <c r="F919" s="604">
        <f>+CEILING(E919,5)</f>
        <v>420</v>
      </c>
      <c r="G919" s="603"/>
      <c r="H919" s="603">
        <f>F919*36</f>
        <v>15120</v>
      </c>
      <c r="I919" s="605">
        <f>F919</f>
        <v>420</v>
      </c>
      <c r="J919" s="610"/>
      <c r="K919" s="608"/>
      <c r="L919" s="610"/>
      <c r="M919" s="608"/>
      <c r="N919" s="608"/>
      <c r="O919" s="608"/>
      <c r="P919" s="608"/>
      <c r="Q919" s="608"/>
      <c r="R919" s="606">
        <v>42</v>
      </c>
      <c r="S919" s="607"/>
      <c r="T919" s="608"/>
      <c r="U919" s="603"/>
      <c r="V919" s="608"/>
      <c r="W919" s="603"/>
      <c r="X919" s="608"/>
      <c r="Y919" s="608"/>
      <c r="Z919" s="603"/>
      <c r="AA919" s="611"/>
      <c r="AB919" s="608"/>
      <c r="AC919" s="606"/>
      <c r="AD919" s="606"/>
      <c r="AE919" s="603"/>
    </row>
    <row r="920" spans="1:31" s="612" customFormat="1" ht="13.9" customHeight="1" x14ac:dyDescent="0.25">
      <c r="A920" s="603">
        <f>A918+1</f>
        <v>457</v>
      </c>
      <c r="B920" s="611" t="s">
        <v>845</v>
      </c>
      <c r="C920" s="611" t="s">
        <v>20</v>
      </c>
      <c r="D920" s="611"/>
      <c r="E920" s="604"/>
      <c r="F920" s="604"/>
      <c r="G920" s="603"/>
      <c r="H920" s="603"/>
      <c r="I920" s="605"/>
      <c r="J920" s="608"/>
      <c r="K920" s="606">
        <f>(M920*4+N920*2)/2</f>
        <v>12</v>
      </c>
      <c r="L920" s="606"/>
      <c r="M920" s="606">
        <v>6</v>
      </c>
      <c r="N920" s="607"/>
      <c r="O920" s="607"/>
      <c r="P920" s="607"/>
      <c r="Q920" s="607"/>
      <c r="R920" s="607"/>
      <c r="S920" s="607"/>
      <c r="T920" s="607"/>
      <c r="U920" s="603"/>
      <c r="V920" s="603">
        <v>1</v>
      </c>
      <c r="W920" s="603">
        <v>1</v>
      </c>
      <c r="X920" s="603"/>
      <c r="Y920" s="603"/>
      <c r="Z920" s="603">
        <v>2</v>
      </c>
      <c r="AA920" s="611"/>
      <c r="AB920" s="607"/>
      <c r="AC920" s="607"/>
      <c r="AD920" s="607"/>
      <c r="AE920" s="603"/>
    </row>
    <row r="921" spans="1:31" s="612" customFormat="1" ht="13.9" customHeight="1" x14ac:dyDescent="0.25">
      <c r="A921" s="603"/>
      <c r="B921" s="611"/>
      <c r="C921" s="611"/>
      <c r="D921" s="611"/>
      <c r="E921" s="604">
        <v>418.2</v>
      </c>
      <c r="F921" s="604">
        <f>+CEILING(E921,5)</f>
        <v>420</v>
      </c>
      <c r="G921" s="603"/>
      <c r="H921" s="603">
        <f>F921*36</f>
        <v>15120</v>
      </c>
      <c r="I921" s="605">
        <f>F921</f>
        <v>420</v>
      </c>
      <c r="J921" s="608"/>
      <c r="K921" s="606"/>
      <c r="L921" s="608"/>
      <c r="M921" s="606"/>
      <c r="N921" s="608"/>
      <c r="O921" s="608"/>
      <c r="P921" s="608"/>
      <c r="Q921" s="608"/>
      <c r="R921" s="606">
        <v>42</v>
      </c>
      <c r="S921" s="608"/>
      <c r="T921" s="608"/>
      <c r="U921" s="608"/>
      <c r="V921" s="603"/>
      <c r="W921" s="603"/>
      <c r="X921" s="608"/>
      <c r="Y921" s="608"/>
      <c r="Z921" s="603"/>
      <c r="AA921" s="611"/>
      <c r="AB921" s="608"/>
      <c r="AC921" s="606"/>
      <c r="AD921" s="606"/>
      <c r="AE921" s="603"/>
    </row>
    <row r="922" spans="1:31" s="612" customFormat="1" ht="13.9" customHeight="1" x14ac:dyDescent="0.25">
      <c r="A922" s="603">
        <f>A920+1</f>
        <v>458</v>
      </c>
      <c r="B922" s="611" t="s">
        <v>846</v>
      </c>
      <c r="C922" s="611" t="s">
        <v>20</v>
      </c>
      <c r="D922" s="611"/>
      <c r="E922" s="604"/>
      <c r="F922" s="604"/>
      <c r="G922" s="603"/>
      <c r="H922" s="603"/>
      <c r="I922" s="605"/>
      <c r="J922" s="608"/>
      <c r="K922" s="606">
        <f>(M922*4+N922*2)/2</f>
        <v>12</v>
      </c>
      <c r="L922" s="606"/>
      <c r="M922" s="606">
        <v>6</v>
      </c>
      <c r="N922" s="607"/>
      <c r="O922" s="607"/>
      <c r="P922" s="607"/>
      <c r="Q922" s="607"/>
      <c r="R922" s="607"/>
      <c r="S922" s="607"/>
      <c r="T922" s="607"/>
      <c r="U922" s="603"/>
      <c r="V922" s="603">
        <v>1</v>
      </c>
      <c r="W922" s="603">
        <v>1</v>
      </c>
      <c r="X922" s="603"/>
      <c r="Y922" s="603"/>
      <c r="Z922" s="603">
        <v>2</v>
      </c>
      <c r="AA922" s="611"/>
      <c r="AB922" s="607"/>
      <c r="AC922" s="607"/>
      <c r="AD922" s="607"/>
      <c r="AE922" s="603"/>
    </row>
    <row r="923" spans="1:31" s="612" customFormat="1" ht="13.9" customHeight="1" x14ac:dyDescent="0.25">
      <c r="A923" s="603"/>
      <c r="B923" s="611"/>
      <c r="C923" s="611"/>
      <c r="D923" s="611"/>
      <c r="E923" s="604">
        <v>414.1</v>
      </c>
      <c r="F923" s="604">
        <f>+CEILING(E923,5)</f>
        <v>415</v>
      </c>
      <c r="G923" s="603"/>
      <c r="H923" s="603">
        <f>F923*36</f>
        <v>14940</v>
      </c>
      <c r="I923" s="605">
        <f>F923</f>
        <v>415</v>
      </c>
      <c r="J923" s="608"/>
      <c r="K923" s="606"/>
      <c r="L923" s="608"/>
      <c r="M923" s="606"/>
      <c r="N923" s="608"/>
      <c r="O923" s="608"/>
      <c r="P923" s="608"/>
      <c r="Q923" s="608"/>
      <c r="R923" s="606">
        <v>42</v>
      </c>
      <c r="S923" s="608"/>
      <c r="T923" s="608"/>
      <c r="U923" s="608"/>
      <c r="V923" s="603"/>
      <c r="W923" s="603"/>
      <c r="X923" s="608"/>
      <c r="Y923" s="608"/>
      <c r="Z923" s="603"/>
      <c r="AA923" s="611"/>
      <c r="AB923" s="608"/>
      <c r="AC923" s="606"/>
      <c r="AD923" s="606"/>
      <c r="AE923" s="603"/>
    </row>
    <row r="924" spans="1:31" s="612" customFormat="1" ht="13.9" customHeight="1" x14ac:dyDescent="0.25">
      <c r="A924" s="603">
        <f>A922+1</f>
        <v>459</v>
      </c>
      <c r="B924" s="611" t="s">
        <v>847</v>
      </c>
      <c r="C924" s="611" t="s">
        <v>20</v>
      </c>
      <c r="D924" s="611"/>
      <c r="E924" s="604"/>
      <c r="F924" s="604"/>
      <c r="G924" s="603"/>
      <c r="H924" s="603"/>
      <c r="I924" s="605"/>
      <c r="J924" s="608"/>
      <c r="K924" s="606">
        <f>(M924*4+N924*2)/2</f>
        <v>12</v>
      </c>
      <c r="L924" s="606"/>
      <c r="M924" s="606">
        <v>6</v>
      </c>
      <c r="N924" s="607"/>
      <c r="O924" s="607"/>
      <c r="P924" s="607"/>
      <c r="Q924" s="607"/>
      <c r="R924" s="607"/>
      <c r="S924" s="607"/>
      <c r="T924" s="607"/>
      <c r="U924" s="603"/>
      <c r="V924" s="603">
        <v>1</v>
      </c>
      <c r="W924" s="603">
        <v>1</v>
      </c>
      <c r="X924" s="603"/>
      <c r="Y924" s="603"/>
      <c r="Z924" s="603">
        <v>2</v>
      </c>
      <c r="AA924" s="611"/>
      <c r="AB924" s="607"/>
      <c r="AC924" s="607"/>
      <c r="AD924" s="607"/>
      <c r="AE924" s="603"/>
    </row>
    <row r="925" spans="1:31" s="612" customFormat="1" ht="13.9" customHeight="1" x14ac:dyDescent="0.25">
      <c r="A925" s="603"/>
      <c r="B925" s="611"/>
      <c r="C925" s="611"/>
      <c r="D925" s="611"/>
      <c r="E925" s="604">
        <v>406.1</v>
      </c>
      <c r="F925" s="604">
        <f>+CEILING(E925,5)</f>
        <v>410</v>
      </c>
      <c r="G925" s="603"/>
      <c r="H925" s="603">
        <f>F925*36</f>
        <v>14760</v>
      </c>
      <c r="I925" s="605">
        <f>F925</f>
        <v>410</v>
      </c>
      <c r="J925" s="608"/>
      <c r="K925" s="606"/>
      <c r="L925" s="608"/>
      <c r="M925" s="606"/>
      <c r="N925" s="608"/>
      <c r="O925" s="608"/>
      <c r="P925" s="608"/>
      <c r="Q925" s="608"/>
      <c r="R925" s="606">
        <v>42</v>
      </c>
      <c r="S925" s="608"/>
      <c r="T925" s="608"/>
      <c r="U925" s="608"/>
      <c r="V925" s="603"/>
      <c r="W925" s="603"/>
      <c r="X925" s="608"/>
      <c r="Y925" s="608"/>
      <c r="Z925" s="603"/>
      <c r="AA925" s="611"/>
      <c r="AB925" s="608"/>
      <c r="AC925" s="606"/>
      <c r="AD925" s="606"/>
      <c r="AE925" s="603"/>
    </row>
    <row r="926" spans="1:31" s="612" customFormat="1" ht="13.9" customHeight="1" x14ac:dyDescent="0.25">
      <c r="A926" s="603">
        <f>A924+1</f>
        <v>460</v>
      </c>
      <c r="B926" s="611" t="s">
        <v>848</v>
      </c>
      <c r="C926" s="611" t="s">
        <v>20</v>
      </c>
      <c r="D926" s="611"/>
      <c r="E926" s="604"/>
      <c r="F926" s="604"/>
      <c r="G926" s="603"/>
      <c r="H926" s="603"/>
      <c r="I926" s="605"/>
      <c r="J926" s="608"/>
      <c r="K926" s="606">
        <f>(M926*4+N926*2)/2</f>
        <v>12</v>
      </c>
      <c r="L926" s="606"/>
      <c r="M926" s="606">
        <v>6</v>
      </c>
      <c r="N926" s="607"/>
      <c r="O926" s="607"/>
      <c r="P926" s="607"/>
      <c r="Q926" s="607"/>
      <c r="R926" s="607"/>
      <c r="S926" s="607"/>
      <c r="T926" s="607"/>
      <c r="U926" s="603"/>
      <c r="V926" s="603">
        <v>1</v>
      </c>
      <c r="W926" s="603">
        <v>1</v>
      </c>
      <c r="X926" s="603"/>
      <c r="Y926" s="603"/>
      <c r="Z926" s="603">
        <v>2</v>
      </c>
      <c r="AA926" s="611"/>
      <c r="AB926" s="607"/>
      <c r="AC926" s="607"/>
      <c r="AD926" s="607"/>
      <c r="AE926" s="603"/>
    </row>
    <row r="927" spans="1:31" s="612" customFormat="1" ht="13.9" customHeight="1" x14ac:dyDescent="0.25">
      <c r="A927" s="603"/>
      <c r="B927" s="611"/>
      <c r="C927" s="611"/>
      <c r="D927" s="611"/>
      <c r="E927" s="604">
        <v>408.6</v>
      </c>
      <c r="F927" s="604">
        <f>+CEILING(E927,5)</f>
        <v>410</v>
      </c>
      <c r="G927" s="603"/>
      <c r="H927" s="603">
        <f>F927*36</f>
        <v>14760</v>
      </c>
      <c r="I927" s="605">
        <f>F927</f>
        <v>410</v>
      </c>
      <c r="J927" s="608"/>
      <c r="K927" s="606"/>
      <c r="L927" s="608"/>
      <c r="M927" s="606"/>
      <c r="N927" s="608"/>
      <c r="O927" s="608"/>
      <c r="P927" s="608"/>
      <c r="Q927" s="608"/>
      <c r="R927" s="606">
        <v>42</v>
      </c>
      <c r="S927" s="608"/>
      <c r="T927" s="608"/>
      <c r="U927" s="608"/>
      <c r="V927" s="603"/>
      <c r="W927" s="603"/>
      <c r="X927" s="608"/>
      <c r="Y927" s="608"/>
      <c r="Z927" s="603"/>
      <c r="AA927" s="611"/>
      <c r="AB927" s="608"/>
      <c r="AC927" s="606"/>
      <c r="AD927" s="606"/>
      <c r="AE927" s="603"/>
    </row>
    <row r="928" spans="1:31" s="612" customFormat="1" ht="13.9" customHeight="1" x14ac:dyDescent="0.25">
      <c r="A928" s="603">
        <f>A926+1</f>
        <v>461</v>
      </c>
      <c r="B928" s="611" t="s">
        <v>849</v>
      </c>
      <c r="C928" s="611" t="s">
        <v>20</v>
      </c>
      <c r="D928" s="611"/>
      <c r="E928" s="604"/>
      <c r="F928" s="604"/>
      <c r="G928" s="603"/>
      <c r="H928" s="603"/>
      <c r="I928" s="605"/>
      <c r="J928" s="608"/>
      <c r="K928" s="606">
        <f>(M928*4+N928*2)/2</f>
        <v>12</v>
      </c>
      <c r="L928" s="606"/>
      <c r="M928" s="606">
        <v>6</v>
      </c>
      <c r="N928" s="607"/>
      <c r="O928" s="607"/>
      <c r="P928" s="607"/>
      <c r="Q928" s="607"/>
      <c r="R928" s="607"/>
      <c r="S928" s="607"/>
      <c r="T928" s="607"/>
      <c r="U928" s="603"/>
      <c r="V928" s="603">
        <v>1</v>
      </c>
      <c r="W928" s="603">
        <v>1</v>
      </c>
      <c r="X928" s="603"/>
      <c r="Y928" s="603"/>
      <c r="Z928" s="603">
        <v>2</v>
      </c>
      <c r="AA928" s="611"/>
      <c r="AB928" s="607"/>
      <c r="AC928" s="607"/>
      <c r="AD928" s="607"/>
      <c r="AE928" s="603"/>
    </row>
    <row r="929" spans="1:31" s="612" customFormat="1" ht="13.9" customHeight="1" x14ac:dyDescent="0.25">
      <c r="A929" s="603"/>
      <c r="B929" s="611"/>
      <c r="C929" s="611"/>
      <c r="D929" s="611"/>
      <c r="E929" s="604">
        <v>420.4</v>
      </c>
      <c r="F929" s="604">
        <f>+CEILING(E929,5)</f>
        <v>425</v>
      </c>
      <c r="G929" s="603"/>
      <c r="H929" s="603">
        <f>F929*36</f>
        <v>15300</v>
      </c>
      <c r="I929" s="605">
        <f>F929</f>
        <v>425</v>
      </c>
      <c r="J929" s="608"/>
      <c r="K929" s="606"/>
      <c r="L929" s="608"/>
      <c r="M929" s="606"/>
      <c r="N929" s="608"/>
      <c r="O929" s="608"/>
      <c r="P929" s="608"/>
      <c r="Q929" s="608"/>
      <c r="R929" s="606">
        <v>42</v>
      </c>
      <c r="S929" s="608"/>
      <c r="T929" s="608"/>
      <c r="U929" s="608"/>
      <c r="V929" s="603"/>
      <c r="W929" s="603"/>
      <c r="X929" s="608"/>
      <c r="Y929" s="608"/>
      <c r="Z929" s="603"/>
      <c r="AA929" s="611"/>
      <c r="AB929" s="608"/>
      <c r="AC929" s="606"/>
      <c r="AD929" s="606"/>
      <c r="AE929" s="603"/>
    </row>
    <row r="930" spans="1:31" s="612" customFormat="1" x14ac:dyDescent="0.25">
      <c r="A930" s="603">
        <f>A928+1</f>
        <v>462</v>
      </c>
      <c r="B930" s="611" t="s">
        <v>106</v>
      </c>
      <c r="C930" s="611" t="s">
        <v>252</v>
      </c>
      <c r="D930" s="611" t="s">
        <v>1153</v>
      </c>
      <c r="E930" s="604"/>
      <c r="F930" s="604"/>
      <c r="G930" s="603"/>
      <c r="H930" s="603"/>
      <c r="I930" s="605"/>
      <c r="J930" s="606">
        <v>48</v>
      </c>
      <c r="K930" s="608"/>
      <c r="L930" s="606">
        <v>12</v>
      </c>
      <c r="M930" s="608"/>
      <c r="N930" s="608"/>
      <c r="O930" s="608"/>
      <c r="P930" s="608"/>
      <c r="Q930" s="608"/>
      <c r="R930" s="607"/>
      <c r="S930" s="603">
        <v>30</v>
      </c>
      <c r="T930" s="608"/>
      <c r="U930" s="603">
        <v>2</v>
      </c>
      <c r="V930" s="608"/>
      <c r="W930" s="603">
        <v>2</v>
      </c>
      <c r="X930" s="608"/>
      <c r="Y930" s="608"/>
      <c r="Z930" s="603">
        <v>4</v>
      </c>
      <c r="AA930" s="611"/>
      <c r="AB930" s="608"/>
      <c r="AC930" s="607"/>
      <c r="AD930" s="607"/>
      <c r="AE930" s="603"/>
    </row>
    <row r="931" spans="1:31" s="612" customFormat="1" ht="13.9" customHeight="1" x14ac:dyDescent="0.25">
      <c r="A931" s="603"/>
      <c r="B931" s="611"/>
      <c r="C931" s="611"/>
      <c r="D931" s="611"/>
      <c r="E931" s="604">
        <v>398.6</v>
      </c>
      <c r="F931" s="604">
        <f>+CEILING(E931,5)</f>
        <v>400</v>
      </c>
      <c r="G931" s="603"/>
      <c r="H931" s="603">
        <f>F931*36</f>
        <v>14400</v>
      </c>
      <c r="I931" s="605">
        <f>F931</f>
        <v>400</v>
      </c>
      <c r="J931" s="608"/>
      <c r="K931" s="606"/>
      <c r="L931" s="608"/>
      <c r="M931" s="606"/>
      <c r="N931" s="608"/>
      <c r="O931" s="608"/>
      <c r="P931" s="608"/>
      <c r="Q931" s="608"/>
      <c r="R931" s="606">
        <v>42</v>
      </c>
      <c r="S931" s="608"/>
      <c r="T931" s="608"/>
      <c r="U931" s="608"/>
      <c r="V931" s="603"/>
      <c r="W931" s="603"/>
      <c r="X931" s="608"/>
      <c r="Y931" s="608"/>
      <c r="Z931" s="603"/>
      <c r="AA931" s="611"/>
      <c r="AB931" s="608"/>
      <c r="AC931" s="606"/>
      <c r="AD931" s="606"/>
      <c r="AE931" s="603"/>
    </row>
    <row r="932" spans="1:31" s="612" customFormat="1" ht="13.9" customHeight="1" x14ac:dyDescent="0.25">
      <c r="A932" s="603">
        <f>A930+1</f>
        <v>463</v>
      </c>
      <c r="B932" s="611" t="s">
        <v>850</v>
      </c>
      <c r="C932" s="611" t="s">
        <v>20</v>
      </c>
      <c r="D932" s="611"/>
      <c r="E932" s="604"/>
      <c r="F932" s="604"/>
      <c r="G932" s="603"/>
      <c r="H932" s="603"/>
      <c r="I932" s="605"/>
      <c r="J932" s="608"/>
      <c r="K932" s="606">
        <f>(M932*4+N932*2)/2</f>
        <v>12</v>
      </c>
      <c r="L932" s="606"/>
      <c r="M932" s="606">
        <v>6</v>
      </c>
      <c r="N932" s="607"/>
      <c r="O932" s="607"/>
      <c r="P932" s="607"/>
      <c r="Q932" s="607"/>
      <c r="R932" s="607"/>
      <c r="S932" s="607"/>
      <c r="T932" s="607"/>
      <c r="U932" s="603"/>
      <c r="V932" s="603">
        <v>1</v>
      </c>
      <c r="W932" s="603">
        <v>1</v>
      </c>
      <c r="X932" s="603"/>
      <c r="Y932" s="603"/>
      <c r="Z932" s="603">
        <v>2</v>
      </c>
      <c r="AA932" s="611"/>
      <c r="AB932" s="607"/>
      <c r="AC932" s="607"/>
      <c r="AD932" s="607"/>
      <c r="AE932" s="603"/>
    </row>
    <row r="933" spans="1:31" s="612" customFormat="1" ht="13.9" customHeight="1" x14ac:dyDescent="0.25">
      <c r="A933" s="603"/>
      <c r="B933" s="611"/>
      <c r="C933" s="611"/>
      <c r="D933" s="611"/>
      <c r="E933" s="604">
        <v>414.3</v>
      </c>
      <c r="F933" s="604">
        <f>+CEILING(E933,5)</f>
        <v>415</v>
      </c>
      <c r="G933" s="603"/>
      <c r="H933" s="603">
        <f>F933*36</f>
        <v>14940</v>
      </c>
      <c r="I933" s="605">
        <f>F933</f>
        <v>415</v>
      </c>
      <c r="J933" s="610"/>
      <c r="K933" s="608"/>
      <c r="L933" s="610"/>
      <c r="M933" s="608"/>
      <c r="N933" s="608"/>
      <c r="O933" s="608"/>
      <c r="P933" s="608"/>
      <c r="Q933" s="608"/>
      <c r="R933" s="606">
        <v>42</v>
      </c>
      <c r="S933" s="607"/>
      <c r="T933" s="608"/>
      <c r="U933" s="603"/>
      <c r="V933" s="608"/>
      <c r="W933" s="603"/>
      <c r="X933" s="608"/>
      <c r="Y933" s="608"/>
      <c r="Z933" s="603"/>
      <c r="AA933" s="611"/>
      <c r="AB933" s="608"/>
      <c r="AC933" s="606"/>
      <c r="AD933" s="606"/>
      <c r="AE933" s="603"/>
    </row>
    <row r="934" spans="1:31" s="612" customFormat="1" ht="13.9" customHeight="1" x14ac:dyDescent="0.25">
      <c r="A934" s="603">
        <f>A932+1</f>
        <v>464</v>
      </c>
      <c r="B934" s="611" t="s">
        <v>851</v>
      </c>
      <c r="C934" s="611" t="s">
        <v>20</v>
      </c>
      <c r="D934" s="611"/>
      <c r="E934" s="604"/>
      <c r="F934" s="604"/>
      <c r="G934" s="603"/>
      <c r="H934" s="603"/>
      <c r="I934" s="605"/>
      <c r="J934" s="608"/>
      <c r="K934" s="606">
        <f>(M934*4+N934*2)/2</f>
        <v>12</v>
      </c>
      <c r="L934" s="606"/>
      <c r="M934" s="606">
        <v>6</v>
      </c>
      <c r="N934" s="607"/>
      <c r="O934" s="607"/>
      <c r="P934" s="607"/>
      <c r="Q934" s="607"/>
      <c r="R934" s="607"/>
      <c r="S934" s="607"/>
      <c r="T934" s="607"/>
      <c r="U934" s="603"/>
      <c r="V934" s="603">
        <v>1</v>
      </c>
      <c r="W934" s="603">
        <v>1</v>
      </c>
      <c r="X934" s="603"/>
      <c r="Y934" s="603"/>
      <c r="Z934" s="603">
        <v>2</v>
      </c>
      <c r="AA934" s="611"/>
      <c r="AB934" s="607"/>
      <c r="AC934" s="607"/>
      <c r="AD934" s="607"/>
      <c r="AE934" s="603"/>
    </row>
    <row r="935" spans="1:31" s="612" customFormat="1" ht="13.9" customHeight="1" x14ac:dyDescent="0.25">
      <c r="A935" s="603"/>
      <c r="B935" s="611"/>
      <c r="C935" s="611"/>
      <c r="D935" s="611"/>
      <c r="E935" s="604">
        <v>413</v>
      </c>
      <c r="F935" s="604">
        <f>+CEILING(E935,5)</f>
        <v>415</v>
      </c>
      <c r="G935" s="603"/>
      <c r="H935" s="603">
        <f>F935*36</f>
        <v>14940</v>
      </c>
      <c r="I935" s="605">
        <f>F935</f>
        <v>415</v>
      </c>
      <c r="J935" s="608"/>
      <c r="K935" s="606"/>
      <c r="L935" s="608"/>
      <c r="M935" s="606"/>
      <c r="N935" s="608"/>
      <c r="O935" s="608"/>
      <c r="P935" s="608"/>
      <c r="Q935" s="608"/>
      <c r="R935" s="606">
        <v>42</v>
      </c>
      <c r="S935" s="608"/>
      <c r="T935" s="608"/>
      <c r="U935" s="608"/>
      <c r="V935" s="603"/>
      <c r="W935" s="603"/>
      <c r="X935" s="608"/>
      <c r="Y935" s="608"/>
      <c r="Z935" s="603"/>
      <c r="AA935" s="611"/>
      <c r="AB935" s="608"/>
      <c r="AC935" s="606"/>
      <c r="AD935" s="606"/>
      <c r="AE935" s="603"/>
    </row>
    <row r="936" spans="1:31" s="612" customFormat="1" ht="13.9" customHeight="1" x14ac:dyDescent="0.25">
      <c r="A936" s="603">
        <f>A934+1</f>
        <v>465</v>
      </c>
      <c r="B936" s="611" t="s">
        <v>852</v>
      </c>
      <c r="C936" s="611" t="s">
        <v>235</v>
      </c>
      <c r="D936" s="611"/>
      <c r="E936" s="604"/>
      <c r="F936" s="604"/>
      <c r="G936" s="603"/>
      <c r="H936" s="603"/>
      <c r="I936" s="605"/>
      <c r="J936" s="608"/>
      <c r="K936" s="606">
        <f>(M936*4+N936*2)/2</f>
        <v>12</v>
      </c>
      <c r="L936" s="606"/>
      <c r="M936" s="606">
        <v>6</v>
      </c>
      <c r="N936" s="607"/>
      <c r="O936" s="607"/>
      <c r="P936" s="607"/>
      <c r="Q936" s="607"/>
      <c r="R936" s="607"/>
      <c r="S936" s="607"/>
      <c r="T936" s="607"/>
      <c r="U936" s="603"/>
      <c r="V936" s="603">
        <v>1</v>
      </c>
      <c r="W936" s="603">
        <v>1</v>
      </c>
      <c r="X936" s="603"/>
      <c r="Y936" s="603"/>
      <c r="Z936" s="603">
        <v>2</v>
      </c>
      <c r="AA936" s="611"/>
      <c r="AB936" s="607"/>
      <c r="AC936" s="607"/>
      <c r="AD936" s="607"/>
      <c r="AE936" s="603"/>
    </row>
    <row r="937" spans="1:31" s="612" customFormat="1" ht="13.9" customHeight="1" x14ac:dyDescent="0.25">
      <c r="A937" s="603"/>
      <c r="B937" s="611"/>
      <c r="C937" s="611"/>
      <c r="D937" s="611"/>
      <c r="E937" s="604">
        <v>367.7</v>
      </c>
      <c r="F937" s="604">
        <f>+CEILING(E937,5)</f>
        <v>370</v>
      </c>
      <c r="G937" s="603"/>
      <c r="H937" s="603">
        <f>F937*36</f>
        <v>13320</v>
      </c>
      <c r="I937" s="605">
        <f>F937</f>
        <v>370</v>
      </c>
      <c r="J937" s="608"/>
      <c r="K937" s="606"/>
      <c r="L937" s="608"/>
      <c r="M937" s="606"/>
      <c r="N937" s="608"/>
      <c r="O937" s="608"/>
      <c r="P937" s="608"/>
      <c r="Q937" s="608"/>
      <c r="R937" s="606">
        <v>36</v>
      </c>
      <c r="S937" s="608"/>
      <c r="T937" s="608"/>
      <c r="U937" s="608"/>
      <c r="V937" s="603"/>
      <c r="W937" s="603"/>
      <c r="X937" s="608"/>
      <c r="Y937" s="608"/>
      <c r="Z937" s="603"/>
      <c r="AA937" s="611"/>
      <c r="AB937" s="608"/>
      <c r="AC937" s="606"/>
      <c r="AD937" s="606"/>
      <c r="AE937" s="603"/>
    </row>
    <row r="938" spans="1:31" s="612" customFormat="1" ht="13.9" customHeight="1" x14ac:dyDescent="0.25">
      <c r="A938" s="603">
        <f>A936+1</f>
        <v>466</v>
      </c>
      <c r="B938" s="611" t="s">
        <v>853</v>
      </c>
      <c r="C938" s="611" t="s">
        <v>20</v>
      </c>
      <c r="D938" s="611"/>
      <c r="E938" s="604"/>
      <c r="F938" s="604"/>
      <c r="G938" s="603"/>
      <c r="H938" s="603"/>
      <c r="I938" s="605"/>
      <c r="J938" s="608"/>
      <c r="K938" s="606">
        <f>(M938*4+N938*2)/2</f>
        <v>12</v>
      </c>
      <c r="L938" s="606"/>
      <c r="M938" s="606">
        <v>6</v>
      </c>
      <c r="N938" s="607"/>
      <c r="O938" s="607"/>
      <c r="P938" s="607"/>
      <c r="Q938" s="607"/>
      <c r="R938" s="607"/>
      <c r="S938" s="607"/>
      <c r="T938" s="607"/>
      <c r="U938" s="603"/>
      <c r="V938" s="603">
        <v>1</v>
      </c>
      <c r="W938" s="603">
        <v>1</v>
      </c>
      <c r="X938" s="603"/>
      <c r="Y938" s="603"/>
      <c r="Z938" s="603">
        <v>2</v>
      </c>
      <c r="AA938" s="611"/>
      <c r="AB938" s="607"/>
      <c r="AC938" s="607"/>
      <c r="AD938" s="607"/>
      <c r="AE938" s="603"/>
    </row>
    <row r="939" spans="1:31" s="612" customFormat="1" ht="13.9" customHeight="1" x14ac:dyDescent="0.25">
      <c r="A939" s="603"/>
      <c r="B939" s="611"/>
      <c r="C939" s="611"/>
      <c r="D939" s="611"/>
      <c r="E939" s="604">
        <v>429.4</v>
      </c>
      <c r="F939" s="604">
        <f>+CEILING(E939,5)</f>
        <v>430</v>
      </c>
      <c r="G939" s="603"/>
      <c r="H939" s="603">
        <f>F939*36</f>
        <v>15480</v>
      </c>
      <c r="I939" s="605">
        <f>F939</f>
        <v>430</v>
      </c>
      <c r="J939" s="608"/>
      <c r="K939" s="606"/>
      <c r="L939" s="608"/>
      <c r="M939" s="606"/>
      <c r="N939" s="608"/>
      <c r="O939" s="608"/>
      <c r="P939" s="608"/>
      <c r="Q939" s="608"/>
      <c r="R939" s="606">
        <v>42</v>
      </c>
      <c r="S939" s="608"/>
      <c r="T939" s="608"/>
      <c r="U939" s="608"/>
      <c r="V939" s="603"/>
      <c r="W939" s="603"/>
      <c r="X939" s="608"/>
      <c r="Y939" s="608"/>
      <c r="Z939" s="603"/>
      <c r="AA939" s="611"/>
      <c r="AB939" s="608"/>
      <c r="AC939" s="606"/>
      <c r="AD939" s="606"/>
      <c r="AE939" s="603"/>
    </row>
    <row r="940" spans="1:31" s="612" customFormat="1" ht="13.9" customHeight="1" x14ac:dyDescent="0.25">
      <c r="A940" s="603">
        <f>A938+1</f>
        <v>467</v>
      </c>
      <c r="B940" s="611" t="s">
        <v>854</v>
      </c>
      <c r="C940" s="611" t="s">
        <v>20</v>
      </c>
      <c r="D940" s="611"/>
      <c r="E940" s="604"/>
      <c r="F940" s="604"/>
      <c r="G940" s="603"/>
      <c r="H940" s="603"/>
      <c r="I940" s="605"/>
      <c r="J940" s="608"/>
      <c r="K940" s="606">
        <f>(M940*4+N940*2)/2</f>
        <v>12</v>
      </c>
      <c r="L940" s="606"/>
      <c r="M940" s="606">
        <v>6</v>
      </c>
      <c r="N940" s="607"/>
      <c r="O940" s="607"/>
      <c r="P940" s="607"/>
      <c r="Q940" s="607"/>
      <c r="R940" s="607"/>
      <c r="S940" s="607"/>
      <c r="T940" s="607"/>
      <c r="U940" s="603"/>
      <c r="V940" s="603">
        <v>1</v>
      </c>
      <c r="W940" s="603">
        <v>1</v>
      </c>
      <c r="X940" s="603"/>
      <c r="Y940" s="603"/>
      <c r="Z940" s="603">
        <v>2</v>
      </c>
      <c r="AA940" s="611"/>
      <c r="AB940" s="607"/>
      <c r="AC940" s="607"/>
      <c r="AD940" s="607"/>
      <c r="AE940" s="603"/>
    </row>
    <row r="941" spans="1:31" s="612" customFormat="1" ht="13.9" customHeight="1" x14ac:dyDescent="0.25">
      <c r="A941" s="603"/>
      <c r="B941" s="611"/>
      <c r="C941" s="611"/>
      <c r="D941" s="611"/>
      <c r="E941" s="604">
        <v>408</v>
      </c>
      <c r="F941" s="604">
        <f>+CEILING(E941,5)</f>
        <v>410</v>
      </c>
      <c r="G941" s="603"/>
      <c r="H941" s="603">
        <f>F941*36</f>
        <v>14760</v>
      </c>
      <c r="I941" s="605">
        <f>F941</f>
        <v>410</v>
      </c>
      <c r="J941" s="608"/>
      <c r="K941" s="606"/>
      <c r="L941" s="608"/>
      <c r="M941" s="606"/>
      <c r="N941" s="608"/>
      <c r="O941" s="608"/>
      <c r="P941" s="608"/>
      <c r="Q941" s="608"/>
      <c r="R941" s="606">
        <v>42</v>
      </c>
      <c r="S941" s="608"/>
      <c r="T941" s="608"/>
      <c r="U941" s="608"/>
      <c r="V941" s="603"/>
      <c r="W941" s="603"/>
      <c r="X941" s="608"/>
      <c r="Y941" s="608"/>
      <c r="Z941" s="603"/>
      <c r="AA941" s="611"/>
      <c r="AB941" s="608"/>
      <c r="AC941" s="606"/>
      <c r="AD941" s="606"/>
      <c r="AE941" s="603"/>
    </row>
    <row r="942" spans="1:31" s="612" customFormat="1" ht="13.9" customHeight="1" x14ac:dyDescent="0.25">
      <c r="A942" s="603">
        <f>A940+1</f>
        <v>468</v>
      </c>
      <c r="B942" s="611" t="s">
        <v>855</v>
      </c>
      <c r="C942" s="611" t="s">
        <v>234</v>
      </c>
      <c r="D942" s="611"/>
      <c r="E942" s="604"/>
      <c r="F942" s="604"/>
      <c r="G942" s="603"/>
      <c r="H942" s="603"/>
      <c r="I942" s="605"/>
      <c r="J942" s="608"/>
      <c r="K942" s="606">
        <f>(M942*4+N942*2)/2</f>
        <v>12</v>
      </c>
      <c r="L942" s="606"/>
      <c r="M942" s="606">
        <v>6</v>
      </c>
      <c r="N942" s="607"/>
      <c r="O942" s="607"/>
      <c r="P942" s="607"/>
      <c r="Q942" s="607"/>
      <c r="R942" s="607"/>
      <c r="S942" s="607"/>
      <c r="T942" s="607"/>
      <c r="U942" s="603"/>
      <c r="V942" s="603">
        <v>1</v>
      </c>
      <c r="W942" s="603">
        <v>1</v>
      </c>
      <c r="X942" s="603"/>
      <c r="Y942" s="603"/>
      <c r="Z942" s="603">
        <v>2</v>
      </c>
      <c r="AA942" s="611"/>
      <c r="AB942" s="607"/>
      <c r="AC942" s="607"/>
      <c r="AD942" s="607"/>
      <c r="AE942" s="603"/>
    </row>
    <row r="943" spans="1:31" s="612" customFormat="1" ht="13.9" customHeight="1" x14ac:dyDescent="0.25">
      <c r="A943" s="603"/>
      <c r="B943" s="611"/>
      <c r="C943" s="611"/>
      <c r="D943" s="611"/>
      <c r="E943" s="604">
        <v>404.9</v>
      </c>
      <c r="F943" s="604">
        <f>+CEILING(E943,5)</f>
        <v>405</v>
      </c>
      <c r="G943" s="603"/>
      <c r="H943" s="603">
        <f>F943*36</f>
        <v>14580</v>
      </c>
      <c r="I943" s="605">
        <f>F943</f>
        <v>405</v>
      </c>
      <c r="J943" s="608"/>
      <c r="K943" s="606"/>
      <c r="L943" s="608"/>
      <c r="M943" s="606"/>
      <c r="N943" s="608"/>
      <c r="O943" s="608"/>
      <c r="P943" s="608"/>
      <c r="Q943" s="608"/>
      <c r="R943" s="606">
        <v>42</v>
      </c>
      <c r="S943" s="608"/>
      <c r="T943" s="608"/>
      <c r="U943" s="608"/>
      <c r="V943" s="603"/>
      <c r="W943" s="603"/>
      <c r="X943" s="608"/>
      <c r="Y943" s="608"/>
      <c r="Z943" s="603"/>
      <c r="AA943" s="611"/>
      <c r="AB943" s="608"/>
      <c r="AC943" s="606"/>
      <c r="AD943" s="606"/>
      <c r="AE943" s="603"/>
    </row>
    <row r="944" spans="1:31" s="612" customFormat="1" x14ac:dyDescent="0.25">
      <c r="A944" s="603">
        <f>A942+1</f>
        <v>469</v>
      </c>
      <c r="B944" s="611" t="s">
        <v>856</v>
      </c>
      <c r="C944" s="611" t="s">
        <v>20</v>
      </c>
      <c r="D944" s="611"/>
      <c r="E944" s="604"/>
      <c r="F944" s="604"/>
      <c r="G944" s="603"/>
      <c r="H944" s="603"/>
      <c r="I944" s="605"/>
      <c r="J944" s="608"/>
      <c r="K944" s="606">
        <f>(M944*4+N944*2)/2</f>
        <v>12</v>
      </c>
      <c r="L944" s="606"/>
      <c r="M944" s="606">
        <v>6</v>
      </c>
      <c r="N944" s="607"/>
      <c r="O944" s="607"/>
      <c r="P944" s="607"/>
      <c r="Q944" s="607"/>
      <c r="R944" s="607"/>
      <c r="S944" s="607"/>
      <c r="T944" s="607"/>
      <c r="U944" s="603"/>
      <c r="V944" s="603">
        <v>1</v>
      </c>
      <c r="W944" s="603">
        <v>1</v>
      </c>
      <c r="X944" s="603"/>
      <c r="Y944" s="603"/>
      <c r="Z944" s="603">
        <v>2</v>
      </c>
      <c r="AA944" s="611"/>
      <c r="AB944" s="607"/>
      <c r="AC944" s="607"/>
      <c r="AD944" s="607"/>
      <c r="AE944" s="603"/>
    </row>
    <row r="945" spans="1:31" s="612" customFormat="1" ht="13.9" customHeight="1" x14ac:dyDescent="0.25">
      <c r="A945" s="603"/>
      <c r="B945" s="611"/>
      <c r="C945" s="611"/>
      <c r="D945" s="611"/>
      <c r="E945" s="604">
        <v>431.6</v>
      </c>
      <c r="F945" s="604">
        <f>+CEILING(E945,5)</f>
        <v>435</v>
      </c>
      <c r="G945" s="603"/>
      <c r="H945" s="603">
        <f>F945*36</f>
        <v>15660</v>
      </c>
      <c r="I945" s="605">
        <f>F945</f>
        <v>435</v>
      </c>
      <c r="J945" s="608"/>
      <c r="K945" s="606"/>
      <c r="L945" s="608"/>
      <c r="M945" s="606"/>
      <c r="N945" s="608"/>
      <c r="O945" s="608"/>
      <c r="P945" s="608"/>
      <c r="Q945" s="608"/>
      <c r="R945" s="606">
        <v>42</v>
      </c>
      <c r="S945" s="608"/>
      <c r="T945" s="608"/>
      <c r="U945" s="608"/>
      <c r="V945" s="603"/>
      <c r="W945" s="603"/>
      <c r="X945" s="608"/>
      <c r="Y945" s="608"/>
      <c r="Z945" s="603"/>
      <c r="AA945" s="611"/>
      <c r="AB945" s="608"/>
      <c r="AC945" s="606"/>
      <c r="AD945" s="606"/>
      <c r="AE945" s="603"/>
    </row>
    <row r="946" spans="1:31" s="612" customFormat="1" ht="13.9" customHeight="1" x14ac:dyDescent="0.25">
      <c r="A946" s="603">
        <f>A944+1</f>
        <v>470</v>
      </c>
      <c r="B946" s="611" t="s">
        <v>857</v>
      </c>
      <c r="C946" s="611" t="s">
        <v>20</v>
      </c>
      <c r="D946" s="611"/>
      <c r="E946" s="604"/>
      <c r="F946" s="604"/>
      <c r="G946" s="603"/>
      <c r="H946" s="603"/>
      <c r="I946" s="605"/>
      <c r="J946" s="608"/>
      <c r="K946" s="606">
        <f>(M946*4+N946*2)/2</f>
        <v>12</v>
      </c>
      <c r="L946" s="606"/>
      <c r="M946" s="606">
        <v>6</v>
      </c>
      <c r="N946" s="607"/>
      <c r="O946" s="607"/>
      <c r="P946" s="607"/>
      <c r="Q946" s="607"/>
      <c r="R946" s="607"/>
      <c r="S946" s="607"/>
      <c r="T946" s="607"/>
      <c r="U946" s="603"/>
      <c r="V946" s="603">
        <v>1</v>
      </c>
      <c r="W946" s="603">
        <v>1</v>
      </c>
      <c r="X946" s="603"/>
      <c r="Y946" s="603"/>
      <c r="Z946" s="603">
        <v>2</v>
      </c>
      <c r="AA946" s="611"/>
      <c r="AB946" s="607"/>
      <c r="AC946" s="607"/>
      <c r="AD946" s="607"/>
      <c r="AE946" s="603"/>
    </row>
    <row r="947" spans="1:31" s="612" customFormat="1" ht="13.9" customHeight="1" x14ac:dyDescent="0.25">
      <c r="A947" s="603"/>
      <c r="B947" s="611"/>
      <c r="C947" s="611"/>
      <c r="D947" s="611"/>
      <c r="E947" s="604">
        <v>408.4</v>
      </c>
      <c r="F947" s="604">
        <f>+CEILING(E947,5)</f>
        <v>410</v>
      </c>
      <c r="G947" s="603"/>
      <c r="H947" s="603">
        <f>F947*36</f>
        <v>14760</v>
      </c>
      <c r="I947" s="605">
        <f>F947</f>
        <v>410</v>
      </c>
      <c r="J947" s="608"/>
      <c r="K947" s="606"/>
      <c r="L947" s="608"/>
      <c r="M947" s="606"/>
      <c r="N947" s="608"/>
      <c r="O947" s="608"/>
      <c r="P947" s="608"/>
      <c r="Q947" s="608"/>
      <c r="R947" s="606">
        <v>42</v>
      </c>
      <c r="S947" s="608"/>
      <c r="T947" s="608"/>
      <c r="U947" s="608"/>
      <c r="V947" s="603"/>
      <c r="W947" s="603"/>
      <c r="X947" s="608"/>
      <c r="Y947" s="608"/>
      <c r="Z947" s="603"/>
      <c r="AA947" s="611"/>
      <c r="AB947" s="608"/>
      <c r="AC947" s="606"/>
      <c r="AD947" s="606"/>
      <c r="AE947" s="603"/>
    </row>
    <row r="948" spans="1:31" s="612" customFormat="1" ht="13.9" customHeight="1" x14ac:dyDescent="0.25">
      <c r="A948" s="603">
        <f>A946+1</f>
        <v>471</v>
      </c>
      <c r="B948" s="611" t="s">
        <v>858</v>
      </c>
      <c r="C948" s="611" t="s">
        <v>252</v>
      </c>
      <c r="D948" s="611" t="s">
        <v>1154</v>
      </c>
      <c r="E948" s="604"/>
      <c r="F948" s="604"/>
      <c r="G948" s="603"/>
      <c r="H948" s="603"/>
      <c r="I948" s="605"/>
      <c r="J948" s="606">
        <v>48</v>
      </c>
      <c r="K948" s="608"/>
      <c r="L948" s="606">
        <v>12</v>
      </c>
      <c r="M948" s="608"/>
      <c r="N948" s="608"/>
      <c r="O948" s="608"/>
      <c r="P948" s="608"/>
      <c r="Q948" s="608"/>
      <c r="R948" s="607"/>
      <c r="S948" s="603">
        <v>30</v>
      </c>
      <c r="T948" s="608"/>
      <c r="U948" s="603">
        <v>2</v>
      </c>
      <c r="V948" s="608"/>
      <c r="W948" s="603">
        <v>2</v>
      </c>
      <c r="X948" s="608"/>
      <c r="Y948" s="608"/>
      <c r="Z948" s="603">
        <v>4</v>
      </c>
      <c r="AA948" s="611"/>
      <c r="AB948" s="608"/>
      <c r="AC948" s="607"/>
      <c r="AD948" s="607"/>
      <c r="AE948" s="603"/>
    </row>
    <row r="949" spans="1:31" s="612" customFormat="1" ht="13.9" customHeight="1" x14ac:dyDescent="0.25">
      <c r="A949" s="603"/>
      <c r="B949" s="611"/>
      <c r="C949" s="611"/>
      <c r="D949" s="611"/>
      <c r="E949" s="604">
        <v>435.3</v>
      </c>
      <c r="F949" s="604">
        <f>+CEILING(E949,5)</f>
        <v>440</v>
      </c>
      <c r="G949" s="603"/>
      <c r="H949" s="603">
        <f>F949*36</f>
        <v>15840</v>
      </c>
      <c r="I949" s="605">
        <f>F949</f>
        <v>440</v>
      </c>
      <c r="J949" s="608"/>
      <c r="K949" s="606"/>
      <c r="L949" s="608"/>
      <c r="M949" s="606"/>
      <c r="N949" s="608"/>
      <c r="O949" s="608"/>
      <c r="P949" s="608"/>
      <c r="Q949" s="608"/>
      <c r="R949" s="606">
        <v>42</v>
      </c>
      <c r="S949" s="608"/>
      <c r="T949" s="608"/>
      <c r="U949" s="608"/>
      <c r="V949" s="603"/>
      <c r="W949" s="603"/>
      <c r="X949" s="608"/>
      <c r="Y949" s="608"/>
      <c r="Z949" s="603"/>
      <c r="AA949" s="611"/>
      <c r="AB949" s="608"/>
      <c r="AC949" s="606"/>
      <c r="AD949" s="606"/>
      <c r="AE949" s="603"/>
    </row>
    <row r="950" spans="1:31" s="612" customFormat="1" ht="13.9" customHeight="1" x14ac:dyDescent="0.25">
      <c r="A950" s="603">
        <f>A948+1</f>
        <v>472</v>
      </c>
      <c r="B950" s="611" t="s">
        <v>859</v>
      </c>
      <c r="C950" s="611" t="s">
        <v>20</v>
      </c>
      <c r="D950" s="611"/>
      <c r="E950" s="604"/>
      <c r="F950" s="604"/>
      <c r="G950" s="603"/>
      <c r="H950" s="603"/>
      <c r="I950" s="605"/>
      <c r="J950" s="608"/>
      <c r="K950" s="606">
        <f>(M950*4+N950*2)/2</f>
        <v>12</v>
      </c>
      <c r="L950" s="606"/>
      <c r="M950" s="606">
        <v>6</v>
      </c>
      <c r="N950" s="607"/>
      <c r="O950" s="607"/>
      <c r="P950" s="607"/>
      <c r="Q950" s="607"/>
      <c r="R950" s="607"/>
      <c r="S950" s="607"/>
      <c r="T950" s="607"/>
      <c r="U950" s="603"/>
      <c r="V950" s="603">
        <v>1</v>
      </c>
      <c r="W950" s="603">
        <v>1</v>
      </c>
      <c r="X950" s="603"/>
      <c r="Y950" s="603"/>
      <c r="Z950" s="603">
        <v>2</v>
      </c>
      <c r="AA950" s="611"/>
      <c r="AB950" s="607"/>
      <c r="AC950" s="607"/>
      <c r="AD950" s="607"/>
      <c r="AE950" s="603"/>
    </row>
    <row r="951" spans="1:31" s="612" customFormat="1" ht="13.9" customHeight="1" x14ac:dyDescent="0.25">
      <c r="A951" s="603"/>
      <c r="B951" s="611"/>
      <c r="C951" s="611"/>
      <c r="D951" s="611"/>
      <c r="E951" s="604">
        <v>403.9</v>
      </c>
      <c r="F951" s="604">
        <f>+CEILING(E951,5)</f>
        <v>405</v>
      </c>
      <c r="G951" s="603"/>
      <c r="H951" s="603">
        <f>F951*36</f>
        <v>14580</v>
      </c>
      <c r="I951" s="605">
        <f>F951</f>
        <v>405</v>
      </c>
      <c r="J951" s="608"/>
      <c r="K951" s="606"/>
      <c r="L951" s="608"/>
      <c r="M951" s="606"/>
      <c r="N951" s="608"/>
      <c r="O951" s="608"/>
      <c r="P951" s="608"/>
      <c r="Q951" s="608"/>
      <c r="R951" s="606">
        <v>42</v>
      </c>
      <c r="S951" s="608"/>
      <c r="T951" s="608"/>
      <c r="U951" s="608"/>
      <c r="V951" s="603"/>
      <c r="W951" s="603"/>
      <c r="X951" s="608"/>
      <c r="Y951" s="608"/>
      <c r="Z951" s="603"/>
      <c r="AA951" s="611"/>
      <c r="AB951" s="608"/>
      <c r="AC951" s="606"/>
      <c r="AD951" s="606"/>
      <c r="AE951" s="603"/>
    </row>
    <row r="952" spans="1:31" s="612" customFormat="1" ht="13.9" customHeight="1" x14ac:dyDescent="0.25">
      <c r="A952" s="603">
        <f>A950+1</f>
        <v>473</v>
      </c>
      <c r="B952" s="611" t="s">
        <v>860</v>
      </c>
      <c r="C952" s="611" t="s">
        <v>234</v>
      </c>
      <c r="D952" s="611"/>
      <c r="E952" s="604"/>
      <c r="F952" s="604"/>
      <c r="G952" s="603"/>
      <c r="H952" s="603"/>
      <c r="I952" s="605"/>
      <c r="J952" s="608"/>
      <c r="K952" s="606">
        <f>(M952*4+N952*2)/2</f>
        <v>12</v>
      </c>
      <c r="L952" s="606"/>
      <c r="M952" s="606">
        <v>6</v>
      </c>
      <c r="N952" s="607"/>
      <c r="O952" s="607"/>
      <c r="P952" s="607"/>
      <c r="Q952" s="607"/>
      <c r="R952" s="607"/>
      <c r="S952" s="607"/>
      <c r="T952" s="607"/>
      <c r="U952" s="603"/>
      <c r="V952" s="603">
        <v>1</v>
      </c>
      <c r="W952" s="603">
        <v>1</v>
      </c>
      <c r="X952" s="603"/>
      <c r="Y952" s="603"/>
      <c r="Z952" s="603">
        <v>2</v>
      </c>
      <c r="AA952" s="611"/>
      <c r="AB952" s="607"/>
      <c r="AC952" s="607"/>
      <c r="AD952" s="607"/>
      <c r="AE952" s="603"/>
    </row>
    <row r="953" spans="1:31" s="612" customFormat="1" ht="13.9" customHeight="1" x14ac:dyDescent="0.25">
      <c r="A953" s="603"/>
      <c r="B953" s="611"/>
      <c r="C953" s="611"/>
      <c r="D953" s="611"/>
      <c r="E953" s="604">
        <v>389.2</v>
      </c>
      <c r="F953" s="604">
        <f>+CEILING(E953,5)</f>
        <v>390</v>
      </c>
      <c r="G953" s="603"/>
      <c r="H953" s="603">
        <f>F953*36</f>
        <v>14040</v>
      </c>
      <c r="I953" s="605">
        <f>F953</f>
        <v>390</v>
      </c>
      <c r="J953" s="610"/>
      <c r="K953" s="608"/>
      <c r="L953" s="610"/>
      <c r="M953" s="608"/>
      <c r="N953" s="608"/>
      <c r="O953" s="608"/>
      <c r="P953" s="608"/>
      <c r="Q953" s="608"/>
      <c r="R953" s="606">
        <v>36</v>
      </c>
      <c r="S953" s="607"/>
      <c r="T953" s="608"/>
      <c r="U953" s="603"/>
      <c r="V953" s="608"/>
      <c r="W953" s="603"/>
      <c r="X953" s="608"/>
      <c r="Y953" s="608"/>
      <c r="Z953" s="603"/>
      <c r="AA953" s="611"/>
      <c r="AB953" s="608"/>
      <c r="AC953" s="606"/>
      <c r="AD953" s="606"/>
      <c r="AE953" s="603"/>
    </row>
    <row r="954" spans="1:31" s="612" customFormat="1" ht="13.9" customHeight="1" x14ac:dyDescent="0.25">
      <c r="A954" s="603">
        <f>A952+1</f>
        <v>474</v>
      </c>
      <c r="B954" s="611" t="s">
        <v>224</v>
      </c>
      <c r="C954" s="611" t="s">
        <v>20</v>
      </c>
      <c r="D954" s="611"/>
      <c r="E954" s="604"/>
      <c r="F954" s="604"/>
      <c r="G954" s="603"/>
      <c r="H954" s="603"/>
      <c r="I954" s="605"/>
      <c r="J954" s="608"/>
      <c r="K954" s="606">
        <f>(M954*4+N954*2)/2</f>
        <v>12</v>
      </c>
      <c r="L954" s="606"/>
      <c r="M954" s="606">
        <v>6</v>
      </c>
      <c r="N954" s="607"/>
      <c r="O954" s="607"/>
      <c r="P954" s="607"/>
      <c r="Q954" s="607"/>
      <c r="R954" s="607"/>
      <c r="S954" s="607"/>
      <c r="T954" s="607"/>
      <c r="U954" s="603"/>
      <c r="V954" s="603">
        <v>1</v>
      </c>
      <c r="W954" s="603">
        <v>1</v>
      </c>
      <c r="X954" s="603"/>
      <c r="Y954" s="603"/>
      <c r="Z954" s="603">
        <v>2</v>
      </c>
      <c r="AA954" s="611"/>
      <c r="AB954" s="607"/>
      <c r="AC954" s="607"/>
      <c r="AD954" s="607"/>
      <c r="AE954" s="603"/>
    </row>
    <row r="955" spans="1:31" s="612" customFormat="1" ht="13.9" customHeight="1" x14ac:dyDescent="0.25">
      <c r="A955" s="603"/>
      <c r="B955" s="611"/>
      <c r="C955" s="611"/>
      <c r="D955" s="611"/>
      <c r="E955" s="604">
        <v>400.1</v>
      </c>
      <c r="F955" s="604">
        <f>+CEILING(E955,5)</f>
        <v>405</v>
      </c>
      <c r="G955" s="603"/>
      <c r="H955" s="603">
        <f>F955*36</f>
        <v>14580</v>
      </c>
      <c r="I955" s="605">
        <f>F955</f>
        <v>405</v>
      </c>
      <c r="J955" s="608"/>
      <c r="K955" s="606"/>
      <c r="L955" s="608"/>
      <c r="M955" s="606"/>
      <c r="N955" s="608"/>
      <c r="O955" s="608"/>
      <c r="P955" s="608"/>
      <c r="Q955" s="608"/>
      <c r="R955" s="606">
        <v>42</v>
      </c>
      <c r="S955" s="608"/>
      <c r="T955" s="608"/>
      <c r="U955" s="608"/>
      <c r="V955" s="603"/>
      <c r="W955" s="603"/>
      <c r="X955" s="608"/>
      <c r="Y955" s="608"/>
      <c r="Z955" s="603"/>
      <c r="AA955" s="611"/>
      <c r="AB955" s="608"/>
      <c r="AC955" s="606"/>
      <c r="AD955" s="606"/>
      <c r="AE955" s="603"/>
    </row>
    <row r="956" spans="1:31" s="612" customFormat="1" ht="13.9" customHeight="1" x14ac:dyDescent="0.25">
      <c r="A956" s="603">
        <f>A954+1</f>
        <v>475</v>
      </c>
      <c r="B956" s="611" t="s">
        <v>861</v>
      </c>
      <c r="C956" s="611" t="s">
        <v>248</v>
      </c>
      <c r="D956" s="611" t="s">
        <v>1155</v>
      </c>
      <c r="E956" s="604"/>
      <c r="F956" s="604"/>
      <c r="G956" s="603"/>
      <c r="H956" s="603"/>
      <c r="I956" s="605"/>
      <c r="J956" s="606">
        <v>48</v>
      </c>
      <c r="K956" s="608"/>
      <c r="L956" s="606">
        <v>12</v>
      </c>
      <c r="M956" s="608"/>
      <c r="N956" s="608"/>
      <c r="O956" s="608"/>
      <c r="P956" s="608"/>
      <c r="Q956" s="608"/>
      <c r="R956" s="607"/>
      <c r="S956" s="603">
        <v>30</v>
      </c>
      <c r="T956" s="608"/>
      <c r="U956" s="603">
        <v>2</v>
      </c>
      <c r="V956" s="608"/>
      <c r="W956" s="603">
        <v>2</v>
      </c>
      <c r="X956" s="608"/>
      <c r="Y956" s="608"/>
      <c r="Z956" s="603">
        <v>4</v>
      </c>
      <c r="AA956" s="611"/>
      <c r="AB956" s="608"/>
      <c r="AC956" s="607"/>
      <c r="AD956" s="607"/>
      <c r="AE956" s="603"/>
    </row>
    <row r="957" spans="1:31" s="612" customFormat="1" ht="13.9" customHeight="1" x14ac:dyDescent="0.25">
      <c r="A957" s="603"/>
      <c r="B957" s="611"/>
      <c r="C957" s="611"/>
      <c r="D957" s="611"/>
      <c r="E957" s="604">
        <v>383.3</v>
      </c>
      <c r="F957" s="604">
        <f>+CEILING(E957,5)</f>
        <v>385</v>
      </c>
      <c r="G957" s="603"/>
      <c r="H957" s="603">
        <f>F957*36</f>
        <v>13860</v>
      </c>
      <c r="I957" s="605">
        <f>F957</f>
        <v>385</v>
      </c>
      <c r="J957" s="608"/>
      <c r="K957" s="606"/>
      <c r="L957" s="608"/>
      <c r="M957" s="606"/>
      <c r="N957" s="608"/>
      <c r="O957" s="608"/>
      <c r="P957" s="608"/>
      <c r="Q957" s="608"/>
      <c r="R957" s="606">
        <v>36</v>
      </c>
      <c r="S957" s="608"/>
      <c r="T957" s="608"/>
      <c r="U957" s="608"/>
      <c r="V957" s="603"/>
      <c r="W957" s="603"/>
      <c r="X957" s="608"/>
      <c r="Y957" s="608"/>
      <c r="Z957" s="603"/>
      <c r="AA957" s="611"/>
      <c r="AB957" s="608"/>
      <c r="AC957" s="606"/>
      <c r="AD957" s="606"/>
      <c r="AE957" s="603"/>
    </row>
    <row r="958" spans="1:31" s="612" customFormat="1" x14ac:dyDescent="0.25">
      <c r="A958" s="603">
        <f>A956+1</f>
        <v>476</v>
      </c>
      <c r="B958" s="611" t="s">
        <v>862</v>
      </c>
      <c r="C958" s="611" t="s">
        <v>234</v>
      </c>
      <c r="D958" s="611"/>
      <c r="E958" s="604"/>
      <c r="F958" s="604"/>
      <c r="G958" s="603"/>
      <c r="H958" s="603"/>
      <c r="I958" s="605"/>
      <c r="J958" s="608"/>
      <c r="K958" s="606">
        <f>(M958*4+N958*2)/2</f>
        <v>12</v>
      </c>
      <c r="L958" s="606"/>
      <c r="M958" s="606">
        <v>6</v>
      </c>
      <c r="N958" s="607"/>
      <c r="O958" s="607"/>
      <c r="P958" s="607"/>
      <c r="Q958" s="607"/>
      <c r="R958" s="607"/>
      <c r="S958" s="607"/>
      <c r="T958" s="607"/>
      <c r="U958" s="603"/>
      <c r="V958" s="603">
        <v>1</v>
      </c>
      <c r="W958" s="603">
        <v>1</v>
      </c>
      <c r="X958" s="603"/>
      <c r="Y958" s="603"/>
      <c r="Z958" s="603">
        <v>2</v>
      </c>
      <c r="AA958" s="611"/>
      <c r="AB958" s="607"/>
      <c r="AC958" s="607"/>
      <c r="AD958" s="607"/>
      <c r="AE958" s="603"/>
    </row>
    <row r="959" spans="1:31" s="612" customFormat="1" x14ac:dyDescent="0.25">
      <c r="A959" s="603"/>
      <c r="B959" s="611"/>
      <c r="C959" s="611"/>
      <c r="D959" s="611"/>
      <c r="E959" s="604">
        <v>379</v>
      </c>
      <c r="F959" s="604">
        <f>+CEILING(E959,5)</f>
        <v>380</v>
      </c>
      <c r="G959" s="603"/>
      <c r="H959" s="603">
        <f>F959*36</f>
        <v>13680</v>
      </c>
      <c r="I959" s="605">
        <f>F959</f>
        <v>380</v>
      </c>
      <c r="J959" s="608"/>
      <c r="K959" s="606"/>
      <c r="L959" s="608"/>
      <c r="M959" s="606"/>
      <c r="N959" s="608"/>
      <c r="O959" s="608"/>
      <c r="P959" s="608"/>
      <c r="Q959" s="608"/>
      <c r="R959" s="606">
        <v>36</v>
      </c>
      <c r="S959" s="608"/>
      <c r="T959" s="608"/>
      <c r="U959" s="608"/>
      <c r="V959" s="603"/>
      <c r="W959" s="603"/>
      <c r="X959" s="608"/>
      <c r="Y959" s="608"/>
      <c r="Z959" s="603"/>
      <c r="AA959" s="611"/>
      <c r="AB959" s="608"/>
      <c r="AC959" s="606"/>
      <c r="AD959" s="606"/>
      <c r="AE959" s="603"/>
    </row>
    <row r="960" spans="1:31" s="612" customFormat="1" x14ac:dyDescent="0.25">
      <c r="A960" s="603">
        <f>A958+1</f>
        <v>477</v>
      </c>
      <c r="B960" s="611" t="s">
        <v>863</v>
      </c>
      <c r="C960" s="611" t="s">
        <v>234</v>
      </c>
      <c r="D960" s="611"/>
      <c r="E960" s="604"/>
      <c r="F960" s="604"/>
      <c r="G960" s="603"/>
      <c r="H960" s="603"/>
      <c r="I960" s="605"/>
      <c r="J960" s="608"/>
      <c r="K960" s="606">
        <f>(M960*4+N960*2)/2</f>
        <v>12</v>
      </c>
      <c r="L960" s="606"/>
      <c r="M960" s="606">
        <v>6</v>
      </c>
      <c r="N960" s="607"/>
      <c r="O960" s="607"/>
      <c r="P960" s="607"/>
      <c r="Q960" s="607"/>
      <c r="R960" s="607"/>
      <c r="S960" s="607"/>
      <c r="T960" s="607"/>
      <c r="U960" s="603"/>
      <c r="V960" s="603">
        <v>1</v>
      </c>
      <c r="W960" s="603">
        <v>1</v>
      </c>
      <c r="X960" s="603"/>
      <c r="Y960" s="603"/>
      <c r="Z960" s="603">
        <v>2</v>
      </c>
      <c r="AA960" s="611"/>
      <c r="AB960" s="607"/>
      <c r="AC960" s="607"/>
      <c r="AD960" s="607"/>
      <c r="AE960" s="603"/>
    </row>
    <row r="961" spans="1:31" s="612" customFormat="1" ht="13.9" customHeight="1" x14ac:dyDescent="0.25">
      <c r="A961" s="603"/>
      <c r="B961" s="611"/>
      <c r="C961" s="611"/>
      <c r="D961" s="611"/>
      <c r="E961" s="604">
        <v>381.2</v>
      </c>
      <c r="F961" s="604">
        <f>+CEILING(E961,5)</f>
        <v>385</v>
      </c>
      <c r="G961" s="603"/>
      <c r="H961" s="603">
        <f>F961*36</f>
        <v>13860</v>
      </c>
      <c r="I961" s="605">
        <f>F961</f>
        <v>385</v>
      </c>
      <c r="J961" s="608"/>
      <c r="K961" s="606"/>
      <c r="L961" s="608"/>
      <c r="M961" s="606"/>
      <c r="N961" s="608"/>
      <c r="O961" s="608"/>
      <c r="P961" s="608"/>
      <c r="Q961" s="608"/>
      <c r="R961" s="606">
        <v>36</v>
      </c>
      <c r="S961" s="608"/>
      <c r="T961" s="608"/>
      <c r="U961" s="608"/>
      <c r="V961" s="603"/>
      <c r="W961" s="603"/>
      <c r="X961" s="608"/>
      <c r="Y961" s="608"/>
      <c r="Z961" s="603"/>
      <c r="AA961" s="611"/>
      <c r="AB961" s="608"/>
      <c r="AC961" s="606"/>
      <c r="AD961" s="606"/>
      <c r="AE961" s="603"/>
    </row>
    <row r="962" spans="1:31" s="612" customFormat="1" ht="13.9" customHeight="1" x14ac:dyDescent="0.25">
      <c r="A962" s="603">
        <f>A960+1</f>
        <v>478</v>
      </c>
      <c r="B962" s="611" t="s">
        <v>864</v>
      </c>
      <c r="C962" s="611" t="s">
        <v>234</v>
      </c>
      <c r="D962" s="611"/>
      <c r="E962" s="604"/>
      <c r="F962" s="604"/>
      <c r="G962" s="603"/>
      <c r="H962" s="603"/>
      <c r="I962" s="605"/>
      <c r="J962" s="608"/>
      <c r="K962" s="606">
        <f>(M962*4+N962*2)/2</f>
        <v>12</v>
      </c>
      <c r="L962" s="606"/>
      <c r="M962" s="606">
        <v>6</v>
      </c>
      <c r="N962" s="607"/>
      <c r="O962" s="607"/>
      <c r="P962" s="607"/>
      <c r="Q962" s="607"/>
      <c r="R962" s="607"/>
      <c r="S962" s="607"/>
      <c r="T962" s="607"/>
      <c r="U962" s="603"/>
      <c r="V962" s="603">
        <v>1</v>
      </c>
      <c r="W962" s="603">
        <v>1</v>
      </c>
      <c r="X962" s="603"/>
      <c r="Y962" s="603"/>
      <c r="Z962" s="603">
        <v>2</v>
      </c>
      <c r="AA962" s="611"/>
      <c r="AB962" s="607"/>
      <c r="AC962" s="607"/>
      <c r="AD962" s="607"/>
      <c r="AE962" s="603"/>
    </row>
    <row r="963" spans="1:31" s="612" customFormat="1" ht="13.9" customHeight="1" x14ac:dyDescent="0.25">
      <c r="A963" s="603"/>
      <c r="B963" s="611"/>
      <c r="C963" s="611"/>
      <c r="D963" s="611"/>
      <c r="E963" s="604">
        <v>384.7</v>
      </c>
      <c r="F963" s="604">
        <f>+CEILING(E963,5)</f>
        <v>385</v>
      </c>
      <c r="G963" s="603"/>
      <c r="H963" s="603">
        <f>F963*36</f>
        <v>13860</v>
      </c>
      <c r="I963" s="605">
        <f>F963</f>
        <v>385</v>
      </c>
      <c r="J963" s="608"/>
      <c r="K963" s="606"/>
      <c r="L963" s="608"/>
      <c r="M963" s="606"/>
      <c r="N963" s="608"/>
      <c r="O963" s="608"/>
      <c r="P963" s="608"/>
      <c r="Q963" s="608"/>
      <c r="R963" s="606">
        <v>36</v>
      </c>
      <c r="S963" s="608"/>
      <c r="T963" s="608"/>
      <c r="U963" s="608"/>
      <c r="V963" s="603"/>
      <c r="W963" s="603"/>
      <c r="X963" s="608"/>
      <c r="Y963" s="608"/>
      <c r="Z963" s="603"/>
      <c r="AA963" s="611"/>
      <c r="AB963" s="608"/>
      <c r="AC963" s="606"/>
      <c r="AD963" s="606"/>
      <c r="AE963" s="603"/>
    </row>
    <row r="964" spans="1:31" s="612" customFormat="1" ht="13.9" customHeight="1" x14ac:dyDescent="0.25">
      <c r="A964" s="603">
        <f>A962+1</f>
        <v>479</v>
      </c>
      <c r="B964" s="611" t="s">
        <v>865</v>
      </c>
      <c r="C964" s="611" t="s">
        <v>234</v>
      </c>
      <c r="D964" s="611"/>
      <c r="E964" s="604"/>
      <c r="F964" s="604"/>
      <c r="G964" s="603"/>
      <c r="H964" s="603"/>
      <c r="I964" s="605"/>
      <c r="J964" s="608"/>
      <c r="K964" s="606">
        <f>(M964*4+N964*2)/2</f>
        <v>12</v>
      </c>
      <c r="L964" s="606"/>
      <c r="M964" s="606">
        <v>6</v>
      </c>
      <c r="N964" s="607"/>
      <c r="O964" s="607"/>
      <c r="P964" s="607"/>
      <c r="Q964" s="607"/>
      <c r="R964" s="607"/>
      <c r="S964" s="607"/>
      <c r="T964" s="607"/>
      <c r="U964" s="603"/>
      <c r="V964" s="603">
        <v>1</v>
      </c>
      <c r="W964" s="603">
        <v>1</v>
      </c>
      <c r="X964" s="603"/>
      <c r="Y964" s="603"/>
      <c r="Z964" s="603">
        <v>2</v>
      </c>
      <c r="AA964" s="611"/>
      <c r="AB964" s="607"/>
      <c r="AC964" s="607"/>
      <c r="AD964" s="607"/>
      <c r="AE964" s="603"/>
    </row>
    <row r="965" spans="1:31" s="612" customFormat="1" ht="13.9" customHeight="1" x14ac:dyDescent="0.25">
      <c r="A965" s="603"/>
      <c r="B965" s="611"/>
      <c r="C965" s="611"/>
      <c r="D965" s="611"/>
      <c r="E965" s="604">
        <v>368.8</v>
      </c>
      <c r="F965" s="604">
        <f>+CEILING(E965,5)</f>
        <v>370</v>
      </c>
      <c r="G965" s="603"/>
      <c r="H965" s="603">
        <f>F965*36</f>
        <v>13320</v>
      </c>
      <c r="I965" s="605">
        <f>F965</f>
        <v>370</v>
      </c>
      <c r="J965" s="608"/>
      <c r="K965" s="606"/>
      <c r="L965" s="608"/>
      <c r="M965" s="606"/>
      <c r="N965" s="608"/>
      <c r="O965" s="608"/>
      <c r="P965" s="608"/>
      <c r="Q965" s="608"/>
      <c r="R965" s="606">
        <v>36</v>
      </c>
      <c r="S965" s="608"/>
      <c r="T965" s="608"/>
      <c r="U965" s="608"/>
      <c r="V965" s="603"/>
      <c r="W965" s="603"/>
      <c r="X965" s="608"/>
      <c r="Y965" s="608"/>
      <c r="Z965" s="603"/>
      <c r="AA965" s="611"/>
      <c r="AB965" s="608"/>
      <c r="AC965" s="606"/>
      <c r="AD965" s="606"/>
      <c r="AE965" s="603"/>
    </row>
    <row r="966" spans="1:31" s="612" customFormat="1" ht="13.9" customHeight="1" x14ac:dyDescent="0.25">
      <c r="A966" s="603">
        <f>A964+1</f>
        <v>480</v>
      </c>
      <c r="B966" s="611" t="s">
        <v>866</v>
      </c>
      <c r="C966" s="611" t="s">
        <v>234</v>
      </c>
      <c r="D966" s="611"/>
      <c r="E966" s="604"/>
      <c r="F966" s="604"/>
      <c r="G966" s="603"/>
      <c r="H966" s="603"/>
      <c r="I966" s="605"/>
      <c r="J966" s="608"/>
      <c r="K966" s="606">
        <f>(M966*4+N966*2)/2</f>
        <v>12</v>
      </c>
      <c r="L966" s="606"/>
      <c r="M966" s="606">
        <v>6</v>
      </c>
      <c r="N966" s="607"/>
      <c r="O966" s="607"/>
      <c r="P966" s="607"/>
      <c r="Q966" s="607"/>
      <c r="R966" s="607"/>
      <c r="S966" s="607"/>
      <c r="T966" s="607"/>
      <c r="U966" s="603"/>
      <c r="V966" s="603">
        <v>1</v>
      </c>
      <c r="W966" s="603">
        <v>1</v>
      </c>
      <c r="X966" s="603"/>
      <c r="Y966" s="603"/>
      <c r="Z966" s="603">
        <v>2</v>
      </c>
      <c r="AA966" s="611"/>
      <c r="AB966" s="607"/>
      <c r="AC966" s="607"/>
      <c r="AD966" s="607"/>
      <c r="AE966" s="603"/>
    </row>
    <row r="967" spans="1:31" s="612" customFormat="1" ht="13.9" customHeight="1" x14ac:dyDescent="0.25">
      <c r="A967" s="603"/>
      <c r="B967" s="611"/>
      <c r="C967" s="611"/>
      <c r="D967" s="611"/>
      <c r="E967" s="604">
        <v>365.5</v>
      </c>
      <c r="F967" s="604">
        <f>+CEILING(E967,5)</f>
        <v>370</v>
      </c>
      <c r="G967" s="603"/>
      <c r="H967" s="603">
        <f>F967*36</f>
        <v>13320</v>
      </c>
      <c r="I967" s="605">
        <f>F967</f>
        <v>370</v>
      </c>
      <c r="J967" s="608"/>
      <c r="K967" s="606"/>
      <c r="L967" s="608"/>
      <c r="M967" s="606"/>
      <c r="N967" s="608"/>
      <c r="O967" s="608"/>
      <c r="P967" s="608"/>
      <c r="Q967" s="608"/>
      <c r="R967" s="606">
        <v>36</v>
      </c>
      <c r="S967" s="608"/>
      <c r="T967" s="608"/>
      <c r="U967" s="608"/>
      <c r="V967" s="603"/>
      <c r="W967" s="603"/>
      <c r="X967" s="608"/>
      <c r="Y967" s="608"/>
      <c r="Z967" s="603"/>
      <c r="AA967" s="611"/>
      <c r="AB967" s="608"/>
      <c r="AC967" s="606"/>
      <c r="AD967" s="606"/>
      <c r="AE967" s="603"/>
    </row>
    <row r="968" spans="1:31" s="612" customFormat="1" x14ac:dyDescent="0.25">
      <c r="A968" s="603">
        <f>A966+1</f>
        <v>481</v>
      </c>
      <c r="B968" s="611" t="s">
        <v>867</v>
      </c>
      <c r="C968" s="611" t="s">
        <v>234</v>
      </c>
      <c r="D968" s="611"/>
      <c r="E968" s="604"/>
      <c r="F968" s="604"/>
      <c r="G968" s="603"/>
      <c r="H968" s="603"/>
      <c r="I968" s="605"/>
      <c r="J968" s="608"/>
      <c r="K968" s="606">
        <f>(M968*4+N968*2)/2</f>
        <v>12</v>
      </c>
      <c r="L968" s="606"/>
      <c r="M968" s="606">
        <v>6</v>
      </c>
      <c r="N968" s="607"/>
      <c r="O968" s="607"/>
      <c r="P968" s="607"/>
      <c r="Q968" s="607"/>
      <c r="R968" s="607"/>
      <c r="S968" s="607"/>
      <c r="T968" s="607"/>
      <c r="U968" s="603"/>
      <c r="V968" s="603">
        <v>1</v>
      </c>
      <c r="W968" s="603">
        <v>1</v>
      </c>
      <c r="X968" s="603"/>
      <c r="Y968" s="603"/>
      <c r="Z968" s="603">
        <v>2</v>
      </c>
      <c r="AA968" s="611"/>
      <c r="AB968" s="607"/>
      <c r="AC968" s="607"/>
      <c r="AD968" s="607"/>
      <c r="AE968" s="603"/>
    </row>
    <row r="969" spans="1:31" s="612" customFormat="1" ht="13.9" customHeight="1" x14ac:dyDescent="0.25">
      <c r="A969" s="603"/>
      <c r="B969" s="611"/>
      <c r="C969" s="611"/>
      <c r="D969" s="611"/>
      <c r="E969" s="604">
        <v>392.4</v>
      </c>
      <c r="F969" s="604">
        <f>+CEILING(E969,5)</f>
        <v>395</v>
      </c>
      <c r="G969" s="603"/>
      <c r="H969" s="603">
        <f>F969*36</f>
        <v>14220</v>
      </c>
      <c r="I969" s="605">
        <f>F969</f>
        <v>395</v>
      </c>
      <c r="J969" s="610"/>
      <c r="K969" s="608"/>
      <c r="L969" s="610"/>
      <c r="M969" s="608"/>
      <c r="N969" s="608"/>
      <c r="O969" s="608"/>
      <c r="P969" s="608"/>
      <c r="Q969" s="608"/>
      <c r="R969" s="606">
        <v>42</v>
      </c>
      <c r="S969" s="607"/>
      <c r="T969" s="608"/>
      <c r="U969" s="603"/>
      <c r="V969" s="608"/>
      <c r="W969" s="603"/>
      <c r="X969" s="608"/>
      <c r="Y969" s="608"/>
      <c r="Z969" s="603"/>
      <c r="AA969" s="611"/>
      <c r="AB969" s="608"/>
      <c r="AC969" s="606"/>
      <c r="AD969" s="606"/>
      <c r="AE969" s="603"/>
    </row>
    <row r="970" spans="1:31" s="612" customFormat="1" ht="13.9" customHeight="1" x14ac:dyDescent="0.25">
      <c r="A970" s="603">
        <f>A968+1</f>
        <v>482</v>
      </c>
      <c r="B970" s="611" t="s">
        <v>868</v>
      </c>
      <c r="C970" s="611" t="s">
        <v>234</v>
      </c>
      <c r="D970" s="611"/>
      <c r="E970" s="604"/>
      <c r="F970" s="604"/>
      <c r="G970" s="603"/>
      <c r="H970" s="603"/>
      <c r="I970" s="605"/>
      <c r="J970" s="608"/>
      <c r="K970" s="606">
        <f>(M970*4+N970*2)/2</f>
        <v>12</v>
      </c>
      <c r="L970" s="606"/>
      <c r="M970" s="606">
        <v>6</v>
      </c>
      <c r="N970" s="607"/>
      <c r="O970" s="607"/>
      <c r="P970" s="607"/>
      <c r="Q970" s="607"/>
      <c r="R970" s="607"/>
      <c r="S970" s="607"/>
      <c r="T970" s="607"/>
      <c r="U970" s="603"/>
      <c r="V970" s="603">
        <v>1</v>
      </c>
      <c r="W970" s="603">
        <v>1</v>
      </c>
      <c r="X970" s="603"/>
      <c r="Y970" s="603"/>
      <c r="Z970" s="603">
        <v>2</v>
      </c>
      <c r="AA970" s="611"/>
      <c r="AB970" s="607"/>
      <c r="AC970" s="607"/>
      <c r="AD970" s="607"/>
      <c r="AE970" s="603"/>
    </row>
    <row r="971" spans="1:31" s="612" customFormat="1" ht="13.9" customHeight="1" x14ac:dyDescent="0.25">
      <c r="A971" s="603"/>
      <c r="B971" s="611"/>
      <c r="C971" s="611"/>
      <c r="D971" s="611"/>
      <c r="E971" s="604">
        <v>374.9</v>
      </c>
      <c r="F971" s="604">
        <f>+CEILING(E971,5)</f>
        <v>375</v>
      </c>
      <c r="G971" s="603"/>
      <c r="H971" s="603">
        <f>F971*36</f>
        <v>13500</v>
      </c>
      <c r="I971" s="605">
        <f>F971</f>
        <v>375</v>
      </c>
      <c r="J971" s="608"/>
      <c r="K971" s="606"/>
      <c r="L971" s="608"/>
      <c r="M971" s="606"/>
      <c r="N971" s="608"/>
      <c r="O971" s="608"/>
      <c r="P971" s="608"/>
      <c r="Q971" s="608"/>
      <c r="R971" s="606">
        <v>36</v>
      </c>
      <c r="S971" s="608"/>
      <c r="T971" s="608"/>
      <c r="U971" s="608"/>
      <c r="V971" s="603"/>
      <c r="W971" s="603"/>
      <c r="X971" s="608"/>
      <c r="Y971" s="608"/>
      <c r="Z971" s="603"/>
      <c r="AA971" s="611"/>
      <c r="AB971" s="608"/>
      <c r="AC971" s="606"/>
      <c r="AD971" s="606"/>
      <c r="AE971" s="603"/>
    </row>
    <row r="972" spans="1:31" s="612" customFormat="1" ht="13.9" customHeight="1" x14ac:dyDescent="0.25">
      <c r="A972" s="603">
        <f>A970+1</f>
        <v>483</v>
      </c>
      <c r="B972" s="611" t="s">
        <v>869</v>
      </c>
      <c r="C972" s="611" t="s">
        <v>20</v>
      </c>
      <c r="D972" s="611"/>
      <c r="E972" s="604"/>
      <c r="F972" s="604"/>
      <c r="G972" s="603"/>
      <c r="H972" s="603"/>
      <c r="I972" s="605"/>
      <c r="J972" s="608"/>
      <c r="K972" s="606">
        <f>(M972*4+N972*2)/2</f>
        <v>12</v>
      </c>
      <c r="L972" s="606"/>
      <c r="M972" s="606">
        <v>6</v>
      </c>
      <c r="N972" s="607"/>
      <c r="O972" s="607"/>
      <c r="P972" s="607"/>
      <c r="Q972" s="607"/>
      <c r="R972" s="607"/>
      <c r="S972" s="607"/>
      <c r="T972" s="607"/>
      <c r="U972" s="603"/>
      <c r="V972" s="603">
        <v>1</v>
      </c>
      <c r="W972" s="603">
        <v>1</v>
      </c>
      <c r="X972" s="603"/>
      <c r="Y972" s="603"/>
      <c r="Z972" s="603">
        <v>2</v>
      </c>
      <c r="AA972" s="611"/>
      <c r="AB972" s="607"/>
      <c r="AC972" s="607"/>
      <c r="AD972" s="607"/>
      <c r="AE972" s="603"/>
    </row>
    <row r="973" spans="1:31" s="612" customFormat="1" ht="13.9" customHeight="1" x14ac:dyDescent="0.25">
      <c r="A973" s="603"/>
      <c r="B973" s="611"/>
      <c r="C973" s="611"/>
      <c r="D973" s="611"/>
      <c r="E973" s="604">
        <v>379.5</v>
      </c>
      <c r="F973" s="604">
        <f>+CEILING(E973,5)</f>
        <v>380</v>
      </c>
      <c r="G973" s="603"/>
      <c r="H973" s="603">
        <f>F973*36</f>
        <v>13680</v>
      </c>
      <c r="I973" s="605">
        <f>F973</f>
        <v>380</v>
      </c>
      <c r="J973" s="608"/>
      <c r="K973" s="606"/>
      <c r="L973" s="608"/>
      <c r="M973" s="606"/>
      <c r="N973" s="608"/>
      <c r="O973" s="608"/>
      <c r="P973" s="608"/>
      <c r="Q973" s="608"/>
      <c r="R973" s="606">
        <v>36</v>
      </c>
      <c r="S973" s="608"/>
      <c r="T973" s="608"/>
      <c r="U973" s="608"/>
      <c r="V973" s="603"/>
      <c r="W973" s="603"/>
      <c r="X973" s="608"/>
      <c r="Y973" s="608"/>
      <c r="Z973" s="603"/>
      <c r="AA973" s="611"/>
      <c r="AB973" s="608"/>
      <c r="AC973" s="606"/>
      <c r="AD973" s="606"/>
      <c r="AE973" s="603"/>
    </row>
    <row r="974" spans="1:31" s="612" customFormat="1" ht="13.9" customHeight="1" x14ac:dyDescent="0.25">
      <c r="A974" s="603">
        <f>A972+1</f>
        <v>484</v>
      </c>
      <c r="B974" s="611" t="s">
        <v>870</v>
      </c>
      <c r="C974" s="611" t="s">
        <v>234</v>
      </c>
      <c r="D974" s="611"/>
      <c r="E974" s="604"/>
      <c r="F974" s="604"/>
      <c r="G974" s="603"/>
      <c r="H974" s="603"/>
      <c r="I974" s="605"/>
      <c r="J974" s="608"/>
      <c r="K974" s="606">
        <f>(M974*4+N974*2)/2</f>
        <v>12</v>
      </c>
      <c r="L974" s="606"/>
      <c r="M974" s="606">
        <v>6</v>
      </c>
      <c r="N974" s="607"/>
      <c r="O974" s="607"/>
      <c r="P974" s="607"/>
      <c r="Q974" s="607"/>
      <c r="R974" s="607"/>
      <c r="S974" s="607"/>
      <c r="T974" s="607"/>
      <c r="U974" s="603"/>
      <c r="V974" s="603">
        <v>1</v>
      </c>
      <c r="W974" s="603">
        <v>1</v>
      </c>
      <c r="X974" s="603"/>
      <c r="Y974" s="603"/>
      <c r="Z974" s="603">
        <v>2</v>
      </c>
      <c r="AA974" s="611"/>
      <c r="AB974" s="607"/>
      <c r="AC974" s="607"/>
      <c r="AD974" s="607"/>
      <c r="AE974" s="603"/>
    </row>
    <row r="975" spans="1:31" s="612" customFormat="1" ht="13.9" customHeight="1" x14ac:dyDescent="0.25">
      <c r="A975" s="603"/>
      <c r="B975" s="611"/>
      <c r="C975" s="611"/>
      <c r="D975" s="611"/>
      <c r="E975" s="604">
        <v>378.9</v>
      </c>
      <c r="F975" s="604">
        <f>+CEILING(E975,5)</f>
        <v>380</v>
      </c>
      <c r="G975" s="603"/>
      <c r="H975" s="603">
        <f>F975*36</f>
        <v>13680</v>
      </c>
      <c r="I975" s="605">
        <f>F975</f>
        <v>380</v>
      </c>
      <c r="J975" s="608"/>
      <c r="K975" s="606"/>
      <c r="L975" s="608"/>
      <c r="M975" s="606"/>
      <c r="N975" s="608"/>
      <c r="O975" s="608"/>
      <c r="P975" s="608"/>
      <c r="Q975" s="608"/>
      <c r="R975" s="606">
        <v>36</v>
      </c>
      <c r="S975" s="608"/>
      <c r="T975" s="608"/>
      <c r="U975" s="608"/>
      <c r="V975" s="603"/>
      <c r="W975" s="603"/>
      <c r="X975" s="608"/>
      <c r="Y975" s="608"/>
      <c r="Z975" s="603"/>
      <c r="AA975" s="611"/>
      <c r="AB975" s="608"/>
      <c r="AC975" s="606"/>
      <c r="AD975" s="606"/>
      <c r="AE975" s="603"/>
    </row>
    <row r="976" spans="1:31" s="612" customFormat="1" ht="13.9" customHeight="1" x14ac:dyDescent="0.25">
      <c r="A976" s="603">
        <f>A974+1</f>
        <v>485</v>
      </c>
      <c r="B976" s="611" t="s">
        <v>871</v>
      </c>
      <c r="C976" s="611" t="s">
        <v>248</v>
      </c>
      <c r="D976" s="611" t="s">
        <v>1156</v>
      </c>
      <c r="E976" s="611"/>
      <c r="F976" s="604"/>
      <c r="G976" s="603"/>
      <c r="H976" s="603"/>
      <c r="I976" s="605"/>
      <c r="J976" s="606">
        <v>48</v>
      </c>
      <c r="K976" s="608"/>
      <c r="L976" s="606">
        <v>12</v>
      </c>
      <c r="M976" s="608"/>
      <c r="N976" s="608"/>
      <c r="O976" s="608"/>
      <c r="P976" s="608"/>
      <c r="Q976" s="608"/>
      <c r="R976" s="607"/>
      <c r="S976" s="603">
        <v>30</v>
      </c>
      <c r="T976" s="608"/>
      <c r="U976" s="603">
        <v>2</v>
      </c>
      <c r="V976" s="608"/>
      <c r="W976" s="603">
        <v>2</v>
      </c>
      <c r="X976" s="608"/>
      <c r="Y976" s="608"/>
      <c r="Z976" s="603">
        <v>4</v>
      </c>
      <c r="AA976" s="611"/>
      <c r="AB976" s="608"/>
      <c r="AC976" s="607"/>
      <c r="AD976" s="607"/>
      <c r="AE976" s="603"/>
    </row>
    <row r="977" spans="1:31" s="612" customFormat="1" x14ac:dyDescent="0.25">
      <c r="A977" s="608"/>
      <c r="B977" s="618"/>
      <c r="C977" s="611"/>
      <c r="D977" s="611"/>
      <c r="E977" s="604"/>
      <c r="F977" s="604"/>
      <c r="G977" s="603"/>
      <c r="H977" s="603"/>
      <c r="I977" s="605"/>
      <c r="J977" s="608"/>
      <c r="K977" s="608"/>
      <c r="L977" s="608"/>
      <c r="M977" s="608"/>
      <c r="N977" s="608"/>
      <c r="O977" s="608"/>
      <c r="P977" s="608"/>
      <c r="Q977" s="608"/>
      <c r="R977" s="607"/>
      <c r="S977" s="608"/>
      <c r="T977" s="608"/>
      <c r="U977" s="608"/>
      <c r="V977" s="608"/>
      <c r="W977" s="608"/>
      <c r="X977" s="608"/>
      <c r="Y977" s="608"/>
      <c r="Z977" s="608"/>
      <c r="AA977" s="611"/>
      <c r="AB977" s="608"/>
      <c r="AC977" s="607"/>
      <c r="AD977" s="607"/>
      <c r="AE977" s="608"/>
    </row>
    <row r="978" spans="1:31" s="612" customFormat="1" ht="13.15" customHeight="1" x14ac:dyDescent="0.25">
      <c r="A978" s="608"/>
      <c r="B978" s="618"/>
      <c r="C978" s="611"/>
      <c r="D978" s="611"/>
      <c r="E978" s="604"/>
      <c r="F978" s="608"/>
      <c r="G978" s="603"/>
      <c r="H978" s="608"/>
      <c r="I978" s="608"/>
      <c r="J978" s="610"/>
      <c r="K978" s="608"/>
      <c r="L978" s="610"/>
      <c r="M978" s="608"/>
      <c r="N978" s="608"/>
      <c r="O978" s="608"/>
      <c r="P978" s="608"/>
      <c r="Q978" s="608"/>
      <c r="R978" s="608"/>
      <c r="S978" s="606"/>
      <c r="T978" s="608"/>
      <c r="U978" s="610"/>
      <c r="V978" s="608"/>
      <c r="W978" s="610"/>
      <c r="X978" s="608"/>
      <c r="Y978" s="608"/>
      <c r="Z978" s="610"/>
      <c r="AA978" s="611"/>
      <c r="AB978" s="608"/>
      <c r="AC978" s="608"/>
      <c r="AD978" s="608"/>
      <c r="AE978" s="610"/>
    </row>
    <row r="979" spans="1:31" s="612" customFormat="1" ht="22.9" customHeight="1" x14ac:dyDescent="0.25">
      <c r="A979" s="619" t="s">
        <v>19</v>
      </c>
      <c r="B979" s="619"/>
      <c r="C979" s="619"/>
      <c r="D979" s="619"/>
      <c r="E979" s="620">
        <f>SUM(E5:E978)</f>
        <v>191640.53404939437</v>
      </c>
      <c r="F979" s="608"/>
      <c r="G979" s="603"/>
      <c r="H979" s="620">
        <f>SUM(H5:H978)</f>
        <v>6940620</v>
      </c>
      <c r="I979" s="620">
        <f t="shared" ref="I979:AA979" si="0">SUM(I5:I978)</f>
        <v>192795</v>
      </c>
      <c r="J979" s="620">
        <f>SUM(J5:J978)</f>
        <v>4272</v>
      </c>
      <c r="K979" s="620">
        <f t="shared" si="0"/>
        <v>4876</v>
      </c>
      <c r="L979" s="620">
        <f t="shared" si="0"/>
        <v>1068</v>
      </c>
      <c r="M979" s="620">
        <f t="shared" si="0"/>
        <v>2382</v>
      </c>
      <c r="N979" s="620">
        <f t="shared" si="0"/>
        <v>106</v>
      </c>
      <c r="O979" s="620">
        <f>SUM(O5:O978)</f>
        <v>4</v>
      </c>
      <c r="P979" s="620">
        <f t="shared" si="0"/>
        <v>0</v>
      </c>
      <c r="Q979" s="620">
        <f t="shared" si="0"/>
        <v>0</v>
      </c>
      <c r="R979" s="620">
        <f t="shared" si="0"/>
        <v>19188</v>
      </c>
      <c r="S979" s="620">
        <f t="shared" si="0"/>
        <v>2670</v>
      </c>
      <c r="T979" s="620">
        <f t="shared" si="0"/>
        <v>72</v>
      </c>
      <c r="U979" s="620">
        <f t="shared" si="0"/>
        <v>178</v>
      </c>
      <c r="V979" s="620">
        <f t="shared" si="0"/>
        <v>397</v>
      </c>
      <c r="W979" s="620">
        <f t="shared" si="0"/>
        <v>574</v>
      </c>
      <c r="X979" s="620">
        <f t="shared" si="0"/>
        <v>0</v>
      </c>
      <c r="Y979" s="620">
        <f t="shared" si="0"/>
        <v>0</v>
      </c>
      <c r="Z979" s="620">
        <f t="shared" si="0"/>
        <v>1150</v>
      </c>
      <c r="AA979" s="620">
        <f t="shared" si="0"/>
        <v>0</v>
      </c>
      <c r="AB979" s="620"/>
      <c r="AC979" s="620"/>
      <c r="AD979" s="620"/>
      <c r="AE979" s="620"/>
    </row>
    <row r="980" spans="1:31" x14ac:dyDescent="0.35">
      <c r="A980" s="893" t="s">
        <v>1157</v>
      </c>
      <c r="B980" s="893"/>
      <c r="C980" s="893"/>
      <c r="D980" s="893"/>
      <c r="E980" s="608"/>
      <c r="F980" s="608"/>
      <c r="G980" s="608"/>
      <c r="H980" s="608">
        <f>H979*0.75%</f>
        <v>52054.65</v>
      </c>
      <c r="I980" s="608">
        <f>I979*0.75%</f>
        <v>1445.9624999999999</v>
      </c>
      <c r="J980" s="608"/>
      <c r="K980" s="608"/>
      <c r="L980" s="608"/>
      <c r="M980" s="608"/>
      <c r="N980" s="608"/>
      <c r="O980" s="608"/>
      <c r="P980" s="608"/>
      <c r="Q980" s="608"/>
      <c r="R980" s="608"/>
      <c r="S980" s="608"/>
      <c r="T980" s="608"/>
      <c r="U980" s="608"/>
      <c r="V980" s="608"/>
      <c r="W980" s="608"/>
      <c r="X980" s="608"/>
      <c r="Y980" s="608"/>
      <c r="Z980" s="608"/>
      <c r="AA980" s="611"/>
      <c r="AB980" s="608"/>
      <c r="AC980" s="608"/>
      <c r="AD980" s="608"/>
      <c r="AE980" s="608"/>
    </row>
    <row r="981" spans="1:31" x14ac:dyDescent="0.35">
      <c r="A981" s="893" t="s">
        <v>1158</v>
      </c>
      <c r="B981" s="893"/>
      <c r="C981" s="893"/>
      <c r="D981" s="893"/>
      <c r="E981" s="608"/>
      <c r="F981" s="608"/>
      <c r="G981" s="608"/>
      <c r="H981" s="608">
        <f>H980+H979</f>
        <v>6992674.6500000004</v>
      </c>
      <c r="I981" s="608">
        <f>I980+I979</f>
        <v>194240.96249999999</v>
      </c>
      <c r="J981" s="608"/>
      <c r="K981" s="608"/>
      <c r="L981" s="608"/>
      <c r="M981" s="608"/>
      <c r="N981" s="608"/>
      <c r="O981" s="608"/>
      <c r="P981" s="608"/>
      <c r="Q981" s="608"/>
      <c r="R981" s="608"/>
      <c r="S981" s="608"/>
      <c r="T981" s="608"/>
      <c r="U981" s="608"/>
      <c r="V981" s="608"/>
      <c r="W981" s="608"/>
      <c r="X981" s="608"/>
      <c r="Y981" s="608"/>
      <c r="Z981" s="608"/>
      <c r="AA981" s="611"/>
      <c r="AB981" s="608"/>
      <c r="AC981" s="608"/>
      <c r="AD981" s="608"/>
      <c r="AE981" s="608"/>
    </row>
  </sheetData>
  <autoFilter ref="A4:Z981" xr:uid="{00000000-0009-0000-0000-000002000000}"/>
  <mergeCells count="10">
    <mergeCell ref="A980:D980"/>
    <mergeCell ref="A981:D981"/>
    <mergeCell ref="A3:I3"/>
    <mergeCell ref="L3:O3"/>
    <mergeCell ref="P3:T3"/>
    <mergeCell ref="U3:Z3"/>
    <mergeCell ref="A2:AE2"/>
    <mergeCell ref="J3:K3"/>
    <mergeCell ref="AA3:AA4"/>
    <mergeCell ref="AB3:AE3"/>
  </mergeCells>
  <conditionalFormatting sqref="B532:B534 C533 B535:C535 B536:B540 C537 C539 B541:C541 B542 B543:C543 B544 B545:C545 B546:B550 C547 C549 B551:C551 B552:B558 C553 C555 C557 B559:C569 B570 B571:C571 B572 B573:C573 B574 B575:C575 B576 B577:C577 B578 B579:C579 B580 B581:C581 B582:B586 C583 C585 B587:C589 B590 B591:C591 B592 B593:C593 B594 B595:C595 B596 B597:C597 B598 B599:C599 B600 B601:C601 B602 B603:C609 B610 B611:C613 B614 B615:C615 B616 B617:C619 B620 B621:C621 B622 B623:C623 B624:B628 C625 C627 B629:C629 B630:B636 C631 C633:C635 B637:C641 B642 B643:C643 B644 B645:C645 B646 B647:C647 B648 B649:C649 B650 B651:C657 B658 B659:C661 B662 B663:C663 B664 B665:C665 B666 B667:C667 B668 B669:C675 B676 B677:C677 B678 B679:C685 B686 B687:C687 B688 B689:C689 B690 B691:C691 B692 B693:C693 B694 B695:C695 B696 B697:C697 B698 B699:C705 B706 B707:C707 B708 B709:C709 B710 B711:C711 B712 B713:C713 B714 B715:C715 B716 B717:C717 B718:B724 C719:C721 C723 B725:C725 B726 B727:C727 B729:C729 B731:C731 B733:C733 B735:C735 B741:C741 B743:C743 B745:C745 B747:C747 B749:C749 B751:C751 B753:C753 C754:C755 B759:C759 C780 C794 C802 C844 C930 C948 C956">
    <cfRule type="expression" dxfId="162" priority="6" stopIfTrue="1">
      <formula>IF(#REF!="TEN",TRUE,FALSE)</formula>
    </cfRule>
  </conditionalFormatting>
  <conditionalFormatting sqref="B728 B730 B732 B734 B736:B740 C737 C739 B742 B744 B746 B748 B750 B752 B754:B758 C757 B760">
    <cfRule type="expression" dxfId="161" priority="9" stopIfTrue="1">
      <formula>IF(#REF!="TEN",TRUE,FALSE)</formula>
    </cfRule>
  </conditionalFormatting>
  <conditionalFormatting sqref="B762 D762:D768 B763:C763 B764 B765:C765 B766 B767:C767 B768 B897:C897 B909:C909 B911:C911 B913:C913 B915:C915 B917:C917">
    <cfRule type="expression" dxfId="160" priority="8" stopIfTrue="1">
      <formula>IF(#REF!="TEN",TRUE,FALSE)</formula>
    </cfRule>
  </conditionalFormatting>
  <conditionalFormatting sqref="B761:D761">
    <cfRule type="expression" dxfId="159" priority="10" stopIfTrue="1">
      <formula>IF(#REF!="TEN",TRUE,FALSE)</formula>
    </cfRule>
  </conditionalFormatting>
  <conditionalFormatting sqref="C899:C903">
    <cfRule type="expression" dxfId="158" priority="4" stopIfTrue="1">
      <formula>IF(#REF!="TEN",TRUE,FALSE)</formula>
    </cfRule>
  </conditionalFormatting>
  <conditionalFormatting sqref="C976">
    <cfRule type="expression" dxfId="157" priority="5" stopIfTrue="1">
      <formula>IF(#REF!="TEN",TRUE,FALSE)</formula>
    </cfRule>
  </conditionalFormatting>
  <conditionalFormatting sqref="D532:D760">
    <cfRule type="expression" dxfId="156" priority="3" stopIfTrue="1">
      <formula>IF(#REF!="TEN",TRUE,FALSE)</formula>
    </cfRule>
  </conditionalFormatting>
  <conditionalFormatting sqref="D897:D918 B898:B908 C905 C907 B910 B912 B914 B916 B918">
    <cfRule type="expression" dxfId="155" priority="7" stopIfTrue="1">
      <formula>IF(#REF!="TEN",TRUE,FALSE)</formula>
    </cfRule>
  </conditionalFormatting>
  <conditionalFormatting sqref="E532:E756">
    <cfRule type="expression" dxfId="154" priority="2" stopIfTrue="1">
      <formula>IF(#REF!="TEN",TRUE,FALSE)</formula>
    </cfRule>
  </conditionalFormatting>
  <conditionalFormatting sqref="F6:F25 G46:G47 G57 G59 G66:G67 F82:G82 F83:F977 G93:G95 G119 G135:G592">
    <cfRule type="expression" dxfId="153" priority="1" stopIfTrue="1">
      <formula>IF($AY6="TEN",TRUE,FALSE)</formula>
    </cfRule>
  </conditionalFormatting>
  <conditionalFormatting sqref="F27:F81">
    <cfRule type="expression" dxfId="152" priority="11" stopIfTrue="1">
      <formula>IF($AY27="TEN",TRUE,FALSE)</formula>
    </cfRule>
  </conditionalFormatting>
  <conditionalFormatting sqref="F26:G26">
    <cfRule type="expression" dxfId="151" priority="20" stopIfTrue="1">
      <formula>IF($AY26="TEN",TRUE,FALSE)</formula>
    </cfRule>
  </conditionalFormatting>
  <conditionalFormatting sqref="G599:G603">
    <cfRule type="expression" dxfId="150" priority="19" stopIfTrue="1">
      <formula>IF($AY599="TEN",TRUE,FALSE)</formula>
    </cfRule>
  </conditionalFormatting>
  <hyperlinks>
    <hyperlink ref="A1" location="'Progress Summary'!A1" display="'Progress Summary'!A1" xr:uid="{00CD6304-AFE6-406B-BD56-613905481C99}"/>
  </hyperlinks>
  <pageMargins left="0.32" right="0.23" top="0.38" bottom="0.55000000000000004" header="0.17" footer="0.17"/>
  <pageSetup scale="41" orientation="landscape" r:id="rId1"/>
  <rowBreaks count="2" manualBreakCount="2">
    <brk id="509" max="24" man="1"/>
    <brk id="605"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3B5B-0E7F-4176-8E20-79EAF4C7759A}">
  <sheetPr>
    <tabColor theme="0" tint="-0.499984740745262"/>
  </sheetPr>
  <dimension ref="A1:P28"/>
  <sheetViews>
    <sheetView workbookViewId="0">
      <pane ySplit="5" topLeftCell="A6" activePane="bottomLeft" state="frozen"/>
      <selection activeCell="E186" sqref="E186"/>
      <selection pane="bottomLeft" activeCell="B6" sqref="B6:C16"/>
    </sheetView>
  </sheetViews>
  <sheetFormatPr defaultColWidth="9.1796875" defaultRowHeight="13" x14ac:dyDescent="0.35"/>
  <cols>
    <col min="1" max="1" width="4" style="364" customWidth="1"/>
    <col min="2" max="2" width="5.7265625" style="364" bestFit="1" customWidth="1"/>
    <col min="3" max="3" width="5.1796875" style="364" bestFit="1" customWidth="1"/>
    <col min="4" max="4" width="16.7265625" style="364" bestFit="1" customWidth="1"/>
    <col min="5" max="6" width="8.1796875" style="364" customWidth="1"/>
    <col min="7" max="8" width="10.453125" style="364" bestFit="1" customWidth="1"/>
    <col min="9" max="9" width="8.81640625" style="364" bestFit="1" customWidth="1"/>
    <col min="10" max="10" width="8" style="364" customWidth="1"/>
    <col min="11" max="12" width="10.453125" style="364" bestFit="1" customWidth="1"/>
    <col min="13" max="13" width="29.453125" style="364" bestFit="1" customWidth="1"/>
    <col min="14" max="14" width="10" style="364" customWidth="1"/>
    <col min="15" max="15" width="11" style="364" bestFit="1" customWidth="1"/>
    <col min="16" max="16" width="20.1796875" style="364" customWidth="1"/>
    <col min="17" max="16384" width="9.1796875" style="364"/>
  </cols>
  <sheetData>
    <row r="1" spans="1:16" x14ac:dyDescent="0.35">
      <c r="A1" s="217" t="s">
        <v>1288</v>
      </c>
    </row>
    <row r="2" spans="1:16" x14ac:dyDescent="0.35">
      <c r="A2" s="364" t="s">
        <v>1244</v>
      </c>
    </row>
    <row r="3" spans="1:16" ht="15" customHeight="1" x14ac:dyDescent="0.35">
      <c r="A3" s="896" t="s">
        <v>1167</v>
      </c>
      <c r="B3" s="896"/>
      <c r="C3" s="896"/>
      <c r="D3" s="896"/>
      <c r="E3" s="896"/>
      <c r="F3" s="896"/>
      <c r="G3" s="896"/>
      <c r="H3" s="896"/>
      <c r="I3" s="896"/>
      <c r="J3" s="896"/>
      <c r="K3" s="896"/>
      <c r="L3" s="896"/>
      <c r="M3" s="896"/>
      <c r="N3" s="896"/>
      <c r="O3" s="896"/>
      <c r="P3" s="896"/>
    </row>
    <row r="4" spans="1:16" x14ac:dyDescent="0.35">
      <c r="A4" s="896" t="s">
        <v>22</v>
      </c>
      <c r="B4" s="896" t="s">
        <v>13</v>
      </c>
      <c r="C4" s="896"/>
      <c r="D4" s="896" t="s">
        <v>7</v>
      </c>
      <c r="E4" s="896" t="s">
        <v>14</v>
      </c>
      <c r="F4" s="895" t="s">
        <v>1168</v>
      </c>
      <c r="G4" s="895"/>
      <c r="H4" s="895"/>
      <c r="I4" s="895"/>
      <c r="J4" s="896" t="s">
        <v>11</v>
      </c>
      <c r="K4" s="896"/>
      <c r="L4" s="896"/>
      <c r="M4" s="896"/>
      <c r="N4" s="897" t="s">
        <v>1175</v>
      </c>
      <c r="O4" s="897" t="s">
        <v>1169</v>
      </c>
      <c r="P4" s="897" t="s">
        <v>1170</v>
      </c>
    </row>
    <row r="5" spans="1:16" ht="26" x14ac:dyDescent="0.35">
      <c r="A5" s="896"/>
      <c r="B5" s="428" t="s">
        <v>119</v>
      </c>
      <c r="C5" s="427" t="s">
        <v>120</v>
      </c>
      <c r="D5" s="896"/>
      <c r="E5" s="896"/>
      <c r="F5" s="427" t="s">
        <v>14</v>
      </c>
      <c r="G5" s="427" t="s">
        <v>6</v>
      </c>
      <c r="H5" s="427" t="s">
        <v>5</v>
      </c>
      <c r="I5" s="427" t="s">
        <v>9</v>
      </c>
      <c r="J5" s="427" t="s">
        <v>14</v>
      </c>
      <c r="K5" s="427" t="s">
        <v>6</v>
      </c>
      <c r="L5" s="427" t="s">
        <v>5</v>
      </c>
      <c r="M5" s="427" t="s">
        <v>9</v>
      </c>
      <c r="N5" s="898"/>
      <c r="O5" s="898"/>
      <c r="P5" s="898"/>
    </row>
    <row r="6" spans="1:16" x14ac:dyDescent="0.35">
      <c r="A6" s="429">
        <v>1</v>
      </c>
      <c r="B6" s="429" t="s">
        <v>35</v>
      </c>
      <c r="C6" s="429" t="s">
        <v>765</v>
      </c>
      <c r="D6" s="430" t="s">
        <v>1172</v>
      </c>
      <c r="E6" s="429">
        <v>3.3370000000000002</v>
      </c>
      <c r="F6" s="429">
        <f>E6</f>
        <v>3.3370000000000002</v>
      </c>
      <c r="G6" s="431">
        <v>45698</v>
      </c>
      <c r="H6" s="431">
        <v>45699</v>
      </c>
      <c r="I6" s="431"/>
      <c r="J6" s="429">
        <f>E6</f>
        <v>3.3370000000000002</v>
      </c>
      <c r="K6" s="431">
        <v>45544</v>
      </c>
      <c r="L6" s="431">
        <v>45551</v>
      </c>
      <c r="M6" s="432" t="s">
        <v>1041</v>
      </c>
      <c r="N6" s="433">
        <v>45536</v>
      </c>
      <c r="O6" s="434">
        <v>45721</v>
      </c>
      <c r="P6" s="435" t="s">
        <v>1171</v>
      </c>
    </row>
    <row r="7" spans="1:16" x14ac:dyDescent="0.35">
      <c r="A7" s="429">
        <v>2</v>
      </c>
      <c r="B7" s="429" t="s">
        <v>765</v>
      </c>
      <c r="C7" s="429" t="s">
        <v>97</v>
      </c>
      <c r="D7" s="430" t="s">
        <v>1172</v>
      </c>
      <c r="E7" s="429">
        <v>3.778</v>
      </c>
      <c r="F7" s="429">
        <f t="shared" ref="F7:F21" si="0">E7</f>
        <v>3.778</v>
      </c>
      <c r="G7" s="431">
        <v>45700</v>
      </c>
      <c r="H7" s="431">
        <v>45701</v>
      </c>
      <c r="I7" s="431"/>
      <c r="J7" s="429">
        <f t="shared" ref="J7:J21" si="1">E7</f>
        <v>3.778</v>
      </c>
      <c r="K7" s="431">
        <v>45561</v>
      </c>
      <c r="L7" s="431">
        <v>45568</v>
      </c>
      <c r="M7" s="436" t="s">
        <v>1041</v>
      </c>
      <c r="N7" s="433">
        <v>45566</v>
      </c>
      <c r="O7" s="434">
        <v>45714</v>
      </c>
      <c r="P7" s="435" t="s">
        <v>1171</v>
      </c>
    </row>
    <row r="8" spans="1:16" x14ac:dyDescent="0.35">
      <c r="A8" s="429">
        <v>3</v>
      </c>
      <c r="B8" s="429" t="s">
        <v>97</v>
      </c>
      <c r="C8" s="429" t="s">
        <v>98</v>
      </c>
      <c r="D8" s="430" t="s">
        <v>1172</v>
      </c>
      <c r="E8" s="429">
        <v>4.8769999999999998</v>
      </c>
      <c r="F8" s="429">
        <f t="shared" si="0"/>
        <v>4.8769999999999998</v>
      </c>
      <c r="G8" s="431">
        <v>45703</v>
      </c>
      <c r="H8" s="431">
        <v>45704</v>
      </c>
      <c r="I8" s="431"/>
      <c r="J8" s="429">
        <f t="shared" si="1"/>
        <v>4.8769999999999998</v>
      </c>
      <c r="K8" s="431">
        <v>45582</v>
      </c>
      <c r="L8" s="431">
        <v>45587</v>
      </c>
      <c r="M8" s="436" t="s">
        <v>1041</v>
      </c>
      <c r="N8" s="433">
        <v>45566</v>
      </c>
      <c r="O8" s="437"/>
      <c r="P8" s="435"/>
    </row>
    <row r="9" spans="1:16" x14ac:dyDescent="0.35">
      <c r="A9" s="429">
        <v>4</v>
      </c>
      <c r="B9" s="429" t="s">
        <v>98</v>
      </c>
      <c r="C9" s="429" t="s">
        <v>99</v>
      </c>
      <c r="D9" s="430" t="s">
        <v>1172</v>
      </c>
      <c r="E9" s="429">
        <v>4.5679999999999996</v>
      </c>
      <c r="F9" s="429">
        <f t="shared" si="0"/>
        <v>4.5679999999999996</v>
      </c>
      <c r="G9" s="431">
        <v>45707</v>
      </c>
      <c r="H9" s="431">
        <v>45707</v>
      </c>
      <c r="I9" s="429"/>
      <c r="J9" s="429">
        <f t="shared" si="1"/>
        <v>4.5679999999999996</v>
      </c>
      <c r="K9" s="431">
        <v>45596</v>
      </c>
      <c r="L9" s="431">
        <v>45602</v>
      </c>
      <c r="M9" s="432" t="s">
        <v>1041</v>
      </c>
      <c r="N9" s="433">
        <v>45597</v>
      </c>
      <c r="O9" s="434">
        <v>45715</v>
      </c>
      <c r="P9" s="435" t="s">
        <v>1171</v>
      </c>
    </row>
    <row r="10" spans="1:16" x14ac:dyDescent="0.35">
      <c r="A10" s="429">
        <v>5</v>
      </c>
      <c r="B10" s="429" t="s">
        <v>99</v>
      </c>
      <c r="C10" s="429" t="s">
        <v>100</v>
      </c>
      <c r="D10" s="430" t="s">
        <v>1172</v>
      </c>
      <c r="E10" s="438">
        <v>4.8630000000000004</v>
      </c>
      <c r="F10" s="429">
        <f t="shared" si="0"/>
        <v>4.8630000000000004</v>
      </c>
      <c r="G10" s="431">
        <v>45711</v>
      </c>
      <c r="H10" s="431">
        <v>45712</v>
      </c>
      <c r="I10" s="429"/>
      <c r="J10" s="429">
        <f t="shared" si="1"/>
        <v>4.8630000000000004</v>
      </c>
      <c r="K10" s="431">
        <v>45609</v>
      </c>
      <c r="L10" s="431">
        <v>45612</v>
      </c>
      <c r="M10" s="432" t="s">
        <v>1041</v>
      </c>
      <c r="N10" s="433">
        <v>45597</v>
      </c>
      <c r="O10" s="437"/>
      <c r="P10" s="435"/>
    </row>
    <row r="11" spans="1:16" x14ac:dyDescent="0.35">
      <c r="A11" s="429">
        <v>6</v>
      </c>
      <c r="B11" s="429" t="s">
        <v>100</v>
      </c>
      <c r="C11" s="429" t="s">
        <v>814</v>
      </c>
      <c r="D11" s="430" t="s">
        <v>1172</v>
      </c>
      <c r="E11" s="438">
        <v>3.7109999999999999</v>
      </c>
      <c r="F11" s="429">
        <f t="shared" si="0"/>
        <v>3.7109999999999999</v>
      </c>
      <c r="G11" s="431">
        <v>45717</v>
      </c>
      <c r="H11" s="431">
        <v>45718</v>
      </c>
      <c r="I11" s="429"/>
      <c r="J11" s="429">
        <f t="shared" si="1"/>
        <v>3.7109999999999999</v>
      </c>
      <c r="K11" s="431">
        <v>45661</v>
      </c>
      <c r="L11" s="431">
        <v>45666</v>
      </c>
      <c r="M11" s="432" t="s">
        <v>1041</v>
      </c>
      <c r="N11" s="433">
        <v>45658</v>
      </c>
      <c r="O11" s="437"/>
      <c r="P11" s="435"/>
    </row>
    <row r="12" spans="1:16" x14ac:dyDescent="0.35">
      <c r="A12" s="429">
        <v>7</v>
      </c>
      <c r="B12" s="429" t="s">
        <v>814</v>
      </c>
      <c r="C12" s="429" t="s">
        <v>826</v>
      </c>
      <c r="D12" s="430" t="s">
        <v>1172</v>
      </c>
      <c r="E12" s="438">
        <v>4.9180000000000001</v>
      </c>
      <c r="F12" s="429">
        <f t="shared" si="0"/>
        <v>4.9180000000000001</v>
      </c>
      <c r="G12" s="431">
        <v>45719</v>
      </c>
      <c r="H12" s="431">
        <v>45719</v>
      </c>
      <c r="I12" s="429"/>
      <c r="J12" s="429">
        <f t="shared" si="1"/>
        <v>4.9180000000000001</v>
      </c>
      <c r="K12" s="431">
        <v>45669</v>
      </c>
      <c r="L12" s="431">
        <v>45672</v>
      </c>
      <c r="M12" s="432" t="s">
        <v>1041</v>
      </c>
      <c r="N12" s="433">
        <v>45658</v>
      </c>
      <c r="O12" s="437"/>
      <c r="P12" s="435"/>
    </row>
    <row r="13" spans="1:16" x14ac:dyDescent="0.35">
      <c r="A13" s="429">
        <v>8</v>
      </c>
      <c r="B13" s="429" t="s">
        <v>715</v>
      </c>
      <c r="C13" s="429" t="s">
        <v>718</v>
      </c>
      <c r="D13" s="430" t="s">
        <v>1172</v>
      </c>
      <c r="E13" s="438">
        <v>1.0489999999999999</v>
      </c>
      <c r="F13" s="429">
        <f t="shared" si="0"/>
        <v>1.0489999999999999</v>
      </c>
      <c r="G13" s="431">
        <v>45861</v>
      </c>
      <c r="H13" s="431">
        <v>45862</v>
      </c>
      <c r="I13" s="429"/>
      <c r="J13" s="429">
        <f t="shared" si="1"/>
        <v>1.0489999999999999</v>
      </c>
      <c r="K13" s="431">
        <v>45861</v>
      </c>
      <c r="L13" s="431">
        <v>45862</v>
      </c>
      <c r="M13" s="432" t="s">
        <v>1041</v>
      </c>
      <c r="N13" s="433">
        <v>45839</v>
      </c>
      <c r="O13" s="432"/>
      <c r="P13" s="432"/>
    </row>
    <row r="14" spans="1:16" x14ac:dyDescent="0.35">
      <c r="A14" s="429">
        <v>9</v>
      </c>
      <c r="B14" s="674" t="s">
        <v>92</v>
      </c>
      <c r="C14" s="429" t="s">
        <v>715</v>
      </c>
      <c r="D14" s="430" t="s">
        <v>1172</v>
      </c>
      <c r="E14" s="438">
        <v>4.444</v>
      </c>
      <c r="F14" s="429">
        <f t="shared" si="0"/>
        <v>4.444</v>
      </c>
      <c r="G14" s="431">
        <v>45864</v>
      </c>
      <c r="H14" s="431">
        <v>45864</v>
      </c>
      <c r="I14" s="429"/>
      <c r="J14" s="429">
        <f t="shared" si="1"/>
        <v>4.444</v>
      </c>
      <c r="K14" s="431">
        <v>45865</v>
      </c>
      <c r="L14" s="431">
        <v>45865</v>
      </c>
      <c r="M14" s="432" t="s">
        <v>1041</v>
      </c>
      <c r="N14" s="433">
        <v>45839</v>
      </c>
      <c r="O14" s="432"/>
      <c r="P14" s="432"/>
    </row>
    <row r="15" spans="1:16" x14ac:dyDescent="0.35">
      <c r="A15" s="429">
        <v>10</v>
      </c>
      <c r="B15" s="674" t="s">
        <v>696</v>
      </c>
      <c r="C15" s="674" t="s">
        <v>91</v>
      </c>
      <c r="D15" s="430" t="s">
        <v>1172</v>
      </c>
      <c r="E15" s="438">
        <v>0.83099999999999996</v>
      </c>
      <c r="F15" s="429">
        <f t="shared" si="0"/>
        <v>0.83099999999999996</v>
      </c>
      <c r="G15" s="431">
        <v>45871</v>
      </c>
      <c r="H15" s="431">
        <v>45874</v>
      </c>
      <c r="I15" s="429"/>
      <c r="J15" s="429">
        <f t="shared" si="1"/>
        <v>0.83099999999999996</v>
      </c>
      <c r="K15" s="431">
        <v>45871</v>
      </c>
      <c r="L15" s="431">
        <v>45874</v>
      </c>
      <c r="M15" s="432" t="s">
        <v>1041</v>
      </c>
      <c r="N15" s="433">
        <v>45870</v>
      </c>
      <c r="O15" s="432"/>
      <c r="P15" s="432"/>
    </row>
    <row r="16" spans="1:16" x14ac:dyDescent="0.35">
      <c r="A16" s="429">
        <v>11</v>
      </c>
      <c r="B16" s="674" t="s">
        <v>91</v>
      </c>
      <c r="C16" s="429" t="s">
        <v>92</v>
      </c>
      <c r="D16" s="430" t="s">
        <v>1172</v>
      </c>
      <c r="E16" s="438">
        <v>3.2269999999999999</v>
      </c>
      <c r="F16" s="429">
        <f t="shared" si="0"/>
        <v>3.2269999999999999</v>
      </c>
      <c r="G16" s="431">
        <v>45879</v>
      </c>
      <c r="H16" s="431">
        <v>45883</v>
      </c>
      <c r="I16" s="429"/>
      <c r="J16" s="429">
        <f t="shared" si="1"/>
        <v>3.2269999999999999</v>
      </c>
      <c r="K16" s="431">
        <v>45879</v>
      </c>
      <c r="L16" s="431">
        <v>45883</v>
      </c>
      <c r="M16" s="432" t="s">
        <v>1041</v>
      </c>
      <c r="N16" s="433">
        <v>45870</v>
      </c>
      <c r="O16" s="432"/>
      <c r="P16" s="432"/>
    </row>
    <row r="17" spans="1:16" x14ac:dyDescent="0.35">
      <c r="A17" s="429"/>
      <c r="B17" s="429"/>
      <c r="C17" s="429"/>
      <c r="D17" s="432"/>
      <c r="E17" s="438"/>
      <c r="F17" s="429">
        <f t="shared" si="0"/>
        <v>0</v>
      </c>
      <c r="G17" s="431"/>
      <c r="H17" s="431"/>
      <c r="I17" s="429"/>
      <c r="J17" s="429">
        <f t="shared" si="1"/>
        <v>0</v>
      </c>
      <c r="K17" s="431"/>
      <c r="L17" s="431"/>
      <c r="M17" s="432"/>
      <c r="N17" s="432"/>
      <c r="O17" s="432"/>
      <c r="P17" s="432"/>
    </row>
    <row r="18" spans="1:16" x14ac:dyDescent="0.35">
      <c r="A18" s="429"/>
      <c r="B18" s="429"/>
      <c r="C18" s="429"/>
      <c r="D18" s="432"/>
      <c r="E18" s="438"/>
      <c r="F18" s="429">
        <f t="shared" si="0"/>
        <v>0</v>
      </c>
      <c r="G18" s="431"/>
      <c r="H18" s="431"/>
      <c r="I18" s="429"/>
      <c r="J18" s="429">
        <f t="shared" si="1"/>
        <v>0</v>
      </c>
      <c r="K18" s="431"/>
      <c r="L18" s="431"/>
      <c r="M18" s="432"/>
      <c r="N18" s="432"/>
      <c r="O18" s="432"/>
      <c r="P18" s="432"/>
    </row>
    <row r="19" spans="1:16" x14ac:dyDescent="0.35">
      <c r="A19" s="429"/>
      <c r="B19" s="429"/>
      <c r="C19" s="429"/>
      <c r="D19" s="432"/>
      <c r="E19" s="438"/>
      <c r="F19" s="429">
        <f t="shared" si="0"/>
        <v>0</v>
      </c>
      <c r="G19" s="431"/>
      <c r="H19" s="431"/>
      <c r="I19" s="429"/>
      <c r="J19" s="429">
        <f t="shared" si="1"/>
        <v>0</v>
      </c>
      <c r="K19" s="431"/>
      <c r="L19" s="431"/>
      <c r="M19" s="432"/>
      <c r="N19" s="432"/>
      <c r="O19" s="432"/>
      <c r="P19" s="432"/>
    </row>
    <row r="20" spans="1:16" x14ac:dyDescent="0.35">
      <c r="A20" s="429"/>
      <c r="B20" s="429"/>
      <c r="C20" s="429"/>
      <c r="D20" s="432"/>
      <c r="E20" s="438"/>
      <c r="F20" s="429">
        <f t="shared" si="0"/>
        <v>0</v>
      </c>
      <c r="G20" s="431"/>
      <c r="H20" s="431"/>
      <c r="I20" s="429"/>
      <c r="J20" s="429">
        <f t="shared" si="1"/>
        <v>0</v>
      </c>
      <c r="K20" s="431"/>
      <c r="L20" s="431"/>
      <c r="M20" s="432"/>
      <c r="N20" s="432"/>
      <c r="O20" s="432"/>
      <c r="P20" s="432"/>
    </row>
    <row r="21" spans="1:16" x14ac:dyDescent="0.35">
      <c r="A21" s="429"/>
      <c r="B21" s="429"/>
      <c r="C21" s="429"/>
      <c r="D21" s="432"/>
      <c r="E21" s="438"/>
      <c r="F21" s="429">
        <f t="shared" si="0"/>
        <v>0</v>
      </c>
      <c r="G21" s="431"/>
      <c r="H21" s="431"/>
      <c r="I21" s="429"/>
      <c r="J21" s="429">
        <f t="shared" si="1"/>
        <v>0</v>
      </c>
      <c r="K21" s="431"/>
      <c r="L21" s="431"/>
      <c r="M21" s="432"/>
      <c r="N21" s="432"/>
      <c r="O21" s="432"/>
      <c r="P21" s="432"/>
    </row>
    <row r="22" spans="1:16" x14ac:dyDescent="0.35">
      <c r="A22" s="429"/>
      <c r="B22" s="429"/>
      <c r="C22" s="429"/>
      <c r="D22" s="432"/>
      <c r="E22" s="438"/>
      <c r="F22" s="438"/>
      <c r="G22" s="431"/>
      <c r="H22" s="431"/>
      <c r="I22" s="429"/>
      <c r="J22" s="429"/>
      <c r="K22" s="431"/>
      <c r="L22" s="431"/>
      <c r="M22" s="432"/>
      <c r="N22" s="432"/>
      <c r="O22" s="432"/>
      <c r="P22" s="432"/>
    </row>
    <row r="23" spans="1:16" x14ac:dyDescent="0.35">
      <c r="A23" s="429"/>
      <c r="B23" s="429"/>
      <c r="C23" s="429"/>
      <c r="D23" s="432"/>
      <c r="E23" s="438"/>
      <c r="F23" s="438"/>
      <c r="G23" s="431"/>
      <c r="H23" s="431"/>
      <c r="I23" s="429"/>
      <c r="J23" s="429"/>
      <c r="K23" s="431"/>
      <c r="L23" s="431"/>
      <c r="M23" s="432"/>
      <c r="N23" s="432"/>
      <c r="O23" s="432"/>
      <c r="P23" s="432"/>
    </row>
    <row r="24" spans="1:16" x14ac:dyDescent="0.35">
      <c r="A24" s="429"/>
      <c r="B24" s="429"/>
      <c r="C24" s="429"/>
      <c r="D24" s="432"/>
      <c r="E24" s="438"/>
      <c r="F24" s="438"/>
      <c r="G24" s="431"/>
      <c r="H24" s="431"/>
      <c r="I24" s="429"/>
      <c r="J24" s="429"/>
      <c r="K24" s="431"/>
      <c r="L24" s="431"/>
      <c r="M24" s="432"/>
      <c r="N24" s="432"/>
      <c r="O24" s="432"/>
      <c r="P24" s="432"/>
    </row>
    <row r="25" spans="1:16" x14ac:dyDescent="0.35">
      <c r="A25" s="429"/>
      <c r="B25" s="429"/>
      <c r="C25" s="429"/>
      <c r="D25" s="432"/>
      <c r="E25" s="438"/>
      <c r="F25" s="438"/>
      <c r="G25" s="431"/>
      <c r="H25" s="431"/>
      <c r="I25" s="429"/>
      <c r="J25" s="429"/>
      <c r="K25" s="432"/>
      <c r="L25" s="432"/>
      <c r="M25" s="432"/>
      <c r="N25" s="432"/>
      <c r="O25" s="432"/>
      <c r="P25" s="432"/>
    </row>
    <row r="26" spans="1:16" x14ac:dyDescent="0.35">
      <c r="A26" s="429"/>
      <c r="B26" s="429"/>
      <c r="C26" s="429"/>
      <c r="D26" s="432"/>
      <c r="E26" s="438"/>
      <c r="F26" s="438"/>
      <c r="G26" s="431"/>
      <c r="H26" s="431"/>
      <c r="I26" s="429"/>
      <c r="J26" s="429"/>
      <c r="K26" s="432"/>
      <c r="L26" s="432"/>
      <c r="M26" s="432"/>
      <c r="N26" s="432"/>
      <c r="O26" s="432"/>
      <c r="P26" s="432"/>
    </row>
    <row r="27" spans="1:16" x14ac:dyDescent="0.35">
      <c r="A27" s="429"/>
      <c r="B27" s="429"/>
      <c r="C27" s="429"/>
      <c r="D27" s="429"/>
      <c r="E27" s="429"/>
      <c r="F27" s="429"/>
      <c r="G27" s="431"/>
      <c r="H27" s="431"/>
      <c r="I27" s="431"/>
      <c r="J27" s="429"/>
      <c r="K27" s="429"/>
      <c r="L27" s="429"/>
      <c r="M27" s="429"/>
      <c r="N27" s="429"/>
      <c r="O27" s="432"/>
      <c r="P27" s="432"/>
    </row>
    <row r="28" spans="1:16" s="441" customFormat="1" x14ac:dyDescent="0.35">
      <c r="A28" s="894" t="s">
        <v>138</v>
      </c>
      <c r="B28" s="894"/>
      <c r="C28" s="894"/>
      <c r="D28" s="439"/>
      <c r="E28" s="439">
        <f>+SUM(E6:E27)</f>
        <v>39.603000000000002</v>
      </c>
      <c r="F28" s="439"/>
      <c r="G28" s="439"/>
      <c r="H28" s="439"/>
      <c r="I28" s="439"/>
      <c r="J28" s="439">
        <f>+SUM(J6:J27)</f>
        <v>39.603000000000002</v>
      </c>
      <c r="K28" s="439"/>
      <c r="L28" s="439"/>
      <c r="M28" s="439"/>
      <c r="N28" s="439"/>
      <c r="O28" s="440"/>
      <c r="P28" s="440"/>
    </row>
  </sheetData>
  <mergeCells count="11">
    <mergeCell ref="A28:C28"/>
    <mergeCell ref="F4:I4"/>
    <mergeCell ref="A3:P3"/>
    <mergeCell ref="O4:O5"/>
    <mergeCell ref="P4:P5"/>
    <mergeCell ref="N4:N5"/>
    <mergeCell ref="A4:A5"/>
    <mergeCell ref="B4:C4"/>
    <mergeCell ref="D4:D5"/>
    <mergeCell ref="E4:E5"/>
    <mergeCell ref="J4:M4"/>
  </mergeCells>
  <hyperlinks>
    <hyperlink ref="A1" location="'Progress Summary'!A1" display="'Progress Summary'!A1" xr:uid="{4C91DCBE-A100-4DB5-B7AB-397A5AC74D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31FCC-5B9F-412C-8427-E3BB56234955}">
  <sheetPr codeName="Sheet12">
    <tabColor theme="9"/>
  </sheetPr>
  <dimension ref="A1:BO367"/>
  <sheetViews>
    <sheetView topLeftCell="A146" zoomScale="96" zoomScaleNormal="90" workbookViewId="0">
      <selection activeCell="C156" sqref="C156"/>
    </sheetView>
  </sheetViews>
  <sheetFormatPr defaultColWidth="4" defaultRowHeight="13" x14ac:dyDescent="0.3"/>
  <cols>
    <col min="1" max="1" width="2.81640625" style="10" customWidth="1"/>
    <col min="2" max="2" width="4.26953125" style="11" customWidth="1"/>
    <col min="3" max="3" width="4.26953125" style="54" customWidth="1"/>
    <col min="4" max="4" width="4.54296875" style="11" customWidth="1"/>
    <col min="5" max="45" width="4.26953125" style="11" customWidth="1"/>
    <col min="46" max="46" width="4" style="11"/>
    <col min="47" max="47" width="4" style="11" customWidth="1"/>
    <col min="48" max="48" width="11.7265625" style="12" customWidth="1"/>
    <col min="49" max="49" width="4.26953125" style="12" customWidth="1"/>
    <col min="50" max="50" width="4.1796875" style="12" customWidth="1"/>
    <col min="51" max="51" width="4.7265625" style="12" customWidth="1"/>
    <col min="52" max="52" width="2.81640625" style="12" customWidth="1"/>
    <col min="53" max="54" width="8.54296875" style="12" customWidth="1"/>
    <col min="55" max="55" width="9" style="12" customWidth="1"/>
    <col min="56" max="56" width="8.54296875" style="140" customWidth="1"/>
    <col min="57" max="57" width="7.7265625" style="11" customWidth="1"/>
    <col min="58" max="59" width="4" style="11" customWidth="1"/>
    <col min="60" max="60" width="17.1796875" style="11" customWidth="1"/>
    <col min="61" max="61" width="7.453125" style="11" customWidth="1"/>
    <col min="62" max="62" width="18.81640625" style="11" customWidth="1"/>
    <col min="63" max="63" width="17.26953125" style="11" bestFit="1" customWidth="1"/>
    <col min="64" max="65" width="4" style="11" customWidth="1"/>
    <col min="66" max="66" width="4" style="11"/>
    <col min="67" max="67" width="5.453125" style="11" bestFit="1" customWidth="1"/>
    <col min="68" max="16384" width="4" style="11"/>
  </cols>
  <sheetData>
    <row r="1" spans="1:63" ht="12.75" customHeight="1" thickBot="1" x14ac:dyDescent="0.35">
      <c r="A1" s="216" t="s">
        <v>1288</v>
      </c>
      <c r="B1" s="123"/>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row>
    <row r="2" spans="1:63" ht="17.25" customHeight="1" x14ac:dyDescent="0.3">
      <c r="B2" s="125"/>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7"/>
      <c r="AU2" s="215"/>
    </row>
    <row r="3" spans="1:63" s="16" customFormat="1" ht="15.75" customHeight="1" x14ac:dyDescent="0.35">
      <c r="A3" s="17"/>
      <c r="B3" s="81"/>
      <c r="C3" s="906" t="s">
        <v>919</v>
      </c>
      <c r="D3" s="907"/>
      <c r="E3" s="907"/>
      <c r="F3" s="907"/>
      <c r="G3" s="907"/>
      <c r="H3" s="907"/>
      <c r="I3" s="907"/>
      <c r="J3" s="907"/>
      <c r="K3" s="907"/>
      <c r="L3" s="907"/>
      <c r="M3" s="907"/>
      <c r="N3" s="907"/>
      <c r="O3" s="907"/>
      <c r="P3" s="907"/>
      <c r="Q3" s="907"/>
      <c r="R3" s="908"/>
      <c r="S3" s="912" t="s">
        <v>405</v>
      </c>
      <c r="T3" s="913"/>
      <c r="U3" s="913"/>
      <c r="V3" s="913"/>
      <c r="W3" s="913"/>
      <c r="X3" s="913"/>
      <c r="Y3" s="913"/>
      <c r="Z3" s="914"/>
      <c r="AA3" s="154"/>
      <c r="AB3" s="154"/>
      <c r="AC3" s="154"/>
      <c r="AD3" s="154"/>
      <c r="AE3" s="154"/>
      <c r="AF3" s="154"/>
      <c r="AG3" s="154"/>
      <c r="AH3" s="154"/>
      <c r="AI3" s="154"/>
      <c r="AJ3" s="154"/>
      <c r="AK3" s="154"/>
      <c r="AL3" s="154"/>
      <c r="AM3" s="154"/>
      <c r="AN3" s="154"/>
      <c r="AO3" s="154"/>
      <c r="AP3" s="154"/>
      <c r="AQ3" s="154"/>
      <c r="AR3" s="154"/>
      <c r="AS3" s="154"/>
      <c r="AT3" s="82"/>
      <c r="AV3" s="12"/>
      <c r="AW3" s="12"/>
      <c r="AX3" s="12"/>
      <c r="AY3" s="12"/>
      <c r="AZ3" s="12"/>
      <c r="BA3" s="12"/>
      <c r="BB3" s="12"/>
      <c r="BC3" s="12"/>
      <c r="BD3" s="140"/>
    </row>
    <row r="4" spans="1:63" ht="15.75" customHeight="1" x14ac:dyDescent="0.3">
      <c r="B4" s="13"/>
      <c r="C4" s="128" t="s">
        <v>406</v>
      </c>
      <c r="D4" s="129"/>
      <c r="E4" s="129"/>
      <c r="F4" s="129"/>
      <c r="G4" s="129"/>
      <c r="H4" s="139"/>
      <c r="I4" s="909">
        <f ca="1">+TODAY()</f>
        <v>45931</v>
      </c>
      <c r="J4" s="910"/>
      <c r="K4" s="910"/>
      <c r="L4" s="910"/>
      <c r="M4" s="910"/>
      <c r="N4" s="910"/>
      <c r="O4" s="910"/>
      <c r="P4" s="910"/>
      <c r="Q4" s="910"/>
      <c r="R4" s="911"/>
      <c r="T4" s="14"/>
      <c r="U4" s="155"/>
      <c r="V4" s="156"/>
      <c r="W4" s="154"/>
      <c r="X4" s="154"/>
      <c r="Y4" s="154"/>
      <c r="Z4" s="154"/>
      <c r="AC4" s="154"/>
      <c r="AD4" s="154"/>
      <c r="AE4" s="154"/>
      <c r="AF4" s="154"/>
      <c r="AG4" s="154"/>
      <c r="AH4" s="154"/>
      <c r="AI4" s="154"/>
      <c r="AJ4" s="154"/>
      <c r="AK4" s="154"/>
      <c r="AL4" s="154"/>
      <c r="AM4" s="157"/>
      <c r="AN4" s="157"/>
      <c r="AO4" s="157"/>
      <c r="AP4" s="157"/>
      <c r="AQ4" s="157"/>
      <c r="AR4" s="157"/>
      <c r="AS4" s="158"/>
      <c r="AT4" s="15"/>
    </row>
    <row r="5" spans="1:63" s="16" customFormat="1" ht="15.75" customHeight="1" x14ac:dyDescent="0.35">
      <c r="A5" s="17"/>
      <c r="B5" s="18"/>
      <c r="C5" s="900" t="s">
        <v>307</v>
      </c>
      <c r="D5" s="902"/>
      <c r="E5" s="900" t="s">
        <v>37</v>
      </c>
      <c r="F5" s="901"/>
      <c r="G5" s="901"/>
      <c r="H5" s="902"/>
      <c r="I5" s="900" t="s">
        <v>407</v>
      </c>
      <c r="J5" s="902"/>
      <c r="K5" s="900" t="s">
        <v>408</v>
      </c>
      <c r="L5" s="902"/>
      <c r="M5" s="900" t="s">
        <v>409</v>
      </c>
      <c r="N5" s="901"/>
      <c r="O5" s="902"/>
      <c r="P5" s="900" t="s">
        <v>16</v>
      </c>
      <c r="Q5" s="902"/>
      <c r="R5" s="532" t="s">
        <v>125</v>
      </c>
      <c r="T5" s="14"/>
      <c r="U5" s="14"/>
      <c r="W5" s="900" t="s">
        <v>410</v>
      </c>
      <c r="X5" s="901"/>
      <c r="Y5" s="901"/>
      <c r="Z5" s="902"/>
      <c r="AC5" s="154"/>
      <c r="AD5" s="154"/>
      <c r="AE5" s="154"/>
      <c r="AF5" s="154"/>
      <c r="AG5" s="154"/>
      <c r="AH5" s="154"/>
      <c r="AI5" s="154"/>
      <c r="AJ5" s="154"/>
      <c r="AK5" s="154"/>
      <c r="AL5" s="154"/>
      <c r="AM5" s="154"/>
      <c r="AN5" s="154"/>
      <c r="AO5" s="154"/>
      <c r="AP5" s="154"/>
      <c r="AQ5" s="154"/>
      <c r="AR5" s="159"/>
      <c r="AS5" s="160"/>
      <c r="AT5" s="19"/>
      <c r="AV5" s="899" t="s">
        <v>411</v>
      </c>
      <c r="AW5" s="899"/>
      <c r="AX5" s="899"/>
      <c r="AY5" s="899"/>
      <c r="AZ5" s="899"/>
      <c r="BA5" s="899"/>
      <c r="BB5" s="899"/>
      <c r="BC5" s="899"/>
      <c r="BD5" s="899"/>
      <c r="BE5" s="899"/>
    </row>
    <row r="6" spans="1:63" s="16" customFormat="1" ht="15.75" customHeight="1" x14ac:dyDescent="0.35">
      <c r="A6" s="17"/>
      <c r="B6" s="18"/>
      <c r="C6" s="900">
        <v>1</v>
      </c>
      <c r="D6" s="902"/>
      <c r="E6" s="900" t="s">
        <v>10</v>
      </c>
      <c r="F6" s="901"/>
      <c r="G6" s="901"/>
      <c r="H6" s="902"/>
      <c r="I6" s="900" t="s">
        <v>412</v>
      </c>
      <c r="J6" s="902"/>
      <c r="K6" s="900">
        <v>485</v>
      </c>
      <c r="L6" s="902"/>
      <c r="M6" s="900">
        <f>BA18</f>
        <v>470</v>
      </c>
      <c r="N6" s="901"/>
      <c r="O6" s="902"/>
      <c r="P6" s="903">
        <f>K6-M6</f>
        <v>15</v>
      </c>
      <c r="Q6" s="905"/>
      <c r="R6" s="533">
        <f>BB18</f>
        <v>2</v>
      </c>
      <c r="U6" s="14"/>
      <c r="W6" s="900" t="s">
        <v>413</v>
      </c>
      <c r="X6" s="901"/>
      <c r="Y6" s="901"/>
      <c r="Z6" s="902"/>
      <c r="AC6" s="154"/>
      <c r="AD6" s="154"/>
      <c r="AE6" s="154"/>
      <c r="AF6" s="154"/>
      <c r="AG6" s="154"/>
      <c r="AH6" s="154"/>
      <c r="AI6" s="154"/>
      <c r="AJ6" s="154"/>
      <c r="AK6" s="154"/>
      <c r="AL6" s="154"/>
      <c r="AM6" s="154"/>
      <c r="AN6" s="154"/>
      <c r="AO6" s="154"/>
      <c r="AP6" s="161"/>
      <c r="AQ6" s="161"/>
      <c r="AR6" s="162"/>
      <c r="AS6" s="160"/>
      <c r="AT6" s="19"/>
      <c r="AV6" s="671"/>
      <c r="AW6" s="671"/>
      <c r="AX6" s="671"/>
      <c r="AY6" s="671"/>
      <c r="AZ6" s="671"/>
      <c r="BA6" s="671"/>
      <c r="BB6" s="671"/>
      <c r="BC6" s="671"/>
      <c r="BD6" s="672"/>
    </row>
    <row r="7" spans="1:63" s="16" customFormat="1" ht="15.75" customHeight="1" x14ac:dyDescent="0.35">
      <c r="A7" s="17"/>
      <c r="B7" s="18"/>
      <c r="C7" s="900">
        <v>2</v>
      </c>
      <c r="D7" s="902"/>
      <c r="E7" s="903" t="s">
        <v>122</v>
      </c>
      <c r="F7" s="904"/>
      <c r="G7" s="904"/>
      <c r="H7" s="905"/>
      <c r="I7" s="900" t="s">
        <v>412</v>
      </c>
      <c r="J7" s="902"/>
      <c r="K7" s="903">
        <v>485</v>
      </c>
      <c r="L7" s="905"/>
      <c r="M7" s="900">
        <f>BC18</f>
        <v>448</v>
      </c>
      <c r="N7" s="901"/>
      <c r="O7" s="902"/>
      <c r="P7" s="903">
        <f t="shared" ref="P7:P11" si="0">K7-M7</f>
        <v>37</v>
      </c>
      <c r="Q7" s="905"/>
      <c r="R7" s="534">
        <v>0</v>
      </c>
      <c r="U7" s="21"/>
      <c r="W7" s="900" t="s">
        <v>414</v>
      </c>
      <c r="X7" s="901"/>
      <c r="Y7" s="901"/>
      <c r="Z7" s="902"/>
      <c r="AC7" s="154"/>
      <c r="AD7" s="154"/>
      <c r="AE7" s="161"/>
      <c r="AF7" s="161"/>
      <c r="AG7" s="161"/>
      <c r="AH7" s="161"/>
      <c r="AI7" s="154"/>
      <c r="AJ7" s="154"/>
      <c r="AK7" s="161"/>
      <c r="AL7" s="161"/>
      <c r="AM7" s="154"/>
      <c r="AN7" s="154"/>
      <c r="AO7" s="154"/>
      <c r="AP7" s="154"/>
      <c r="AQ7" s="154"/>
      <c r="AR7" s="163"/>
      <c r="AS7" s="160"/>
      <c r="AT7" s="19"/>
      <c r="AV7" s="20"/>
      <c r="AW7" s="20"/>
      <c r="AX7" s="20"/>
      <c r="AY7" s="20"/>
      <c r="AZ7" s="20"/>
      <c r="BA7" s="20"/>
      <c r="BB7" s="20"/>
      <c r="BC7" s="20"/>
      <c r="BD7" s="141" t="s">
        <v>415</v>
      </c>
    </row>
    <row r="8" spans="1:63" s="16" customFormat="1" ht="15.75" customHeight="1" x14ac:dyDescent="0.35">
      <c r="A8" s="17"/>
      <c r="B8" s="18"/>
      <c r="C8" s="900">
        <v>3</v>
      </c>
      <c r="D8" s="902"/>
      <c r="E8" s="900" t="s">
        <v>416</v>
      </c>
      <c r="F8" s="901"/>
      <c r="G8" s="901"/>
      <c r="H8" s="902"/>
      <c r="I8" s="900" t="s">
        <v>412</v>
      </c>
      <c r="J8" s="902"/>
      <c r="K8" s="900">
        <v>485</v>
      </c>
      <c r="L8" s="902"/>
      <c r="M8" s="900">
        <f>BD18</f>
        <v>347</v>
      </c>
      <c r="N8" s="901"/>
      <c r="O8" s="902"/>
      <c r="P8" s="903">
        <f>K8-M8</f>
        <v>138</v>
      </c>
      <c r="Q8" s="905"/>
      <c r="R8" s="534">
        <v>13</v>
      </c>
      <c r="U8" s="521"/>
      <c r="W8" s="900" t="s">
        <v>417</v>
      </c>
      <c r="X8" s="901"/>
      <c r="Y8" s="901"/>
      <c r="Z8" s="902"/>
      <c r="AC8" s="154"/>
      <c r="AD8" s="154"/>
      <c r="AE8" s="161"/>
      <c r="AF8" s="161"/>
      <c r="AG8" s="161"/>
      <c r="AH8" s="161"/>
      <c r="AI8" s="154"/>
      <c r="AJ8" s="154"/>
      <c r="AK8" s="161"/>
      <c r="AL8" s="161"/>
      <c r="AM8" s="154"/>
      <c r="AN8" s="154"/>
      <c r="AO8" s="154"/>
      <c r="AP8" s="154"/>
      <c r="AQ8" s="154"/>
      <c r="AR8" s="163"/>
      <c r="AS8" s="160"/>
      <c r="AT8" s="19"/>
      <c r="AV8" s="20"/>
      <c r="AW8" s="20"/>
      <c r="AX8" s="20"/>
      <c r="AY8" s="20"/>
      <c r="AZ8" s="20"/>
      <c r="BA8" s="20"/>
      <c r="BB8" s="20"/>
      <c r="BC8" s="20"/>
      <c r="BD8" s="141"/>
    </row>
    <row r="9" spans="1:63" s="16" customFormat="1" x14ac:dyDescent="0.35">
      <c r="A9" s="17"/>
      <c r="B9" s="18"/>
      <c r="C9" s="900">
        <v>4</v>
      </c>
      <c r="D9" s="902"/>
      <c r="E9" s="903" t="s">
        <v>1405</v>
      </c>
      <c r="F9" s="904"/>
      <c r="G9" s="904"/>
      <c r="H9" s="905"/>
      <c r="I9" s="900" t="s">
        <v>412</v>
      </c>
      <c r="J9" s="902"/>
      <c r="K9" s="903">
        <v>485</v>
      </c>
      <c r="L9" s="905"/>
      <c r="M9" s="900">
        <f>BE18</f>
        <v>189</v>
      </c>
      <c r="N9" s="901"/>
      <c r="O9" s="902"/>
      <c r="P9" s="903">
        <f>K9-M9</f>
        <v>296</v>
      </c>
      <c r="Q9" s="905"/>
      <c r="R9" s="534">
        <v>0</v>
      </c>
      <c r="U9" s="21"/>
      <c r="W9" s="900" t="s">
        <v>420</v>
      </c>
      <c r="X9" s="901"/>
      <c r="Y9" s="901"/>
      <c r="Z9" s="902"/>
      <c r="AC9" s="154"/>
      <c r="AD9" s="154"/>
      <c r="AE9" s="154"/>
      <c r="AF9" s="154"/>
      <c r="AG9" s="154"/>
      <c r="AH9" s="154"/>
      <c r="AI9" s="154"/>
      <c r="AJ9" s="154"/>
      <c r="AK9" s="154"/>
      <c r="AL9" s="154"/>
      <c r="AM9" s="154"/>
      <c r="AN9" s="154"/>
      <c r="AO9" s="154"/>
      <c r="AP9" s="154"/>
      <c r="AQ9" s="154"/>
      <c r="AR9" s="163"/>
      <c r="AS9" s="160"/>
      <c r="AT9" s="19"/>
      <c r="AV9" s="20"/>
      <c r="AW9" s="20"/>
      <c r="AX9" s="20"/>
      <c r="AY9" s="20"/>
      <c r="AZ9" s="20"/>
      <c r="BA9" s="20"/>
      <c r="BB9" s="20"/>
      <c r="BC9" s="20"/>
      <c r="BD9" s="141"/>
    </row>
    <row r="10" spans="1:63" s="16" customFormat="1" ht="15.75" customHeight="1" x14ac:dyDescent="0.35">
      <c r="A10" s="17"/>
      <c r="B10" s="18"/>
      <c r="C10" s="900">
        <v>5</v>
      </c>
      <c r="D10" s="902"/>
      <c r="E10" s="900" t="s">
        <v>418</v>
      </c>
      <c r="F10" s="901"/>
      <c r="G10" s="901"/>
      <c r="H10" s="902"/>
      <c r="I10" s="900" t="s">
        <v>419</v>
      </c>
      <c r="J10" s="902"/>
      <c r="K10" s="915">
        <v>191.36</v>
      </c>
      <c r="L10" s="916"/>
      <c r="M10" s="915">
        <f>(BK18/1000)+BJ18/1000</f>
        <v>47.297200000000011</v>
      </c>
      <c r="N10" s="917"/>
      <c r="O10" s="916"/>
      <c r="P10" s="918">
        <f t="shared" si="0"/>
        <v>144.06280000000001</v>
      </c>
      <c r="Q10" s="919"/>
      <c r="R10" s="534">
        <v>0</v>
      </c>
      <c r="AC10" s="154"/>
      <c r="AD10" s="154"/>
      <c r="AE10" s="154"/>
      <c r="AF10" s="154"/>
      <c r="AG10" s="154"/>
      <c r="AH10" s="154"/>
      <c r="AI10" s="154"/>
      <c r="AJ10" s="154"/>
      <c r="AK10" s="164"/>
      <c r="AL10" s="164"/>
      <c r="AM10" s="154"/>
      <c r="AN10" s="154"/>
      <c r="AO10" s="154"/>
      <c r="AP10" s="164"/>
      <c r="AQ10" s="164"/>
      <c r="AR10" s="163"/>
      <c r="AS10" s="160"/>
      <c r="AT10" s="19"/>
      <c r="AV10" s="20" t="s">
        <v>146</v>
      </c>
      <c r="AW10" s="20" t="s">
        <v>421</v>
      </c>
      <c r="AX10" s="20" t="s">
        <v>32</v>
      </c>
      <c r="AY10" s="20"/>
      <c r="AZ10" s="20"/>
      <c r="BA10" s="20"/>
      <c r="BB10" s="20"/>
      <c r="BC10" s="20"/>
      <c r="BD10" s="141"/>
    </row>
    <row r="11" spans="1:63" s="16" customFormat="1" ht="15.75" customHeight="1" x14ac:dyDescent="0.3">
      <c r="A11" s="17"/>
      <c r="B11" s="18"/>
      <c r="C11" s="900">
        <v>6</v>
      </c>
      <c r="D11" s="902"/>
      <c r="E11" s="900" t="s">
        <v>422</v>
      </c>
      <c r="F11" s="901"/>
      <c r="G11" s="901"/>
      <c r="H11" s="902"/>
      <c r="I11" s="900" t="s">
        <v>419</v>
      </c>
      <c r="J11" s="902"/>
      <c r="K11" s="915">
        <v>191.36</v>
      </c>
      <c r="L11" s="916"/>
      <c r="M11" s="915">
        <f>BK18/1000</f>
        <v>43.509000000000007</v>
      </c>
      <c r="N11" s="917"/>
      <c r="O11" s="916"/>
      <c r="P11" s="918">
        <f t="shared" si="0"/>
        <v>147.851</v>
      </c>
      <c r="Q11" s="919"/>
      <c r="R11" s="535">
        <v>0</v>
      </c>
      <c r="S11" s="11"/>
      <c r="T11" s="165"/>
      <c r="U11" s="166"/>
      <c r="V11" s="152"/>
      <c r="W11" s="167"/>
      <c r="X11" s="167"/>
      <c r="Y11" s="167"/>
      <c r="Z11" s="167"/>
      <c r="AC11" s="154"/>
      <c r="AD11" s="154"/>
      <c r="AE11" s="154"/>
      <c r="AF11" s="154"/>
      <c r="AG11" s="154"/>
      <c r="AH11" s="154"/>
      <c r="AI11" s="154"/>
      <c r="AJ11" s="154"/>
      <c r="AK11" s="164"/>
      <c r="AL11" s="164"/>
      <c r="AM11" s="154"/>
      <c r="AN11" s="154"/>
      <c r="AO11" s="154"/>
      <c r="AP11" s="164"/>
      <c r="AQ11" s="164"/>
      <c r="AR11" s="163"/>
      <c r="AS11" s="160"/>
      <c r="AT11" s="19"/>
      <c r="AV11" s="20"/>
      <c r="AW11" s="20"/>
      <c r="AX11" s="20"/>
      <c r="AY11" s="20"/>
      <c r="AZ11" s="20"/>
      <c r="BA11" s="20"/>
      <c r="BB11" s="20"/>
      <c r="BC11" s="20" t="s">
        <v>424</v>
      </c>
      <c r="BD11" s="141"/>
    </row>
    <row r="12" spans="1:63" ht="15.75" customHeight="1" x14ac:dyDescent="0.3">
      <c r="B12" s="13"/>
      <c r="C12" s="128" t="s">
        <v>425</v>
      </c>
      <c r="D12" s="129"/>
      <c r="E12" s="129"/>
      <c r="F12" s="129"/>
      <c r="G12" s="129"/>
      <c r="H12" s="129"/>
      <c r="I12" s="129"/>
      <c r="J12" s="129"/>
      <c r="K12" s="129"/>
      <c r="L12" s="129"/>
      <c r="M12" s="129"/>
      <c r="N12" s="129"/>
      <c r="O12" s="129"/>
      <c r="P12" s="129"/>
      <c r="Q12" s="129"/>
      <c r="R12" s="130"/>
      <c r="S12" s="154"/>
      <c r="T12" s="154"/>
      <c r="U12" s="154"/>
      <c r="V12" s="167"/>
      <c r="W12" s="900" t="s">
        <v>913</v>
      </c>
      <c r="X12" s="901"/>
      <c r="Y12" s="901"/>
      <c r="Z12" s="902"/>
      <c r="AC12" s="154"/>
      <c r="AD12" s="154"/>
      <c r="AE12" s="154"/>
      <c r="AF12" s="154"/>
      <c r="AG12" s="154"/>
      <c r="AH12" s="154"/>
      <c r="AI12" s="154"/>
      <c r="AJ12" s="154"/>
      <c r="AK12" s="154"/>
      <c r="AL12" s="154"/>
      <c r="AM12" s="154"/>
      <c r="AN12" s="154"/>
      <c r="AO12" s="154"/>
      <c r="AP12" s="154"/>
      <c r="AQ12" s="154"/>
      <c r="AR12" s="154"/>
      <c r="AS12" s="158"/>
      <c r="AT12" s="15"/>
    </row>
    <row r="13" spans="1:63" ht="15.75" customHeight="1" x14ac:dyDescent="0.3">
      <c r="B13" s="13"/>
      <c r="C13" s="49"/>
      <c r="D13" s="158"/>
      <c r="E13" s="158"/>
      <c r="F13" s="158"/>
      <c r="G13" s="168"/>
      <c r="H13" s="158"/>
      <c r="M13" s="152"/>
      <c r="O13" s="158"/>
      <c r="P13" s="152" t="s">
        <v>294</v>
      </c>
      <c r="R13" s="25"/>
      <c r="T13" s="14"/>
      <c r="U13" s="155"/>
      <c r="W13" s="940" t="s">
        <v>914</v>
      </c>
      <c r="X13" s="940"/>
      <c r="Y13" s="940"/>
      <c r="Z13" s="940"/>
      <c r="AA13" s="167"/>
      <c r="AB13" s="934"/>
      <c r="AC13" s="934"/>
      <c r="AD13" s="934"/>
      <c r="AE13" s="934"/>
      <c r="AF13" s="158"/>
      <c r="AG13" s="168"/>
      <c r="AH13" s="158"/>
      <c r="AM13" s="152"/>
      <c r="AO13" s="158"/>
      <c r="AP13" s="152"/>
      <c r="AR13" s="158"/>
      <c r="AS13" s="158"/>
      <c r="AT13" s="15"/>
      <c r="AV13" s="23"/>
      <c r="AW13" s="23"/>
      <c r="AX13" s="23"/>
      <c r="AY13" s="23"/>
      <c r="AZ13" s="23"/>
      <c r="BA13" s="23"/>
      <c r="BB13" s="23"/>
      <c r="BC13" s="23"/>
      <c r="BD13" s="142"/>
      <c r="BE13" s="23"/>
    </row>
    <row r="14" spans="1:63" ht="15.75" customHeight="1" x14ac:dyDescent="0.3">
      <c r="B14" s="13"/>
      <c r="C14" s="49"/>
      <c r="D14" s="191"/>
      <c r="E14" s="158" t="s">
        <v>1205</v>
      </c>
      <c r="F14" s="158"/>
      <c r="G14" s="169"/>
      <c r="H14" s="158"/>
      <c r="J14" s="24"/>
      <c r="K14" s="158"/>
      <c r="L14" s="24" t="s">
        <v>426</v>
      </c>
      <c r="M14" s="152"/>
      <c r="N14" s="158"/>
      <c r="P14" s="147" t="s">
        <v>427</v>
      </c>
      <c r="R14" s="25"/>
      <c r="T14" s="14"/>
      <c r="U14" s="14"/>
      <c r="V14" s="152"/>
      <c r="W14" s="900" t="s">
        <v>428</v>
      </c>
      <c r="X14" s="901"/>
      <c r="Y14" s="901"/>
      <c r="Z14" s="902"/>
      <c r="AA14" s="154"/>
      <c r="AB14" s="154"/>
      <c r="AC14" s="158"/>
      <c r="AD14" s="158"/>
      <c r="AE14" s="158"/>
      <c r="AF14" s="158"/>
      <c r="AG14" s="169"/>
      <c r="AH14" s="158"/>
      <c r="AJ14" s="24"/>
      <c r="AK14" s="158"/>
      <c r="AM14" s="152"/>
      <c r="AN14" s="158"/>
      <c r="AP14" s="147"/>
      <c r="AR14" s="158"/>
      <c r="AS14" s="158"/>
      <c r="AT14" s="15"/>
      <c r="AV14" s="26"/>
      <c r="AW14" s="26"/>
      <c r="AX14" s="26"/>
      <c r="AY14" s="26"/>
      <c r="AZ14" s="26"/>
      <c r="BA14" s="26"/>
      <c r="BB14" s="26"/>
      <c r="BC14" s="26"/>
      <c r="BD14" s="143"/>
      <c r="BE14" s="26"/>
    </row>
    <row r="15" spans="1:63" ht="15.75" customHeight="1" x14ac:dyDescent="0.3">
      <c r="B15" s="13"/>
      <c r="C15" s="49"/>
      <c r="D15" s="190"/>
      <c r="E15" s="158" t="s">
        <v>1204</v>
      </c>
      <c r="F15" s="158"/>
      <c r="G15" s="169"/>
      <c r="H15" s="158"/>
      <c r="I15" s="158"/>
      <c r="J15" s="24"/>
      <c r="K15" s="158"/>
      <c r="M15" s="152"/>
      <c r="N15" s="158"/>
      <c r="P15" s="147"/>
      <c r="R15" s="25"/>
      <c r="T15" s="14"/>
      <c r="U15" s="27"/>
      <c r="W15" s="900" t="s">
        <v>429</v>
      </c>
      <c r="X15" s="901"/>
      <c r="Y15" s="901"/>
      <c r="Z15" s="902"/>
      <c r="AA15" s="154"/>
      <c r="AB15" s="154"/>
      <c r="AC15" s="158"/>
      <c r="AD15" s="158"/>
      <c r="AE15" s="158"/>
      <c r="AF15" s="158"/>
      <c r="AG15" s="169"/>
      <c r="AH15" s="158"/>
      <c r="AJ15" s="24"/>
      <c r="AK15" s="158"/>
      <c r="AM15" s="152"/>
      <c r="AN15" s="158"/>
      <c r="AP15" s="147"/>
      <c r="AR15" s="158"/>
      <c r="AS15" s="158"/>
      <c r="AT15" s="15"/>
      <c r="AV15" s="26"/>
      <c r="AW15" s="26"/>
      <c r="AX15" s="26"/>
      <c r="AY15" s="26"/>
      <c r="AZ15" s="26"/>
      <c r="BA15" s="26"/>
      <c r="BB15" s="26"/>
      <c r="BC15" s="26"/>
      <c r="BD15" s="143"/>
      <c r="BE15" s="26"/>
    </row>
    <row r="16" spans="1:63" s="14" customFormat="1" ht="15" customHeight="1" x14ac:dyDescent="0.3">
      <c r="A16" s="12"/>
      <c r="B16" s="28"/>
      <c r="C16" s="50"/>
      <c r="D16" s="166" t="s">
        <v>430</v>
      </c>
      <c r="H16" s="24" t="s">
        <v>431</v>
      </c>
      <c r="K16" s="147" t="s">
        <v>432</v>
      </c>
      <c r="N16" s="170"/>
      <c r="Q16" s="171"/>
      <c r="R16" s="29"/>
      <c r="T16" s="11"/>
      <c r="U16" s="30" t="s">
        <v>32</v>
      </c>
      <c r="V16" s="11"/>
      <c r="W16" s="900" t="s">
        <v>433</v>
      </c>
      <c r="X16" s="901"/>
      <c r="Y16" s="901"/>
      <c r="Z16" s="902"/>
      <c r="AA16" s="167"/>
      <c r="AB16" s="167"/>
      <c r="AD16" s="166"/>
      <c r="AH16" s="24"/>
      <c r="AK16" s="147"/>
      <c r="AN16" s="170"/>
      <c r="AQ16" s="171"/>
      <c r="AS16" s="172"/>
      <c r="AT16" s="31"/>
      <c r="AV16" s="26" t="s">
        <v>434</v>
      </c>
      <c r="AW16" s="26"/>
      <c r="AX16" s="26"/>
      <c r="AY16" s="26"/>
      <c r="AZ16" s="26"/>
      <c r="BA16" s="26"/>
      <c r="BB16" s="26"/>
      <c r="BC16" s="26" t="s">
        <v>435</v>
      </c>
      <c r="BD16" s="143" t="s">
        <v>436</v>
      </c>
      <c r="BE16" s="26" t="s">
        <v>437</v>
      </c>
      <c r="BF16" s="24" t="s">
        <v>548</v>
      </c>
      <c r="BG16" s="24" t="s">
        <v>550</v>
      </c>
      <c r="BH16" s="24" t="s">
        <v>552</v>
      </c>
      <c r="BI16" s="14" t="s">
        <v>916</v>
      </c>
      <c r="BJ16" s="14" t="s">
        <v>914</v>
      </c>
      <c r="BK16" s="14" t="s">
        <v>913</v>
      </c>
    </row>
    <row r="17" spans="1:67" ht="15" customHeight="1" x14ac:dyDescent="0.3">
      <c r="B17" s="33"/>
      <c r="C17" s="51"/>
      <c r="D17" s="158" t="s">
        <v>921</v>
      </c>
      <c r="F17" s="173"/>
      <c r="G17" s="173"/>
      <c r="H17" s="147" t="s">
        <v>920</v>
      </c>
      <c r="I17" s="173"/>
      <c r="K17" s="147" t="s">
        <v>922</v>
      </c>
      <c r="L17" s="173"/>
      <c r="O17" s="173"/>
      <c r="Q17" s="174"/>
      <c r="R17" s="34"/>
      <c r="S17" s="173"/>
      <c r="T17" s="16"/>
      <c r="U17" s="35" t="s">
        <v>424</v>
      </c>
      <c r="V17" s="16"/>
      <c r="W17" s="900" t="s">
        <v>438</v>
      </c>
      <c r="X17" s="901"/>
      <c r="Y17" s="901"/>
      <c r="Z17" s="902"/>
      <c r="AA17" s="14"/>
      <c r="AB17" s="16"/>
      <c r="AC17" s="173"/>
      <c r="AD17" s="158"/>
      <c r="AF17" s="173"/>
      <c r="AG17" s="173"/>
      <c r="AH17" s="147"/>
      <c r="AI17" s="173"/>
      <c r="AK17" s="147"/>
      <c r="AL17" s="173"/>
      <c r="AO17" s="173"/>
      <c r="AQ17" s="174"/>
      <c r="AR17" s="173"/>
      <c r="AS17" s="14"/>
      <c r="AT17" s="36"/>
      <c r="AV17" s="26" t="s">
        <v>238</v>
      </c>
      <c r="AW17" s="26" t="s">
        <v>279</v>
      </c>
      <c r="AX17" s="26" t="s">
        <v>32</v>
      </c>
      <c r="AY17" s="26" t="s">
        <v>878</v>
      </c>
      <c r="AZ17" s="26" t="s">
        <v>550</v>
      </c>
      <c r="BA17" s="26" t="s">
        <v>439</v>
      </c>
      <c r="BB17" s="26" t="s">
        <v>1408</v>
      </c>
      <c r="BC17" s="26" t="s">
        <v>424</v>
      </c>
      <c r="BD17" s="143" t="s">
        <v>415</v>
      </c>
      <c r="BE17" s="26" t="s">
        <v>1035</v>
      </c>
      <c r="BF17" s="58" t="s">
        <v>549</v>
      </c>
      <c r="BG17" s="58" t="s">
        <v>550</v>
      </c>
      <c r="BI17" s="24" t="s">
        <v>912</v>
      </c>
      <c r="BJ17" s="24" t="s">
        <v>915</v>
      </c>
      <c r="BK17" s="24" t="s">
        <v>917</v>
      </c>
    </row>
    <row r="18" spans="1:67" ht="15" customHeight="1" x14ac:dyDescent="0.3">
      <c r="B18" s="28"/>
      <c r="C18" s="52"/>
      <c r="D18" s="37"/>
      <c r="E18" s="37"/>
      <c r="F18" s="37"/>
      <c r="G18" s="37"/>
      <c r="H18" s="37"/>
      <c r="I18" s="37"/>
      <c r="J18" s="37"/>
      <c r="K18" s="37"/>
      <c r="L18" s="37"/>
      <c r="M18" s="37"/>
      <c r="N18" s="38"/>
      <c r="O18" s="39"/>
      <c r="P18" s="37"/>
      <c r="Q18" s="37"/>
      <c r="R18" s="40"/>
      <c r="S18" s="173"/>
      <c r="T18" s="16"/>
      <c r="U18" s="24" t="s">
        <v>423</v>
      </c>
      <c r="V18" s="16"/>
      <c r="W18" s="940" t="s">
        <v>918</v>
      </c>
      <c r="X18" s="940"/>
      <c r="Y18" s="940"/>
      <c r="Z18" s="940"/>
      <c r="AA18" s="14"/>
      <c r="AB18" s="14"/>
      <c r="AC18" s="173"/>
      <c r="AD18" s="173"/>
      <c r="AE18" s="173"/>
      <c r="AF18" s="173"/>
      <c r="AG18" s="173"/>
      <c r="AH18" s="173"/>
      <c r="AI18" s="173"/>
      <c r="AJ18" s="173"/>
      <c r="AK18" s="173"/>
      <c r="AL18" s="173"/>
      <c r="AM18" s="173"/>
      <c r="AO18" s="175"/>
      <c r="AP18" s="173"/>
      <c r="AQ18" s="173"/>
      <c r="AR18" s="173"/>
      <c r="AS18" s="14"/>
      <c r="AT18" s="31"/>
      <c r="AV18" s="11">
        <f>+SUM(AV22:AV283)</f>
        <v>197</v>
      </c>
      <c r="AW18" s="11">
        <f t="shared" ref="AW18:BK18" si="1">+SUM(AW22:AW283)</f>
        <v>213</v>
      </c>
      <c r="AX18" s="11">
        <f t="shared" si="1"/>
        <v>58</v>
      </c>
      <c r="AY18" s="11">
        <f t="shared" si="1"/>
        <v>2</v>
      </c>
      <c r="AZ18" s="11">
        <f t="shared" si="1"/>
        <v>0</v>
      </c>
      <c r="BA18" s="11">
        <f t="shared" si="1"/>
        <v>470</v>
      </c>
      <c r="BB18" s="11">
        <f t="shared" si="1"/>
        <v>2</v>
      </c>
      <c r="BC18" s="11">
        <f t="shared" si="1"/>
        <v>448</v>
      </c>
      <c r="BD18" s="11">
        <f t="shared" si="1"/>
        <v>347</v>
      </c>
      <c r="BE18" s="11">
        <f t="shared" si="1"/>
        <v>189</v>
      </c>
      <c r="BF18" s="11">
        <f t="shared" si="1"/>
        <v>0</v>
      </c>
      <c r="BG18" s="11">
        <f t="shared" si="1"/>
        <v>0</v>
      </c>
      <c r="BH18" s="11">
        <f t="shared" si="1"/>
        <v>191392.64300000004</v>
      </c>
      <c r="BI18" s="11">
        <f t="shared" si="1"/>
        <v>0</v>
      </c>
      <c r="BJ18" s="11">
        <f t="shared" si="1"/>
        <v>3788.2000000000003</v>
      </c>
      <c r="BK18" s="11">
        <f t="shared" si="1"/>
        <v>43509.000000000007</v>
      </c>
    </row>
    <row r="19" spans="1:67" ht="15" customHeight="1" thickBot="1" x14ac:dyDescent="0.35">
      <c r="B19" s="41"/>
      <c r="C19" s="53"/>
      <c r="D19" s="42"/>
      <c r="E19" s="42"/>
      <c r="F19" s="42"/>
      <c r="G19" s="42"/>
      <c r="H19" s="42"/>
      <c r="I19" s="42"/>
      <c r="J19" s="42"/>
      <c r="K19" s="42"/>
      <c r="L19" s="42"/>
      <c r="M19" s="42"/>
      <c r="N19" s="42"/>
      <c r="O19" s="42"/>
      <c r="P19" s="42"/>
      <c r="Q19" s="42"/>
      <c r="R19" s="42"/>
      <c r="S19" s="42"/>
      <c r="T19" s="43"/>
      <c r="U19" s="44"/>
      <c r="V19" s="43"/>
      <c r="W19" s="44"/>
      <c r="X19" s="43"/>
      <c r="Y19" s="44"/>
      <c r="Z19" s="43"/>
      <c r="AA19" s="44"/>
      <c r="AB19" s="43"/>
      <c r="AC19" s="44"/>
      <c r="AD19" s="43"/>
      <c r="AE19" s="44"/>
      <c r="AF19" s="43"/>
      <c r="AG19" s="44"/>
      <c r="AH19" s="43"/>
      <c r="AI19" s="44"/>
      <c r="AJ19" s="43"/>
      <c r="AK19" s="44"/>
      <c r="AL19" s="43"/>
      <c r="AM19" s="44"/>
      <c r="AN19" s="43"/>
      <c r="AO19" s="44"/>
      <c r="AP19" s="43"/>
      <c r="AQ19" s="44"/>
      <c r="AR19" s="45"/>
      <c r="AS19" s="44"/>
      <c r="AT19" s="46"/>
      <c r="AV19" s="32"/>
      <c r="AW19" s="32"/>
      <c r="AX19" s="32"/>
      <c r="AY19" s="32"/>
      <c r="AZ19" s="32"/>
      <c r="BA19" s="32"/>
      <c r="BB19" s="32"/>
      <c r="BC19" s="32"/>
      <c r="BD19" s="144"/>
      <c r="BE19" s="32"/>
    </row>
    <row r="20" spans="1:67" s="60" customFormat="1" ht="15" customHeight="1" x14ac:dyDescent="0.3">
      <c r="B20" s="64"/>
      <c r="C20" s="65">
        <v>0</v>
      </c>
      <c r="D20" s="65"/>
      <c r="E20" s="65">
        <v>1</v>
      </c>
      <c r="F20" s="65"/>
      <c r="G20" s="65">
        <v>2</v>
      </c>
      <c r="H20" s="65"/>
      <c r="I20" s="65">
        <v>3</v>
      </c>
      <c r="J20" s="65"/>
      <c r="K20" s="65">
        <v>4</v>
      </c>
      <c r="L20" s="65"/>
      <c r="M20" s="65">
        <v>5</v>
      </c>
      <c r="N20" s="65"/>
      <c r="O20" s="65">
        <v>6</v>
      </c>
      <c r="P20" s="65"/>
      <c r="Q20" s="65">
        <v>7</v>
      </c>
      <c r="R20" s="65"/>
      <c r="S20" s="65">
        <v>8</v>
      </c>
      <c r="T20" s="66"/>
      <c r="U20" s="67">
        <v>9</v>
      </c>
      <c r="V20" s="66"/>
      <c r="W20" s="67">
        <v>10</v>
      </c>
      <c r="X20" s="66"/>
      <c r="Y20" s="67">
        <v>11</v>
      </c>
      <c r="Z20" s="66"/>
      <c r="AA20" s="67">
        <v>12</v>
      </c>
      <c r="AB20" s="66"/>
      <c r="AC20" s="67">
        <v>13</v>
      </c>
      <c r="AD20" s="66"/>
      <c r="AE20" s="67">
        <v>14</v>
      </c>
      <c r="AF20" s="66"/>
      <c r="AG20" s="67">
        <v>15</v>
      </c>
      <c r="AH20" s="66"/>
      <c r="AI20" s="67">
        <v>16</v>
      </c>
      <c r="AJ20" s="66"/>
      <c r="AK20" s="67">
        <v>17</v>
      </c>
      <c r="AL20" s="66"/>
      <c r="AM20" s="67">
        <v>18</v>
      </c>
      <c r="AN20" s="66"/>
      <c r="AO20" s="67">
        <v>19</v>
      </c>
      <c r="AP20" s="66"/>
      <c r="AQ20" s="67">
        <v>20</v>
      </c>
      <c r="AR20" s="68"/>
      <c r="AS20" s="67">
        <v>21</v>
      </c>
      <c r="AT20" s="69"/>
      <c r="AV20" s="61"/>
      <c r="AW20" s="61"/>
      <c r="AX20" s="61"/>
      <c r="AY20" s="61"/>
      <c r="AZ20" s="61"/>
      <c r="BA20" s="61"/>
      <c r="BB20" s="61"/>
      <c r="BC20" s="61"/>
      <c r="BD20" s="145"/>
    </row>
    <row r="21" spans="1:67" ht="15" customHeight="1" x14ac:dyDescent="0.3">
      <c r="B21" s="55"/>
      <c r="C21" s="173" t="str">
        <f>+VLOOKUP(C20,'Visual chart Edit'!$A$6:$I$263,2,FALSE)</f>
        <v>Gty</v>
      </c>
      <c r="D21" s="173"/>
      <c r="E21" s="173" t="str">
        <f>+VLOOKUP(E20,'Visual chart Edit'!$A$6:$I$263,2,FALSE)</f>
        <v>1/0</v>
      </c>
      <c r="F21" s="173"/>
      <c r="G21" s="173" t="str">
        <f>+VLOOKUP(G20,'Visual chart Edit'!$A$8:$I$263,2,FALSE)</f>
        <v>1A/0</v>
      </c>
      <c r="H21" s="173"/>
      <c r="I21" s="173" t="str">
        <f>+VLOOKUP(I20,'Visual chart Edit'!$A$8:$I$263,2,FALSE)</f>
        <v>1A/1</v>
      </c>
      <c r="J21" s="173"/>
      <c r="K21" s="173" t="str">
        <f>+VLOOKUP(K20,'Visual chart Edit'!$A$8:$I$263,2,FALSE)</f>
        <v>1A/2</v>
      </c>
      <c r="L21" s="173"/>
      <c r="M21" s="173" t="str">
        <f>+VLOOKUP(M20,'Visual chart Edit'!$A$8:$I$263,2,FALSE)</f>
        <v>1A/3</v>
      </c>
      <c r="N21" s="173"/>
      <c r="O21" s="173" t="str">
        <f>+VLOOKUP(O20,'Visual chart Edit'!$A$8:$I$263,2,FALSE)</f>
        <v>1A/4</v>
      </c>
      <c r="P21" s="173"/>
      <c r="Q21" s="173" t="str">
        <f>+VLOOKUP(Q20,'Visual chart Edit'!$A$8:$I$263,2,FALSE)</f>
        <v>1A/5</v>
      </c>
      <c r="R21" s="173"/>
      <c r="S21" s="173" t="str">
        <f>+VLOOKUP(S20,'Visual chart Edit'!$A$8:$I$263,2,FALSE)</f>
        <v>1A/6</v>
      </c>
      <c r="T21" s="16"/>
      <c r="U21" s="173" t="str">
        <f>+VLOOKUP(U20,'Visual chart Edit'!$A$8:$I$263,2,FALSE)</f>
        <v>1A/7</v>
      </c>
      <c r="V21" s="16"/>
      <c r="W21" s="173" t="str">
        <f>+VLOOKUP(W20,'Visual chart Edit'!$A$8:$I$263,2,FALSE)</f>
        <v>1A/8</v>
      </c>
      <c r="X21" s="16"/>
      <c r="Y21" s="173" t="str">
        <f>+VLOOKUP(Y20,'Visual chart Edit'!$A$8:$I$263,2,FALSE)</f>
        <v>2/0</v>
      </c>
      <c r="Z21" s="16"/>
      <c r="AA21" s="173" t="str">
        <f>+VLOOKUP(AA20,'Visual chart Edit'!$A$8:$I$263,2,FALSE)</f>
        <v>2/1</v>
      </c>
      <c r="AB21" s="16"/>
      <c r="AC21" s="173" t="str">
        <f>+VLOOKUP(AC20,'Visual chart Edit'!$A$8:$I$263,2,FALSE)</f>
        <v>2/2</v>
      </c>
      <c r="AD21" s="16"/>
      <c r="AE21" s="173" t="str">
        <f>+VLOOKUP(AE20,'Visual chart Edit'!$A$8:$I$263,2,FALSE)</f>
        <v>2/3</v>
      </c>
      <c r="AF21" s="16"/>
      <c r="AG21" s="173" t="str">
        <f>+VLOOKUP(AG20,'Visual chart Edit'!$A$8:$I$263,2,FALSE)</f>
        <v>2/4</v>
      </c>
      <c r="AH21" s="16"/>
      <c r="AI21" s="173" t="str">
        <f>+VLOOKUP(AI20,'Visual chart Edit'!$A$8:$I$263,2,FALSE)</f>
        <v>2/5</v>
      </c>
      <c r="AJ21" s="16"/>
      <c r="AK21" s="173" t="str">
        <f>+VLOOKUP(AK20,'Visual chart Edit'!$A$8:$I$263,2,FALSE)</f>
        <v>2/6</v>
      </c>
      <c r="AL21" s="16"/>
      <c r="AM21" s="173" t="str">
        <f>+VLOOKUP(AM20,'Visual chart Edit'!$A$8:$I$263,2,FALSE)</f>
        <v>2/7</v>
      </c>
      <c r="AN21" s="16"/>
      <c r="AO21" s="173" t="str">
        <f>+VLOOKUP(AO20,'Visual chart Edit'!$A$8:$I$263,2,FALSE)</f>
        <v>2/8</v>
      </c>
      <c r="AP21" s="16"/>
      <c r="AQ21" s="173" t="str">
        <f>+VLOOKUP(AQ20,'Visual chart Edit'!$A$8:$I$263,2,FALSE)</f>
        <v>2/9</v>
      </c>
      <c r="AS21" s="173" t="str">
        <f>+VLOOKUP(AS20,'Visual chart Edit'!$A$8:$I$263,2,FALSE)</f>
        <v>3/0</v>
      </c>
      <c r="AT21" s="36"/>
    </row>
    <row r="22" spans="1:67" s="14" customFormat="1" ht="14.5" x14ac:dyDescent="0.35">
      <c r="A22" s="12"/>
      <c r="B22" s="57"/>
      <c r="C22" s="176"/>
      <c r="AT22" s="31"/>
      <c r="AU22" s="48"/>
      <c r="AV22" s="12"/>
      <c r="AW22" s="12"/>
      <c r="AX22" s="12"/>
      <c r="AY22" s="12"/>
      <c r="AZ22" s="12"/>
      <c r="BA22" s="12"/>
      <c r="BB22" s="12"/>
      <c r="BC22" s="12"/>
      <c r="BD22" s="140"/>
      <c r="BI22" s="14">
        <f>+SUMIF(D22:AT22,".",D25:AT25)</f>
        <v>0</v>
      </c>
      <c r="BJ22" s="14">
        <f>+SUMIF(D22:AT22,"..",D25:AT25)</f>
        <v>0</v>
      </c>
      <c r="BK22" s="14">
        <f>+SUMIF(D22:AT22,",",D25:AT25)</f>
        <v>0</v>
      </c>
    </row>
    <row r="23" spans="1:67" s="14" customFormat="1" ht="14.5" x14ac:dyDescent="0.35">
      <c r="A23" s="12"/>
      <c r="B23" s="136"/>
      <c r="C23" s="177" t="s">
        <v>440</v>
      </c>
      <c r="E23" s="14" t="str">
        <f>+VLOOKUP(E21,'Visual chart Edit'!$B$7:$L$591,11,FALSE)</f>
        <v>E</v>
      </c>
      <c r="G23" s="14" t="str">
        <f>+VLOOKUP(G21,'Visual chart Edit'!$B$7:$L$591,11,FALSE)</f>
        <v>E</v>
      </c>
      <c r="I23" s="14" t="str">
        <f>+VLOOKUP(I21,'Visual chart Edit'!$B$7:$L$591,11,FALSE)</f>
        <v>E</v>
      </c>
      <c r="K23" s="14" t="str">
        <f>+VLOOKUP(K21,'Visual chart Edit'!$B$7:$L$591,11,FALSE)</f>
        <v>E</v>
      </c>
      <c r="M23" s="14" t="str">
        <f>+VLOOKUP(M21,'Visual chart Edit'!$B$7:$L$591,11,FALSE)</f>
        <v>E</v>
      </c>
      <c r="O23" s="14" t="str">
        <f>+VLOOKUP(O21,'Visual chart Edit'!$B$7:$L$591,11,FALSE)</f>
        <v>E</v>
      </c>
      <c r="Q23" s="14" t="str">
        <f>+VLOOKUP(Q21,'Visual chart Edit'!$B$7:$L$591,11,FALSE)</f>
        <v>E</v>
      </c>
      <c r="S23" s="14" t="str">
        <f>+VLOOKUP(S21,'Visual chart Edit'!$B$7:$L$591,11,FALSE)</f>
        <v>E</v>
      </c>
      <c r="U23" s="14" t="str">
        <f>+VLOOKUP(U21,'Visual chart Edit'!$B$7:$L$591,11,FALSE)</f>
        <v>E</v>
      </c>
      <c r="W23" s="14" t="str">
        <f>+VLOOKUP(W21,'Visual chart Edit'!$B$7:$L$591,11,FALSE)</f>
        <v>E</v>
      </c>
      <c r="Y23" s="14" t="str">
        <f>+VLOOKUP(Y21,'Visual chart Edit'!$B$7:$L$591,11,FALSE)</f>
        <v>E</v>
      </c>
      <c r="AA23" s="14" t="str">
        <f>+VLOOKUP(AA21,'Visual chart Edit'!$B$7:$L$591,11,FALSE)</f>
        <v>E</v>
      </c>
      <c r="AC23" s="14" t="str">
        <f>+VLOOKUP(AC21,'Visual chart Edit'!$B$7:$L$591,11,FALSE)</f>
        <v>E</v>
      </c>
      <c r="AE23" s="14" t="str">
        <f>+VLOOKUP(AE21,'Visual chart Edit'!$B$7:$L$591,11,FALSE)</f>
        <v>E</v>
      </c>
      <c r="AG23" s="14" t="str">
        <f>+VLOOKUP(AG21,'Visual chart Edit'!$B$7:$L$591,11,FALSE)</f>
        <v>E</v>
      </c>
      <c r="AI23" s="14" t="str">
        <f>+VLOOKUP(AI21,'Visual chart Edit'!$B$7:$L$591,11,FALSE)</f>
        <v>E</v>
      </c>
      <c r="AK23" s="14" t="str">
        <f>+VLOOKUP(AK21,'Visual chart Edit'!$B$7:$L$591,11,FALSE)</f>
        <v>E</v>
      </c>
      <c r="AM23" s="14" t="str">
        <f>+VLOOKUP(AM21,'Visual chart Edit'!$B$7:$L$591,11,FALSE)</f>
        <v>E</v>
      </c>
      <c r="AO23" s="14" t="str">
        <f>+VLOOKUP(AO21,'Visual chart Edit'!$B$7:$L$591,11,FALSE)</f>
        <v>E</v>
      </c>
      <c r="AQ23" s="14" t="str">
        <f>+VLOOKUP(AQ21,'Visual chart Edit'!$B$7:$L$591,11,FALSE)</f>
        <v>E</v>
      </c>
      <c r="AS23" s="14" t="str">
        <f>+VLOOKUP(AS21,'Visual chart Edit'!$B$7:$L$591,11,FALSE)</f>
        <v/>
      </c>
      <c r="AT23" s="31"/>
      <c r="AU23" s="48"/>
      <c r="AV23" s="12"/>
      <c r="AW23" s="12"/>
      <c r="AX23" s="12"/>
      <c r="AY23" s="12"/>
      <c r="AZ23" s="12"/>
      <c r="BA23" s="12"/>
      <c r="BB23" s="12"/>
      <c r="BC23" s="12"/>
      <c r="BD23" s="140"/>
    </row>
    <row r="24" spans="1:67" s="14" customFormat="1" ht="3" customHeight="1" x14ac:dyDescent="0.35">
      <c r="A24" s="12"/>
      <c r="B24" s="136"/>
      <c r="C24" s="177" t="s">
        <v>441</v>
      </c>
      <c r="E24" s="22" t="str">
        <f>+VLOOKUP(E21,'Visual chart Edit'!$B$7:$M$491,12,FALSE)</f>
        <v/>
      </c>
      <c r="G24" s="22" t="str">
        <f>+VLOOKUP(G21,'Visual chart Edit'!$B$7:$M$491,12,FALSE)</f>
        <v>Done</v>
      </c>
      <c r="I24" s="22" t="str">
        <f>+VLOOKUP(I21,'Visual chart Edit'!$B$7:$M$491,12,FALSE)</f>
        <v>Done</v>
      </c>
      <c r="K24" s="22" t="str">
        <f>+VLOOKUP(K21,'Visual chart Edit'!$B$7:$M$491,12,FALSE)</f>
        <v/>
      </c>
      <c r="M24" s="22" t="str">
        <f>+VLOOKUP(M21,'Visual chart Edit'!$B$7:$M$491,12,FALSE)</f>
        <v>Done</v>
      </c>
      <c r="O24" s="22" t="str">
        <f>+VLOOKUP(O21,'Visual chart Edit'!$B$7:$M$491,12,FALSE)</f>
        <v>Done</v>
      </c>
      <c r="Q24" s="22" t="str">
        <f>+VLOOKUP(Q21,'Visual chart Edit'!$B$7:$M$491,12,FALSE)</f>
        <v>Done</v>
      </c>
      <c r="S24" s="22" t="str">
        <f>+VLOOKUP(S21,'Visual chart Edit'!$B$7:$M$491,12,FALSE)</f>
        <v>Done</v>
      </c>
      <c r="U24" s="22" t="str">
        <f>+VLOOKUP(U21,'Visual chart Edit'!$B$7:$M$491,12,FALSE)</f>
        <v/>
      </c>
      <c r="W24" s="22" t="str">
        <f>+VLOOKUP(W21,'Visual chart Edit'!$B$7:$M$491,12,FALSE)</f>
        <v>Done</v>
      </c>
      <c r="Y24" s="22" t="str">
        <f>+VLOOKUP(Y21,'Visual chart Edit'!$B$7:$M$491,12,FALSE)</f>
        <v>Done</v>
      </c>
      <c r="AA24" s="22" t="str">
        <f>+VLOOKUP(AA21,'Visual chart Edit'!$B$7:$M$491,12,FALSE)</f>
        <v/>
      </c>
      <c r="AC24" s="22" t="str">
        <f>+VLOOKUP(AC21,'Visual chart Edit'!$B$7:$M$491,12,FALSE)</f>
        <v/>
      </c>
      <c r="AE24" s="22" t="str">
        <f>+VLOOKUP(AE21,'Visual chart Edit'!$B$7:$M$491,12,FALSE)</f>
        <v/>
      </c>
      <c r="AG24" s="22" t="str">
        <f>+VLOOKUP(AG21,'Visual chart Edit'!$B$7:$M$491,12,FALSE)</f>
        <v/>
      </c>
      <c r="AI24" s="22" t="str">
        <f>+VLOOKUP(AI21,'Visual chart Edit'!$B$7:$M$491,12,FALSE)</f>
        <v/>
      </c>
      <c r="AK24" s="22" t="str">
        <f>+VLOOKUP(AK21,'Visual chart Edit'!$B$7:$M$491,12,FALSE)</f>
        <v/>
      </c>
      <c r="AM24" s="22" t="str">
        <f>+VLOOKUP(AM21,'Visual chart Edit'!$B$7:$M$491,12,FALSE)</f>
        <v/>
      </c>
      <c r="AO24" s="22" t="str">
        <f>+VLOOKUP(AO21,'Visual chart Edit'!$B$7:$M$491,12,FALSE)</f>
        <v/>
      </c>
      <c r="AQ24" s="22" t="str">
        <f>+VLOOKUP(AQ21,'Visual chart Edit'!$B$7:$M$491,12,FALSE)</f>
        <v/>
      </c>
      <c r="AS24" s="22" t="str">
        <f>+VLOOKUP(AS21,'Visual chart Edit'!$B$7:$M$491,12,FALSE)</f>
        <v/>
      </c>
      <c r="AT24" s="31"/>
      <c r="AU24" s="48"/>
      <c r="AV24" s="12"/>
      <c r="AW24" s="12"/>
      <c r="AX24" s="12"/>
      <c r="AY24" s="12"/>
      <c r="AZ24" s="12"/>
      <c r="BA24" s="12"/>
      <c r="BB24" s="12"/>
      <c r="BC24" s="12"/>
      <c r="BD24" s="140"/>
    </row>
    <row r="25" spans="1:67" s="14" customFormat="1" ht="15" customHeight="1" x14ac:dyDescent="0.35">
      <c r="A25" s="12"/>
      <c r="B25" s="136"/>
      <c r="C25" s="177"/>
      <c r="D25" s="14">
        <f>+VLOOKUP(E20,'Visual chart Edit'!$A$6:$I$263,9,FALSE)</f>
        <v>122</v>
      </c>
      <c r="E25" s="94" t="str">
        <f>+VLOOKUP(E21,'Visual chart Edit'!$B$7:$K$570,10,FALSE)</f>
        <v>DRY</v>
      </c>
      <c r="F25" s="14">
        <f>+VLOOKUP(G20,'Visual chart Edit'!$A$8:$I$263,9,FALSE)</f>
        <v>90</v>
      </c>
      <c r="G25" s="94" t="str">
        <f>+VLOOKUP(G21,'Visual chart Edit'!$B$7:$K$570,10,FALSE)</f>
        <v>DRY</v>
      </c>
      <c r="H25" s="14">
        <f>+VLOOKUP(I20,'Visual chart Edit'!$A$8:$I$263,9,FALSE)</f>
        <v>277.7</v>
      </c>
      <c r="I25" s="94" t="str">
        <f>+VLOOKUP(I21,'Visual chart Edit'!$B$7:$K$570,10,FALSE)</f>
        <v>DFR</v>
      </c>
      <c r="J25" s="14">
        <f>+VLOOKUP(K20,'Visual chart Edit'!$A$8:$I$263,9,FALSE)</f>
        <v>386</v>
      </c>
      <c r="K25" s="94" t="str">
        <f>+VLOOKUP(K21,'Visual chart Edit'!$B$7:$K$570,10,FALSE)</f>
        <v>DRY</v>
      </c>
      <c r="L25" s="14">
        <f>+VLOOKUP(M20,'Visual chart Edit'!$A$8:$I$263,9,FALSE)</f>
        <v>443.6</v>
      </c>
      <c r="M25" s="94" t="str">
        <f>+VLOOKUP(M21,'Visual chart Edit'!$B$7:$K$570,10,FALSE)</f>
        <v>DRY</v>
      </c>
      <c r="N25" s="14">
        <f>+VLOOKUP(O20,'Visual chart Edit'!$A$8:$I$263,9,FALSE)</f>
        <v>333.4</v>
      </c>
      <c r="O25" s="94" t="str">
        <f>+VLOOKUP(O21,'Visual chart Edit'!$B$7:$K$570,10,FALSE)</f>
        <v>DFR</v>
      </c>
      <c r="P25" s="14">
        <f>+VLOOKUP(Q20,'Visual chart Edit'!$A$8:$I$263,9,FALSE)</f>
        <v>431.9</v>
      </c>
      <c r="Q25" s="94" t="str">
        <f>+VLOOKUP(Q21,'Visual chart Edit'!$B$7:$K$570,10,FALSE)</f>
        <v>DRY</v>
      </c>
      <c r="R25" s="14">
        <f>+VLOOKUP(S20,'Visual chart Edit'!$A$8:$I$263,9,FALSE)</f>
        <v>348.7</v>
      </c>
      <c r="S25" s="94" t="str">
        <f>+VLOOKUP(S21,'Visual chart Edit'!$B$7:$K$570,10,FALSE)</f>
        <v>Sandy</v>
      </c>
      <c r="T25" s="14">
        <f>+VLOOKUP(U20,'Visual chart Edit'!$A$8:$I$263,9,FALSE)</f>
        <v>395.7</v>
      </c>
      <c r="U25" s="94" t="str">
        <f>+VLOOKUP(U21,'Visual chart Edit'!$B$7:$K$570,10,FALSE)</f>
        <v>Sandy</v>
      </c>
      <c r="V25" s="14">
        <f>+VLOOKUP(W20,'Visual chart Edit'!$A$8:$I$263,9,FALSE)</f>
        <v>415</v>
      </c>
      <c r="W25" s="94" t="str">
        <f>+VLOOKUP(W21,'Visual chart Edit'!$B$7:$K$570,10,FALSE)</f>
        <v>Sandy</v>
      </c>
      <c r="X25" s="14">
        <f>+VLOOKUP(Y20,'Visual chart Edit'!$A$8:$I$263,9,FALSE)</f>
        <v>394.3</v>
      </c>
      <c r="Y25" s="94" t="str">
        <f>+VLOOKUP(Y21,'Visual chart Edit'!$B$7:$K$570,10,FALSE)</f>
        <v>DRY</v>
      </c>
      <c r="Z25" s="14">
        <f>+VLOOKUP(AA20,'Visual chart Edit'!$A$8:$I$263,9,FALSE)</f>
        <v>405.3</v>
      </c>
      <c r="AA25" s="94" t="str">
        <f>+VLOOKUP(AA21,'Visual chart Edit'!$B$7:$K$570,10,FALSE)</f>
        <v>Sandy</v>
      </c>
      <c r="AB25" s="14">
        <f>+VLOOKUP(AC20,'Visual chart Edit'!$A$8:$I$263,9,FALSE)</f>
        <v>338.5</v>
      </c>
      <c r="AC25" s="94" t="str">
        <f>+VLOOKUP(AC21,'Visual chart Edit'!$B$7:$K$570,10,FALSE)</f>
        <v>Sandy</v>
      </c>
      <c r="AD25" s="14">
        <f>+VLOOKUP(AE20,'Visual chart Edit'!$A$8:$I$263,9,FALSE)</f>
        <v>406</v>
      </c>
      <c r="AE25" s="94" t="str">
        <f>+VLOOKUP(AE21,'Visual chart Edit'!$B$7:$K$570,10,FALSE)</f>
        <v>Sandy</v>
      </c>
      <c r="AF25" s="14">
        <f>+VLOOKUP(AG20,'Visual chart Edit'!$A$8:$I$263,9,FALSE)</f>
        <v>429</v>
      </c>
      <c r="AG25" s="94" t="str">
        <f>+VLOOKUP(AG21,'Visual chart Edit'!$B$7:$K$570,10,FALSE)</f>
        <v>Sandy</v>
      </c>
      <c r="AH25" s="14">
        <f>+VLOOKUP(AI20,'Visual chart Edit'!$A$8:$I$263,9,FALSE)</f>
        <v>411.6</v>
      </c>
      <c r="AI25" s="94" t="str">
        <f>+VLOOKUP(AI21,'Visual chart Edit'!$B$7:$K$570,10,FALSE)</f>
        <v>Sandy</v>
      </c>
      <c r="AJ25" s="14">
        <f>+VLOOKUP(AK20,'Visual chart Edit'!$A$8:$I$263,9,FALSE)</f>
        <v>425.7</v>
      </c>
      <c r="AK25" s="94" t="str">
        <f>+VLOOKUP(AK21,'Visual chart Edit'!$B$7:$K$570,10,FALSE)</f>
        <v>Sandy</v>
      </c>
      <c r="AL25" s="14">
        <f>+VLOOKUP(AM20,'Visual chart Edit'!$A$8:$I$263,9,FALSE)</f>
        <v>408.2</v>
      </c>
      <c r="AM25" s="94" t="str">
        <f>+VLOOKUP(AM21,'Visual chart Edit'!$B$7:$K$570,10,FALSE)</f>
        <v>Sandy</v>
      </c>
      <c r="AN25" s="14">
        <f>+VLOOKUP(AO20,'Visual chart Edit'!$A$8:$I$263,9,FALSE)</f>
        <v>354.6</v>
      </c>
      <c r="AO25" s="94" t="str">
        <f>+VLOOKUP(AO21,'Visual chart Edit'!$B$7:$K$570,10,FALSE)</f>
        <v>Sandy</v>
      </c>
      <c r="AP25" s="14">
        <f>+VLOOKUP(AQ20,'Visual chart Edit'!$A$8:$I$263,9,FALSE)</f>
        <v>308.7</v>
      </c>
      <c r="AQ25" s="94" t="str">
        <f>+VLOOKUP(AQ21,'Visual chart Edit'!$B$7:$K$570,10,FALSE)</f>
        <v>DRY</v>
      </c>
      <c r="AR25" s="14">
        <f>+VLOOKUP(AS20,'Visual chart Edit'!$A$8:$I$263,9,FALSE)</f>
        <v>336</v>
      </c>
      <c r="AS25" s="94" t="str">
        <f>+VLOOKUP(AS21,'Visual chart Edit'!$B$7:$K$570,10,FALSE)</f>
        <v>DRY</v>
      </c>
      <c r="AT25" s="31"/>
      <c r="AU25" s="48"/>
      <c r="AV25" s="12">
        <f>+COUNTIF(C24:AT25,"Sandy")</f>
        <v>11</v>
      </c>
      <c r="AW25" s="12">
        <f>+COUNTIF(C24:AT25,"DRY")</f>
        <v>8</v>
      </c>
      <c r="AX25" s="12">
        <f>+COUNTIF(C25:AT25,"DFR")</f>
        <v>2</v>
      </c>
      <c r="AY25" s="12">
        <f>+COUNTIF(C25:AS25,"WFR")</f>
        <v>0</v>
      </c>
      <c r="AZ25" s="12">
        <f>+COUNTIF(C25:AS25,"FS")</f>
        <v>0</v>
      </c>
      <c r="BA25" s="12">
        <f>+SUM(AV25:AZ25)</f>
        <v>21</v>
      </c>
      <c r="BB25" s="12">
        <f>+COUNTIF(E25:AS25,"WIP")</f>
        <v>0</v>
      </c>
      <c r="BC25" s="12">
        <f>+COUNTIF(D26:AT26,"C")</f>
        <v>21</v>
      </c>
      <c r="BD25" s="140">
        <f>+COUNTIF(D23:AT23,"E")</f>
        <v>20</v>
      </c>
      <c r="BE25" s="12">
        <f>+COUNTIF(D24:AT24,"Done")</f>
        <v>8</v>
      </c>
      <c r="BH25" s="14">
        <f>+SUM(D25:AT25)</f>
        <v>7461.9000000000005</v>
      </c>
    </row>
    <row r="26" spans="1:67" s="14" customFormat="1" ht="14.5" x14ac:dyDescent="0.35">
      <c r="A26" s="12"/>
      <c r="B26" s="136"/>
      <c r="C26" s="177" t="s">
        <v>443</v>
      </c>
      <c r="E26" s="22" t="s">
        <v>424</v>
      </c>
      <c r="G26" s="22" t="s">
        <v>424</v>
      </c>
      <c r="I26" s="22" t="s">
        <v>424</v>
      </c>
      <c r="K26" s="22" t="s">
        <v>424</v>
      </c>
      <c r="M26" s="22" t="s">
        <v>424</v>
      </c>
      <c r="O26" s="22" t="s">
        <v>424</v>
      </c>
      <c r="Q26" s="22" t="s">
        <v>424</v>
      </c>
      <c r="S26" s="22" t="s">
        <v>424</v>
      </c>
      <c r="U26" s="22" t="s">
        <v>424</v>
      </c>
      <c r="W26" s="22" t="s">
        <v>424</v>
      </c>
      <c r="Y26" s="22" t="s">
        <v>424</v>
      </c>
      <c r="AA26" s="22" t="s">
        <v>424</v>
      </c>
      <c r="AC26" s="22" t="s">
        <v>424</v>
      </c>
      <c r="AE26" s="22" t="s">
        <v>424</v>
      </c>
      <c r="AG26" s="22" t="s">
        <v>424</v>
      </c>
      <c r="AI26" s="22" t="s">
        <v>424</v>
      </c>
      <c r="AK26" s="22" t="s">
        <v>424</v>
      </c>
      <c r="AM26" s="22" t="s">
        <v>424</v>
      </c>
      <c r="AO26" s="22" t="s">
        <v>424</v>
      </c>
      <c r="AQ26" s="22" t="s">
        <v>424</v>
      </c>
      <c r="AS26" s="22" t="s">
        <v>424</v>
      </c>
      <c r="AT26" s="31"/>
      <c r="AU26" s="48"/>
      <c r="AV26" s="12"/>
      <c r="AW26" s="12"/>
      <c r="AX26" s="12"/>
      <c r="AY26" s="12"/>
      <c r="AZ26" s="12"/>
      <c r="BA26" s="12"/>
      <c r="BB26" s="12"/>
      <c r="BC26" s="12"/>
      <c r="BD26" s="140"/>
    </row>
    <row r="27" spans="1:67" s="14" customFormat="1" ht="14.5" x14ac:dyDescent="0.35">
      <c r="A27" s="12"/>
      <c r="B27" s="136"/>
      <c r="E27" s="14" t="str">
        <f>+VLOOKUP(E20,'Visual chart Edit'!$A$6:$I$263,3,FALSE)</f>
        <v>DD60+0</v>
      </c>
      <c r="G27" s="14" t="str">
        <f>+VLOOKUP(G20,'Visual chart Edit'!$A$8:$I$263,3,FALSE)</f>
        <v>DD60+0</v>
      </c>
      <c r="I27" s="14" t="str">
        <f>+VLOOKUP(I20,'Visual chart Edit'!$A$8:$I$263,3,FALSE)</f>
        <v>DA+6</v>
      </c>
      <c r="K27" s="14" t="str">
        <f>+VLOOKUP(K20,'Visual chart Edit'!$A$8:$I$263,3,FALSE)</f>
        <v>DA+0</v>
      </c>
      <c r="M27" s="14" t="str">
        <f>+VLOOKUP(M20,'Visual chart Edit'!$A$8:$I$263,3,FALSE)</f>
        <v>DA+0</v>
      </c>
      <c r="O27" s="14" t="str">
        <f>+VLOOKUP(O20,'Visual chart Edit'!$A$8:$I$263,3,FALSE)</f>
        <v>DA+3</v>
      </c>
      <c r="Q27" s="14" t="str">
        <f>+VLOOKUP(Q20,'Visual chart Edit'!$A$8:$I$263,3,FALSE)</f>
        <v>DA+0</v>
      </c>
      <c r="S27" s="14" t="str">
        <f>+VLOOKUP(S20,'Visual chart Edit'!$A$8:$I$263,3,FALSE)</f>
        <v>DA+0</v>
      </c>
      <c r="U27" s="14" t="str">
        <f>+VLOOKUP(U20,'Visual chart Edit'!$A$8:$I$263,3,FALSE)</f>
        <v>DA+3</v>
      </c>
      <c r="W27" s="14" t="str">
        <f>+VLOOKUP(W20,'Visual chart Edit'!$A$8:$I$263,3,FALSE)</f>
        <v>DA+0</v>
      </c>
      <c r="Y27" s="14" t="str">
        <f>+VLOOKUP(Y20,'Visual chart Edit'!$A$8:$I$263,3,FALSE)</f>
        <v>DC1+0</v>
      </c>
      <c r="AA27" s="14" t="str">
        <f>+VLOOKUP(AA20,'Visual chart Edit'!$A$8:$I$263,3,FALSE)</f>
        <v>DA+3</v>
      </c>
      <c r="AC27" s="14" t="str">
        <f>+VLOOKUP(AC20,'Visual chart Edit'!$A$8:$I$263,3,FALSE)</f>
        <v>DA+3</v>
      </c>
      <c r="AE27" s="14" t="str">
        <f>+VLOOKUP(AE20,'Visual chart Edit'!$A$8:$I$263,3,FALSE)</f>
        <v>DA+3</v>
      </c>
      <c r="AG27" s="14" t="str">
        <f>+VLOOKUP(AG20,'Visual chart Edit'!$A$8:$I$263,3,FALSE)</f>
        <v>DA+3</v>
      </c>
      <c r="AI27" s="14" t="str">
        <f>+VLOOKUP(AI20,'Visual chart Edit'!$A$8:$I$263,3,FALSE)</f>
        <v>DA+3</v>
      </c>
      <c r="AK27" s="14" t="str">
        <f>+VLOOKUP(AK20,'Visual chart Edit'!$A$8:$I$263,3,FALSE)</f>
        <v>DA+3</v>
      </c>
      <c r="AM27" s="14" t="str">
        <f>+VLOOKUP(AM20,'Visual chart Edit'!$A$8:$I$263,3,FALSE)</f>
        <v>DA+3</v>
      </c>
      <c r="AO27" s="14" t="str">
        <f>+VLOOKUP(AO20,'Visual chart Edit'!$A$8:$I$263,3,FALSE)</f>
        <v>DA+0</v>
      </c>
      <c r="AQ27" s="14" t="str">
        <f>+VLOOKUP(AQ20,'Visual chart Edit'!$A$8:$I$263,3,FALSE)</f>
        <v>DA+0</v>
      </c>
      <c r="AS27" s="14" t="str">
        <f>+VLOOKUP(AS20,'Visual chart Edit'!$A$8:$I$263,3,FALSE)</f>
        <v>DD60+6</v>
      </c>
      <c r="AT27" s="31"/>
      <c r="AU27" s="48"/>
      <c r="AV27" s="12"/>
      <c r="AW27" s="12"/>
      <c r="AX27" s="12"/>
      <c r="AY27" s="12"/>
      <c r="AZ27" s="12"/>
      <c r="BA27" s="12"/>
      <c r="BB27" s="12"/>
      <c r="BC27" s="12"/>
      <c r="BD27" s="140"/>
    </row>
    <row r="28" spans="1:67" s="14" customFormat="1" ht="14.5" x14ac:dyDescent="0.35">
      <c r="A28" s="12"/>
      <c r="B28" s="136"/>
      <c r="E28" s="178" t="str">
        <f>+VLOOKUP(E20,'Visual chart Edit'!$A$6:$I$263,8,FALSE)</f>
        <v>,,,</v>
      </c>
      <c r="G28" s="14" t="str">
        <f>+VLOOKUP(G20,'Visual chart Edit'!$A$8:$I$263,8,FALSE)</f>
        <v>,,,</v>
      </c>
      <c r="I28" s="14" t="str">
        <f>+VLOOKUP(I20,'Visual chart Edit'!$A$8:$I$263,8,FALSE)</f>
        <v>,,,</v>
      </c>
      <c r="K28" s="14" t="str">
        <f>+VLOOKUP(K20,'Visual chart Edit'!$A$8:$I$263,8,FALSE)</f>
        <v>,1,1,</v>
      </c>
      <c r="M28" s="14" t="str">
        <f>+VLOOKUP(M20,'Visual chart Edit'!$A$8:$I$263,8,FALSE)</f>
        <v>,,,</v>
      </c>
      <c r="O28" s="14" t="str">
        <f>+VLOOKUP(O20,'Visual chart Edit'!$A$8:$I$263,8,FALSE)</f>
        <v>,,1,</v>
      </c>
      <c r="Q28" s="14" t="str">
        <f>+VLOOKUP(Q20,'Visual chart Edit'!$A$8:$I$263,8,FALSE)</f>
        <v>1,1,,</v>
      </c>
      <c r="S28" s="14" t="str">
        <f>+VLOOKUP(S20,'Visual chart Edit'!$A$8:$I$263,8,FALSE)</f>
        <v>1,,,1</v>
      </c>
      <c r="U28" s="14" t="str">
        <f>+VLOOKUP(U20,'Visual chart Edit'!$A$8:$I$263,8,FALSE)</f>
        <v>,1,,</v>
      </c>
      <c r="W28" s="14" t="str">
        <f>+VLOOKUP(W20,'Visual chart Edit'!$A$8:$I$263,8,FALSE)</f>
        <v>,,,</v>
      </c>
      <c r="Y28" s="14" t="str">
        <f>+VLOOKUP(Y20,'Visual chart Edit'!$A$8:$I$263,8,FALSE)</f>
        <v>,,,</v>
      </c>
      <c r="AA28" s="14" t="str">
        <f>+VLOOKUP(AA20,'Visual chart Edit'!$A$8:$I$263,8,FALSE)</f>
        <v>,,,</v>
      </c>
      <c r="AC28" s="14" t="str">
        <f>+VLOOKUP(AC20,'Visual chart Edit'!$A$8:$I$263,8,FALSE)</f>
        <v>,,,1</v>
      </c>
      <c r="AE28" s="14" t="str">
        <f>+VLOOKUP(AE20,'Visual chart Edit'!$A$8:$I$263,8,FALSE)</f>
        <v>1,,1,1</v>
      </c>
      <c r="AG28" s="14" t="str">
        <f>+VLOOKUP(AG20,'Visual chart Edit'!$A$8:$I$263,8,FALSE)</f>
        <v>,,,</v>
      </c>
      <c r="AI28" s="14" t="str">
        <f>+VLOOKUP(AI20,'Visual chart Edit'!$A$8:$I$263,8,FALSE)</f>
        <v>,,1,1</v>
      </c>
      <c r="AK28" s="14" t="str">
        <f>+VLOOKUP(AK20,'Visual chart Edit'!$A$8:$I$263,8,FALSE)</f>
        <v>,,,1</v>
      </c>
      <c r="AM28" s="14" t="str">
        <f>+VLOOKUP(AM20,'Visual chart Edit'!$A$8:$I$263,8,FALSE)</f>
        <v>,,,</v>
      </c>
      <c r="AO28" s="14" t="str">
        <f>+VLOOKUP(AO20,'Visual chart Edit'!$A$8:$I$263,8,FALSE)</f>
        <v>,,,</v>
      </c>
      <c r="AQ28" s="14" t="str">
        <f>+VLOOKUP(AQ20,'Visual chart Edit'!$A$8:$I$263,8,FALSE)</f>
        <v>,,,</v>
      </c>
      <c r="AS28" s="14" t="str">
        <f>+VLOOKUP(AS20,'Visual chart Edit'!$A$8:$I$263,8,FALSE)</f>
        <v>,,,</v>
      </c>
      <c r="AT28" s="31"/>
      <c r="AU28" s="48"/>
      <c r="AV28" s="12"/>
      <c r="AW28" s="12"/>
      <c r="AX28" s="12"/>
      <c r="AY28" s="12"/>
      <c r="AZ28" s="12"/>
      <c r="BA28" s="12"/>
      <c r="BB28" s="12"/>
      <c r="BC28" s="12"/>
      <c r="BD28" s="140"/>
    </row>
    <row r="29" spans="1:67" s="14" customFormat="1" ht="14.5" x14ac:dyDescent="0.35">
      <c r="A29" s="12"/>
      <c r="B29" s="136"/>
      <c r="E29" s="178"/>
      <c r="AT29" s="31"/>
      <c r="AU29" s="48"/>
      <c r="AV29" s="12"/>
      <c r="AW29" s="12"/>
      <c r="AX29" s="12"/>
      <c r="AY29" s="12"/>
      <c r="AZ29" s="12"/>
      <c r="BA29" s="12"/>
      <c r="BB29" s="12"/>
      <c r="BC29" s="12"/>
      <c r="BD29" s="140"/>
    </row>
    <row r="30" spans="1:67" s="14" customFormat="1" ht="14.5" x14ac:dyDescent="0.35">
      <c r="A30" s="12"/>
      <c r="B30" s="136"/>
      <c r="C30" s="177" t="s">
        <v>444</v>
      </c>
      <c r="G30" s="48"/>
      <c r="I30" s="48"/>
      <c r="K30" s="48"/>
      <c r="M30" s="48"/>
      <c r="O30" s="48"/>
      <c r="Q30" s="48"/>
      <c r="S30" s="48"/>
      <c r="U30" s="48"/>
      <c r="W30" s="179"/>
      <c r="Y30" s="179"/>
      <c r="AA30" s="179"/>
      <c r="AC30" s="179"/>
      <c r="AE30" s="179"/>
      <c r="AG30" s="179"/>
      <c r="AI30" s="179"/>
      <c r="AK30" s="179"/>
      <c r="AM30" s="179"/>
      <c r="AO30" s="48"/>
      <c r="AQ30" s="48"/>
      <c r="AS30" s="48"/>
      <c r="AT30" s="31"/>
      <c r="AU30" s="48"/>
      <c r="AV30" s="12"/>
      <c r="AW30" s="12"/>
      <c r="AX30" s="12"/>
      <c r="AY30" s="12"/>
      <c r="AZ30" s="12"/>
      <c r="BA30" s="12"/>
      <c r="BB30" s="12"/>
      <c r="BC30" s="12"/>
      <c r="BD30" s="140"/>
    </row>
    <row r="31" spans="1:67" s="61" customFormat="1" ht="14.5" x14ac:dyDescent="0.35">
      <c r="B31" s="137"/>
      <c r="C31" s="74"/>
      <c r="D31" s="74"/>
      <c r="E31" s="74">
        <v>22</v>
      </c>
      <c r="F31" s="74"/>
      <c r="G31" s="75">
        <v>23</v>
      </c>
      <c r="H31" s="74"/>
      <c r="I31" s="74">
        <v>24</v>
      </c>
      <c r="J31" s="74"/>
      <c r="K31" s="75">
        <v>25</v>
      </c>
      <c r="L31" s="74"/>
      <c r="M31" s="74">
        <v>26</v>
      </c>
      <c r="N31" s="74"/>
      <c r="O31" s="75">
        <v>27</v>
      </c>
      <c r="P31" s="74"/>
      <c r="Q31" s="74">
        <v>28</v>
      </c>
      <c r="R31" s="74"/>
      <c r="S31" s="75">
        <v>29</v>
      </c>
      <c r="T31" s="74"/>
      <c r="U31" s="74">
        <v>30</v>
      </c>
      <c r="V31" s="74"/>
      <c r="W31" s="75">
        <v>31</v>
      </c>
      <c r="X31" s="74"/>
      <c r="Y31" s="74">
        <v>32</v>
      </c>
      <c r="Z31" s="74"/>
      <c r="AA31" s="75">
        <v>33</v>
      </c>
      <c r="AB31" s="74"/>
      <c r="AC31" s="74">
        <v>34</v>
      </c>
      <c r="AD31" s="74"/>
      <c r="AE31" s="75">
        <v>35</v>
      </c>
      <c r="AF31" s="74"/>
      <c r="AG31" s="74">
        <v>36</v>
      </c>
      <c r="AH31" s="74"/>
      <c r="AI31" s="75">
        <v>37</v>
      </c>
      <c r="AJ31" s="74"/>
      <c r="AK31" s="74">
        <v>38</v>
      </c>
      <c r="AL31" s="74"/>
      <c r="AM31" s="75">
        <v>39</v>
      </c>
      <c r="AN31" s="74"/>
      <c r="AO31" s="74">
        <v>40</v>
      </c>
      <c r="AP31" s="74"/>
      <c r="AQ31" s="75">
        <v>41</v>
      </c>
      <c r="AR31" s="74"/>
      <c r="AS31" s="74">
        <v>42</v>
      </c>
      <c r="AT31" s="76"/>
      <c r="AU31" s="62"/>
      <c r="BD31" s="145"/>
      <c r="BO31" s="14"/>
    </row>
    <row r="32" spans="1:67" s="14" customFormat="1" ht="14.5" x14ac:dyDescent="0.35">
      <c r="A32" s="12"/>
      <c r="B32" s="57"/>
      <c r="C32" s="177"/>
      <c r="E32" s="170" t="str">
        <f>+VLOOKUP(E31,'Visual chart Edit'!$A$8:$I$263,2,FALSE)</f>
        <v>4/0</v>
      </c>
      <c r="G32" s="170" t="str">
        <f>+VLOOKUP(G31,'Visual chart Edit'!$A$8:$I$263,2,FALSE)</f>
        <v>4/1</v>
      </c>
      <c r="I32" s="170" t="str">
        <f>+VLOOKUP(I31,'Visual chart Edit'!$A$8:$I$263,2,FALSE)</f>
        <v>4/2</v>
      </c>
      <c r="K32" s="170" t="str">
        <f>+VLOOKUP(K31,'Visual chart Edit'!$A$8:$I$263,2,FALSE)</f>
        <v>4/3</v>
      </c>
      <c r="M32" s="170" t="str">
        <f>+VLOOKUP(M31,'Visual chart Edit'!$A$8:$I$263,2,FALSE)</f>
        <v>4/4</v>
      </c>
      <c r="O32" s="170" t="str">
        <f>+VLOOKUP(O31,'Visual chart Edit'!$A$8:$I$263,2,FALSE)</f>
        <v>5/0</v>
      </c>
      <c r="Q32" s="170" t="str">
        <f>+VLOOKUP(Q31,'Visual chart Edit'!$A$8:$I$263,2,FALSE)</f>
        <v>6/0</v>
      </c>
      <c r="S32" s="170" t="str">
        <f>+VLOOKUP(S31,'Visual chart Edit'!$A$8:$I$263,2,FALSE)</f>
        <v>6/1</v>
      </c>
      <c r="U32" s="170" t="str">
        <f>+VLOOKUP(U31,'Visual chart Edit'!$A$8:$I$263,2,FALSE)</f>
        <v>6/2</v>
      </c>
      <c r="W32" s="170" t="str">
        <f>+VLOOKUP(W31,'Visual chart Edit'!$A$8:$I$263,2,FALSE)</f>
        <v>7/0</v>
      </c>
      <c r="Y32" s="170" t="str">
        <f>+VLOOKUP(Y31,'Visual chart Edit'!$A$8:$I$263,2,FALSE)</f>
        <v>8/0</v>
      </c>
      <c r="AA32" s="170" t="str">
        <f>+VLOOKUP(AA31,'Visual chart Edit'!$A$8:$I$263,2,FALSE)</f>
        <v>8/1</v>
      </c>
      <c r="AC32" s="170" t="str">
        <f>+VLOOKUP(AC31,'Visual chart Edit'!$A$8:$I$263,2,FALSE)</f>
        <v>8/2</v>
      </c>
      <c r="AE32" s="170" t="str">
        <f>+VLOOKUP(AE31,'Visual chart Edit'!$A$8:$I$263,2,FALSE)</f>
        <v>8/3</v>
      </c>
      <c r="AG32" s="170" t="str">
        <f>+VLOOKUP(AG31,'Visual chart Edit'!$A$8:$I$263,2,FALSE)</f>
        <v>8/4</v>
      </c>
      <c r="AI32" s="170" t="str">
        <f>+VLOOKUP(AI31,'Visual chart Edit'!$A$8:$I$263,2,FALSE)</f>
        <v>8/5</v>
      </c>
      <c r="AK32" s="170" t="str">
        <f>+VLOOKUP(AK31,'Visual chart Edit'!$A$8:$I$263,2,FALSE)</f>
        <v>8/6</v>
      </c>
      <c r="AM32" s="170" t="str">
        <f>+VLOOKUP(AM31,'Visual chart Edit'!$A$8:$I$263,2,FALSE)</f>
        <v>8/7</v>
      </c>
      <c r="AO32" s="170" t="str">
        <f>+VLOOKUP(AO31,'Visual chart Edit'!$A$8:$I$263,2,FALSE)</f>
        <v>8/8</v>
      </c>
      <c r="AQ32" s="170" t="str">
        <f>+VLOOKUP(AQ31,'Visual chart Edit'!$A$8:$I$263,2,FALSE)</f>
        <v>8/9</v>
      </c>
      <c r="AS32" s="170" t="str">
        <f>+VLOOKUP(AS31,'Visual chart Edit'!$A$8:$I$263,2,FALSE)</f>
        <v>8/10</v>
      </c>
      <c r="AT32" s="31"/>
      <c r="AU32" s="48"/>
      <c r="AV32" s="12"/>
      <c r="AW32" s="12"/>
      <c r="AX32" s="12"/>
      <c r="AY32" s="12"/>
      <c r="AZ32" s="12"/>
      <c r="BA32" s="12"/>
      <c r="BB32" s="12"/>
      <c r="BC32" s="12"/>
      <c r="BD32" s="140"/>
    </row>
    <row r="33" spans="1:67" s="14" customFormat="1" ht="14.5" x14ac:dyDescent="0.35">
      <c r="A33" s="12"/>
      <c r="B33" s="57"/>
      <c r="C33" s="177"/>
      <c r="AT33" s="31"/>
      <c r="AU33" s="48"/>
      <c r="AV33" s="12"/>
      <c r="AW33" s="12"/>
      <c r="AX33" s="12"/>
      <c r="AY33" s="12"/>
      <c r="AZ33" s="12"/>
      <c r="BA33" s="12"/>
      <c r="BB33" s="12"/>
      <c r="BC33" s="12"/>
      <c r="BD33" s="140"/>
      <c r="BI33" s="14">
        <f>+SUMIF(D33:AT33,".",D36:AT36)</f>
        <v>0</v>
      </c>
      <c r="BJ33" s="14">
        <f>+SUMIF(D33:AT33,"..",D36:AT36)</f>
        <v>0</v>
      </c>
      <c r="BK33" s="14">
        <f>+SUMIF(D33:AT33,",",D36:AT36)</f>
        <v>0</v>
      </c>
    </row>
    <row r="34" spans="1:67" s="14" customFormat="1" ht="14.5" x14ac:dyDescent="0.35">
      <c r="A34" s="12"/>
      <c r="B34" s="136"/>
      <c r="C34" s="177" t="s">
        <v>440</v>
      </c>
      <c r="E34" s="14" t="str">
        <f>+VLOOKUP(E32,'Visual chart Edit'!$B$7:$L$591,11,FALSE)</f>
        <v/>
      </c>
      <c r="G34" s="14" t="str">
        <f>+VLOOKUP(G32,'Visual chart Edit'!$B$7:$L$591,11,FALSE)</f>
        <v>E</v>
      </c>
      <c r="I34" s="14" t="str">
        <f>+VLOOKUP(I32,'Visual chart Edit'!$B$7:$L$591,11,FALSE)</f>
        <v>E</v>
      </c>
      <c r="K34" s="14" t="str">
        <f>+VLOOKUP(K32,'Visual chart Edit'!$B$7:$L$591,11,FALSE)</f>
        <v>E</v>
      </c>
      <c r="M34" s="14" t="str">
        <f>+VLOOKUP(M32,'Visual chart Edit'!$B$7:$L$591,11,FALSE)</f>
        <v>E</v>
      </c>
      <c r="O34" s="14" t="str">
        <f>+VLOOKUP(O32,'Visual chart Edit'!$B$7:$L$591,11,FALSE)</f>
        <v/>
      </c>
      <c r="Q34" s="14" t="str">
        <f>+VLOOKUP(Q32,'Visual chart Edit'!$B$7:$L$591,11,FALSE)</f>
        <v/>
      </c>
      <c r="S34" s="14" t="str">
        <f>+VLOOKUP(S32,'Visual chart Edit'!$B$7:$L$591,11,FALSE)</f>
        <v/>
      </c>
      <c r="U34" s="14" t="str">
        <f>+VLOOKUP(U32,'Visual chart Edit'!$B$7:$L$591,11,FALSE)</f>
        <v>E</v>
      </c>
      <c r="W34" s="14" t="str">
        <f>+VLOOKUP(W32,'Visual chart Edit'!$B$7:$L$591,11,FALSE)</f>
        <v/>
      </c>
      <c r="Y34" s="14" t="str">
        <f>+VLOOKUP(Y32,'Visual chart Edit'!$B$7:$L$591,11,FALSE)</f>
        <v/>
      </c>
      <c r="AA34" s="14" t="str">
        <f>+VLOOKUP(AA32,'Visual chart Edit'!$B$7:$L$591,11,FALSE)</f>
        <v>E</v>
      </c>
      <c r="AC34" s="14" t="str">
        <f>+VLOOKUP(AC32,'Visual chart Edit'!$B$7:$L$591,11,FALSE)</f>
        <v>E</v>
      </c>
      <c r="AE34" s="14" t="str">
        <f>+VLOOKUP(AE32,'Visual chart Edit'!$B$7:$L$591,11,FALSE)</f>
        <v/>
      </c>
      <c r="AG34" s="14" t="str">
        <f>+VLOOKUP(AG32,'Visual chart Edit'!$B$7:$L$591,11,FALSE)</f>
        <v>E</v>
      </c>
      <c r="AI34" s="14" t="str">
        <f>+VLOOKUP(AI32,'Visual chart Edit'!$B$7:$L$591,11,FALSE)</f>
        <v>E</v>
      </c>
      <c r="AK34" s="14" t="str">
        <f>+VLOOKUP(AK32,'Visual chart Edit'!$B$7:$L$591,11,FALSE)</f>
        <v/>
      </c>
      <c r="AM34" s="14" t="str">
        <f>+VLOOKUP(AM32,'Visual chart Edit'!$B$7:$L$591,11,FALSE)</f>
        <v/>
      </c>
      <c r="AO34" s="14" t="str">
        <f>+VLOOKUP(AO32,'Visual chart Edit'!$B$7:$L$591,11,FALSE)</f>
        <v/>
      </c>
      <c r="AQ34" s="14" t="str">
        <f>+VLOOKUP(AQ32,'Visual chart Edit'!$B$7:$L$591,11,FALSE)</f>
        <v>E</v>
      </c>
      <c r="AS34" s="14" t="str">
        <f>+VLOOKUP(AS32,'Visual chart Edit'!$B$7:$L$591,11,FALSE)</f>
        <v>E</v>
      </c>
      <c r="AT34" s="31"/>
      <c r="AU34" s="48"/>
      <c r="AV34" s="12"/>
      <c r="AW34" s="12"/>
      <c r="AX34" s="12"/>
      <c r="AY34" s="12"/>
      <c r="AZ34" s="12"/>
      <c r="BA34" s="12"/>
      <c r="BB34" s="12"/>
      <c r="BC34" s="12"/>
      <c r="BD34" s="140"/>
    </row>
    <row r="35" spans="1:67" s="14" customFormat="1" ht="3" customHeight="1" x14ac:dyDescent="0.35">
      <c r="A35" s="12"/>
      <c r="B35" s="136"/>
      <c r="C35" s="177" t="s">
        <v>441</v>
      </c>
      <c r="E35" s="22" t="str">
        <f>+VLOOKUP(E32,'Visual chart Edit'!$B$7:$M$491,12,FALSE)</f>
        <v/>
      </c>
      <c r="G35" s="22" t="str">
        <f>+VLOOKUP(G32,'Visual chart Edit'!$B$7:$M$491,12,FALSE)</f>
        <v/>
      </c>
      <c r="I35" s="22" t="str">
        <f>+VLOOKUP(I32,'Visual chart Edit'!$B$7:$M$491,12,FALSE)</f>
        <v/>
      </c>
      <c r="K35" s="22" t="str">
        <f>+VLOOKUP(K32,'Visual chart Edit'!$B$7:$M$491,12,FALSE)</f>
        <v/>
      </c>
      <c r="M35" s="22" t="str">
        <f>+VLOOKUP(M32,'Visual chart Edit'!$B$7:$M$491,12,FALSE)</f>
        <v/>
      </c>
      <c r="O35" s="22" t="str">
        <f>+VLOOKUP(O32,'Visual chart Edit'!$B$7:$M$491,12,FALSE)</f>
        <v/>
      </c>
      <c r="Q35" s="22" t="str">
        <f>+VLOOKUP(Q32,'Visual chart Edit'!$B$7:$M$491,12,FALSE)</f>
        <v/>
      </c>
      <c r="S35" s="22" t="str">
        <f>+VLOOKUP(S32,'Visual chart Edit'!$B$7:$M$491,12,FALSE)</f>
        <v/>
      </c>
      <c r="U35" s="22" t="str">
        <f>+VLOOKUP(U32,'Visual chart Edit'!$B$7:$M$491,12,FALSE)</f>
        <v/>
      </c>
      <c r="W35" s="22" t="str">
        <f>+VLOOKUP(W32,'Visual chart Edit'!$B$7:$M$491,12,FALSE)</f>
        <v/>
      </c>
      <c r="Y35" s="22" t="str">
        <f>+VLOOKUP(Y32,'Visual chart Edit'!$B$7:$M$491,12,FALSE)</f>
        <v/>
      </c>
      <c r="AA35" s="22" t="str">
        <f>+VLOOKUP(AA32,'Visual chart Edit'!$B$7:$M$491,12,FALSE)</f>
        <v/>
      </c>
      <c r="AC35" s="22" t="str">
        <f>+VLOOKUP(AC32,'Visual chart Edit'!$B$7:$M$491,12,FALSE)</f>
        <v/>
      </c>
      <c r="AE35" s="22" t="str">
        <f>+VLOOKUP(AE32,'Visual chart Edit'!$B$7:$M$491,12,FALSE)</f>
        <v/>
      </c>
      <c r="AG35" s="22" t="str">
        <f>+VLOOKUP(AG32,'Visual chart Edit'!$B$7:$M$491,12,FALSE)</f>
        <v/>
      </c>
      <c r="AI35" s="22" t="str">
        <f>+VLOOKUP(AI32,'Visual chart Edit'!$B$7:$M$491,12,FALSE)</f>
        <v/>
      </c>
      <c r="AK35" s="22" t="str">
        <f>+VLOOKUP(AK32,'Visual chart Edit'!$B$7:$M$491,12,FALSE)</f>
        <v/>
      </c>
      <c r="AM35" s="22" t="str">
        <f>+VLOOKUP(AM32,'Visual chart Edit'!$B$7:$M$491,12,FALSE)</f>
        <v/>
      </c>
      <c r="AO35" s="22" t="str">
        <f>+VLOOKUP(AO32,'Visual chart Edit'!$B$7:$M$491,12,FALSE)</f>
        <v/>
      </c>
      <c r="AQ35" s="22" t="str">
        <f>+VLOOKUP(AQ32,'Visual chart Edit'!$B$7:$M$491,12,FALSE)</f>
        <v/>
      </c>
      <c r="AS35" s="22" t="str">
        <f>+VLOOKUP(AS32,'Visual chart Edit'!$B$7:$M$491,12,FALSE)</f>
        <v/>
      </c>
      <c r="AT35" s="31"/>
      <c r="AU35" s="48"/>
      <c r="AV35" s="12"/>
      <c r="AW35" s="12"/>
      <c r="AX35" s="12"/>
      <c r="AY35" s="12"/>
      <c r="AZ35" s="12"/>
      <c r="BA35" s="12"/>
      <c r="BB35" s="12"/>
      <c r="BC35" s="12"/>
      <c r="BD35" s="140"/>
    </row>
    <row r="36" spans="1:67" s="14" customFormat="1" ht="15" customHeight="1" x14ac:dyDescent="0.35">
      <c r="A36" s="12"/>
      <c r="B36" s="136"/>
      <c r="C36" s="177" t="s">
        <v>442</v>
      </c>
      <c r="D36" s="14">
        <f>+VLOOKUP(E31,'Visual chart Edit'!$A$8:$I$263,9,FALSE)</f>
        <v>226.5</v>
      </c>
      <c r="E36" s="94" t="str">
        <f>+VLOOKUP(E32,'Visual chart Edit'!$B$7:$K$570,10,FALSE)</f>
        <v>DRY</v>
      </c>
      <c r="F36" s="14">
        <f>+VLOOKUP(G31,'Visual chart Edit'!$A$8:$I$263,9,FALSE)</f>
        <v>343</v>
      </c>
      <c r="G36" s="94" t="str">
        <f>+VLOOKUP(G32,'Visual chart Edit'!$B$7:$K$570,10,FALSE)</f>
        <v>DRY</v>
      </c>
      <c r="H36" s="14">
        <f>+VLOOKUP(I31,'Visual chart Edit'!$A$8:$I$263,9,FALSE)</f>
        <v>358.4</v>
      </c>
      <c r="I36" s="94" t="str">
        <f>+VLOOKUP(I32,'Visual chart Edit'!$B$7:$K$570,10,FALSE)</f>
        <v>DRY</v>
      </c>
      <c r="J36" s="14">
        <f>+VLOOKUP(K31,'Visual chart Edit'!$A$8:$I$263,9,FALSE)</f>
        <v>381</v>
      </c>
      <c r="K36" s="94" t="str">
        <f>+VLOOKUP(K32,'Visual chart Edit'!$B$7:$K$570,10,FALSE)</f>
        <v>DRY</v>
      </c>
      <c r="L36" s="14">
        <f>+VLOOKUP(M31,'Visual chart Edit'!$A$8:$I$263,9,FALSE)</f>
        <v>367.6</v>
      </c>
      <c r="M36" s="94" t="str">
        <f>+VLOOKUP(M32,'Visual chart Edit'!$B$7:$K$570,10,FALSE)</f>
        <v>DRY</v>
      </c>
      <c r="N36" s="14">
        <f>+VLOOKUP(O31,'Visual chart Edit'!$A$8:$I$263,9,FALSE)</f>
        <v>423.1</v>
      </c>
      <c r="O36" s="94" t="str">
        <f>+VLOOKUP(O32,'Visual chart Edit'!$B$7:$K$570,10,FALSE)</f>
        <v>DRY</v>
      </c>
      <c r="P36" s="14">
        <f>+VLOOKUP(Q31,'Visual chart Edit'!$A$8:$I$263,9,FALSE)</f>
        <v>246</v>
      </c>
      <c r="Q36" s="94" t="str">
        <f>+VLOOKUP(Q32,'Visual chart Edit'!$B$7:$K$570,10,FALSE)</f>
        <v>DRY</v>
      </c>
      <c r="R36" s="14">
        <f>+VLOOKUP(S31,'Visual chart Edit'!$A$8:$I$263,9,FALSE)</f>
        <v>429.9</v>
      </c>
      <c r="S36" s="94" t="str">
        <f>+VLOOKUP(S32,'Visual chart Edit'!$B$7:$K$570,10,FALSE)</f>
        <v>DFR</v>
      </c>
      <c r="T36" s="14">
        <f>+VLOOKUP(U31,'Visual chart Edit'!$A$8:$I$263,9,FALSE)</f>
        <v>362.4</v>
      </c>
      <c r="U36" s="94" t="str">
        <f>+VLOOKUP(U32,'Visual chart Edit'!$B$7:$K$570,10,FALSE)</f>
        <v>DFR</v>
      </c>
      <c r="V36" s="14">
        <f>+VLOOKUP(W31,'Visual chart Edit'!$A$8:$I$263,9,FALSE)</f>
        <v>347.9</v>
      </c>
      <c r="W36" s="94" t="str">
        <f>+VLOOKUP(W32,'Visual chart Edit'!$B$7:$K$570,10,FALSE)</f>
        <v>WIP</v>
      </c>
      <c r="X36" s="14">
        <f>+VLOOKUP(Y31,'Visual chart Edit'!$A$8:$I$263,9,FALSE)</f>
        <v>210.8</v>
      </c>
      <c r="Y36" s="94" t="str">
        <f>+VLOOKUP(Y32,'Visual chart Edit'!$B$7:$K$570,10,FALSE)</f>
        <v>DRY</v>
      </c>
      <c r="Z36" s="14">
        <f>+VLOOKUP(AA31,'Visual chart Edit'!$A$8:$I$263,9,FALSE)</f>
        <v>409.2</v>
      </c>
      <c r="AA36" s="94" t="str">
        <f>+VLOOKUP(AA32,'Visual chart Edit'!$B$7:$K$570,10,FALSE)</f>
        <v>DRY</v>
      </c>
      <c r="AB36" s="14">
        <f>+VLOOKUP(AC31,'Visual chart Edit'!$A$8:$I$263,9,FALSE)</f>
        <v>413.6</v>
      </c>
      <c r="AC36" s="94" t="str">
        <f>+VLOOKUP(AC32,'Visual chart Edit'!$B$7:$K$570,10,FALSE)</f>
        <v>DRY</v>
      </c>
      <c r="AD36" s="14">
        <f>+VLOOKUP(AE31,'Visual chart Edit'!$A$8:$I$263,9,FALSE)</f>
        <v>393.2</v>
      </c>
      <c r="AE36" s="94" t="str">
        <f>+VLOOKUP(AE32,'Visual chart Edit'!$B$7:$K$570,10,FALSE)</f>
        <v/>
      </c>
      <c r="AF36" s="14">
        <f>+VLOOKUP(AG31,'Visual chart Edit'!$A$8:$I$263,9,FALSE)</f>
        <v>416.5</v>
      </c>
      <c r="AG36" s="94" t="str">
        <f>+VLOOKUP(AG32,'Visual chart Edit'!$B$7:$K$570,10,FALSE)</f>
        <v>DRY</v>
      </c>
      <c r="AH36" s="14">
        <f>+VLOOKUP(AI31,'Visual chart Edit'!$A$8:$I$263,9,FALSE)</f>
        <v>394.6</v>
      </c>
      <c r="AI36" s="94" t="str">
        <f>+VLOOKUP(AI32,'Visual chart Edit'!$B$7:$K$570,10,FALSE)</f>
        <v>DRY</v>
      </c>
      <c r="AJ36" s="14">
        <f>+VLOOKUP(AK31,'Visual chart Edit'!$A$8:$I$263,9,FALSE)</f>
        <v>393.2</v>
      </c>
      <c r="AK36" s="94" t="str">
        <f>+VLOOKUP(AK32,'Visual chart Edit'!$B$7:$K$570,10,FALSE)</f>
        <v/>
      </c>
      <c r="AL36" s="14">
        <f>+VLOOKUP(AM31,'Visual chart Edit'!$A$8:$I$263,9,FALSE)</f>
        <v>441.1</v>
      </c>
      <c r="AM36" s="94" t="str">
        <f>+VLOOKUP(AM32,'Visual chart Edit'!$B$7:$K$570,10,FALSE)</f>
        <v>DRY</v>
      </c>
      <c r="AN36" s="14">
        <f>+VLOOKUP(AO31,'Visual chart Edit'!$A$8:$I$263,9,FALSE)</f>
        <v>414.4</v>
      </c>
      <c r="AO36" s="94" t="str">
        <f>+VLOOKUP(AO32,'Visual chart Edit'!$B$7:$K$570,10,FALSE)</f>
        <v/>
      </c>
      <c r="AP36" s="14">
        <f>+VLOOKUP(AQ31,'Visual chart Edit'!$A$8:$I$263,9,FALSE)</f>
        <v>395.863</v>
      </c>
      <c r="AQ36" s="94" t="str">
        <f>+VLOOKUP(AQ32,'Visual chart Edit'!$B$7:$K$570,10,FALSE)</f>
        <v>DFR</v>
      </c>
      <c r="AR36" s="14">
        <f>+VLOOKUP(AS31,'Visual chart Edit'!$A$8:$I$263,9,FALSE)</f>
        <v>413.404</v>
      </c>
      <c r="AS36" s="94" t="str">
        <f>+VLOOKUP(AS32,'Visual chart Edit'!$B$7:$K$570,10,FALSE)</f>
        <v>DFR</v>
      </c>
      <c r="AT36" s="31"/>
      <c r="AU36" s="48"/>
      <c r="AV36" s="12">
        <f>+COUNTIF(C35:AT36,"Sandy")</f>
        <v>0</v>
      </c>
      <c r="AW36" s="12">
        <f>+COUNTIF(C35:AT36,"DRY")</f>
        <v>13</v>
      </c>
      <c r="AX36" s="12">
        <f>+COUNTIF(C36:AT36,"DFR")</f>
        <v>4</v>
      </c>
      <c r="AY36" s="12">
        <f>+COUNTIF(C36:AS36,"WFR")</f>
        <v>0</v>
      </c>
      <c r="AZ36" s="12">
        <f>+COUNTIF(C36:AS36,"FS")</f>
        <v>0</v>
      </c>
      <c r="BA36" s="12">
        <f>+SUM(AV36:AZ36)</f>
        <v>17</v>
      </c>
      <c r="BB36" s="12">
        <f>+COUNTIF(E36:AS36,"WIP")</f>
        <v>1</v>
      </c>
      <c r="BC36" s="12">
        <f>+COUNTIF(D37:AT37,"C")</f>
        <v>12</v>
      </c>
      <c r="BD36" s="140">
        <f>+COUNTIF(D34:AT34,"E")</f>
        <v>11</v>
      </c>
      <c r="BE36" s="12">
        <f>+COUNTIF(D35:AT35,"Done")</f>
        <v>0</v>
      </c>
      <c r="BH36" s="14">
        <f>+SUM(D36:AT36)</f>
        <v>7781.6670000000013</v>
      </c>
    </row>
    <row r="37" spans="1:67" s="14" customFormat="1" ht="14.5" x14ac:dyDescent="0.35">
      <c r="A37" s="12"/>
      <c r="B37" s="136"/>
      <c r="C37" s="177" t="s">
        <v>443</v>
      </c>
      <c r="E37" s="22" t="s">
        <v>424</v>
      </c>
      <c r="G37" s="22" t="s">
        <v>424</v>
      </c>
      <c r="I37" s="22" t="s">
        <v>424</v>
      </c>
      <c r="K37" s="22" t="s">
        <v>424</v>
      </c>
      <c r="M37" s="22" t="s">
        <v>424</v>
      </c>
      <c r="O37" s="22"/>
      <c r="Q37" s="22"/>
      <c r="S37" s="22" t="s">
        <v>424</v>
      </c>
      <c r="U37" s="22" t="s">
        <v>424</v>
      </c>
      <c r="W37" s="22"/>
      <c r="Y37" s="22" t="s">
        <v>424</v>
      </c>
      <c r="AA37" s="22"/>
      <c r="AC37" s="22"/>
      <c r="AE37" s="22"/>
      <c r="AG37" s="22"/>
      <c r="AI37" s="22" t="s">
        <v>424</v>
      </c>
      <c r="AK37" s="22"/>
      <c r="AM37" s="22" t="s">
        <v>424</v>
      </c>
      <c r="AO37" s="22"/>
      <c r="AQ37" s="22" t="s">
        <v>424</v>
      </c>
      <c r="AS37" s="22" t="s">
        <v>424</v>
      </c>
      <c r="AT37" s="31"/>
      <c r="AU37" s="48"/>
      <c r="AV37" s="12"/>
      <c r="AW37" s="12"/>
      <c r="AX37" s="12"/>
      <c r="AY37" s="12"/>
      <c r="AZ37" s="12"/>
      <c r="BA37" s="12"/>
      <c r="BB37" s="12"/>
      <c r="BC37" s="12"/>
      <c r="BD37" s="140"/>
    </row>
    <row r="38" spans="1:67" s="14" customFormat="1" ht="14.5" x14ac:dyDescent="0.35">
      <c r="A38" s="12"/>
      <c r="B38" s="136"/>
      <c r="C38" s="177" t="s">
        <v>140</v>
      </c>
      <c r="E38" s="14" t="str">
        <f>+VLOOKUP(E31,'Visual chart Edit'!$A$8:$I$263,3,FALSE)</f>
        <v>DD60+6</v>
      </c>
      <c r="G38" s="14" t="str">
        <f>+VLOOKUP(G31,'Visual chart Edit'!$A$8:$I$263,3,FALSE)</f>
        <v>DA+0</v>
      </c>
      <c r="I38" s="14" t="str">
        <f>+VLOOKUP(I31,'Visual chart Edit'!$A$8:$I$263,3,FALSE)</f>
        <v>DA+0</v>
      </c>
      <c r="K38" s="14" t="str">
        <f>+VLOOKUP(K31,'Visual chart Edit'!$A$8:$I$263,3,FALSE)</f>
        <v>DA+0</v>
      </c>
      <c r="M38" s="14" t="str">
        <f>+VLOOKUP(M31,'Visual chart Edit'!$A$8:$I$263,3,FALSE)</f>
        <v>DA+0</v>
      </c>
      <c r="O38" s="14" t="str">
        <f>+VLOOKUP(O31,'Visual chart Edit'!$A$8:$I$263,3,FALSE)</f>
        <v>DB1+9</v>
      </c>
      <c r="Q38" s="14" t="str">
        <f>+VLOOKUP(Q31,'Visual chart Edit'!$A$8:$I$263,3,FALSE)</f>
        <v>DB2+9</v>
      </c>
      <c r="S38" s="14" t="str">
        <f>+VLOOKUP(S31,'Visual chart Edit'!$A$8:$I$263,3,FALSE)</f>
        <v>DA+0</v>
      </c>
      <c r="U38" s="14" t="str">
        <f>+VLOOKUP(U31,'Visual chart Edit'!$A$8:$I$263,3,FALSE)</f>
        <v>DA+0</v>
      </c>
      <c r="W38" s="14" t="str">
        <f>+VLOOKUP(W31,'Visual chart Edit'!$A$8:$I$263,3,FALSE)</f>
        <v>DB1+0</v>
      </c>
      <c r="Y38" s="14" t="str">
        <f>+VLOOKUP(Y31,'Visual chart Edit'!$A$8:$I$263,3,FALSE)</f>
        <v>DB1+0</v>
      </c>
      <c r="AA38" s="14" t="str">
        <f>+VLOOKUP(AA31,'Visual chart Edit'!$A$8:$I$263,3,FALSE)</f>
        <v>DA+3</v>
      </c>
      <c r="AC38" s="14" t="str">
        <f>+VLOOKUP(AC31,'Visual chart Edit'!$A$8:$I$263,3,FALSE)</f>
        <v>DA+3</v>
      </c>
      <c r="AE38" s="14" t="str">
        <f>+VLOOKUP(AE31,'Visual chart Edit'!$A$8:$I$263,3,FALSE)</f>
        <v>DA+0</v>
      </c>
      <c r="AG38" s="14" t="str">
        <f>+VLOOKUP(AG31,'Visual chart Edit'!$A$8:$I$263,3,FALSE)</f>
        <v>DA+3</v>
      </c>
      <c r="AI38" s="14" t="str">
        <f>+VLOOKUP(AI31,'Visual chart Edit'!$A$8:$I$263,3,FALSE)</f>
        <v>DA+3</v>
      </c>
      <c r="AK38" s="14" t="str">
        <f>+VLOOKUP(AK31,'Visual chart Edit'!$A$8:$I$263,3,FALSE)</f>
        <v>DA+3</v>
      </c>
      <c r="AM38" s="14" t="str">
        <f>+VLOOKUP(AM31,'Visual chart Edit'!$A$8:$I$263,3,FALSE)</f>
        <v>DB1+0</v>
      </c>
      <c r="AO38" s="14" t="str">
        <f>+VLOOKUP(AO31,'Visual chart Edit'!$A$8:$I$263,3,FALSE)</f>
        <v>DA+6</v>
      </c>
      <c r="AQ38" s="14" t="str">
        <f>+VLOOKUP(AQ31,'Visual chart Edit'!$A$8:$I$263,3,FALSE)</f>
        <v>DA+3</v>
      </c>
      <c r="AS38" s="14" t="str">
        <f>+VLOOKUP(AS31,'Visual chart Edit'!$A$8:$I$263,3,FALSE)</f>
        <v>DA+3</v>
      </c>
      <c r="AT38" s="31"/>
      <c r="AU38" s="48"/>
      <c r="AV38" s="12"/>
      <c r="AW38" s="12"/>
      <c r="AX38" s="12"/>
      <c r="AY38" s="12"/>
      <c r="AZ38" s="12"/>
      <c r="BA38" s="12"/>
      <c r="BB38" s="12"/>
      <c r="BC38" s="12"/>
      <c r="BD38" s="140"/>
    </row>
    <row r="39" spans="1:67" s="14" customFormat="1" ht="14.5" x14ac:dyDescent="0.35">
      <c r="A39" s="12"/>
      <c r="B39" s="136"/>
      <c r="C39" s="177" t="s">
        <v>423</v>
      </c>
      <c r="E39" s="14" t="str">
        <f>+VLOOKUP(E31,'Visual chart Edit'!$A$8:$I$263,8,FALSE)</f>
        <v>,,,</v>
      </c>
      <c r="G39" s="14" t="str">
        <f>+VLOOKUP(G31,'Visual chart Edit'!$A$8:$I$263,8,FALSE)</f>
        <v>,,,</v>
      </c>
      <c r="I39" s="14" t="str">
        <f>+VLOOKUP(I31,'Visual chart Edit'!$A$8:$I$263,8,FALSE)</f>
        <v>,,,</v>
      </c>
      <c r="K39" s="14" t="str">
        <f>+VLOOKUP(K31,'Visual chart Edit'!$A$8:$I$263,8,FALSE)</f>
        <v>,,,</v>
      </c>
      <c r="M39" s="14" t="str">
        <f>+VLOOKUP(M31,'Visual chart Edit'!$A$8:$I$263,8,FALSE)</f>
        <v>,,,</v>
      </c>
      <c r="O39" s="14" t="str">
        <f>+VLOOKUP(O31,'Visual chart Edit'!$A$8:$I$263,8,FALSE)</f>
        <v>5,5,5,5</v>
      </c>
      <c r="Q39" s="14" t="str">
        <f>+VLOOKUP(Q31,'Visual chart Edit'!$A$8:$I$263,8,FALSE)</f>
        <v>5,5,5,5</v>
      </c>
      <c r="S39" s="14" t="str">
        <f>+VLOOKUP(S31,'Visual chart Edit'!$A$8:$I$263,8,FALSE)</f>
        <v>,,,</v>
      </c>
      <c r="U39" s="14" t="str">
        <f>+VLOOKUP(U31,'Visual chart Edit'!$A$8:$I$263,8,FALSE)</f>
        <v>,,,</v>
      </c>
      <c r="W39" s="14" t="str">
        <f>+VLOOKUP(W31,'Visual chart Edit'!$A$8:$I$263,8,FALSE)</f>
        <v>2,3,3,2</v>
      </c>
      <c r="Y39" s="14" t="str">
        <f>+VLOOKUP(Y31,'Visual chart Edit'!$A$8:$I$263,8,FALSE)</f>
        <v>,,,</v>
      </c>
      <c r="AA39" s="14" t="str">
        <f>+VLOOKUP(AA31,'Visual chart Edit'!$A$8:$I$263,8,FALSE)</f>
        <v>,,,</v>
      </c>
      <c r="AC39" s="14" t="str">
        <f>+VLOOKUP(AC31,'Visual chart Edit'!$A$8:$I$263,8,FALSE)</f>
        <v>,,,</v>
      </c>
      <c r="AE39" s="14" t="str">
        <f>+VLOOKUP(AE31,'Visual chart Edit'!$A$8:$I$263,8,FALSE)</f>
        <v>,,,</v>
      </c>
      <c r="AG39" s="14" t="str">
        <f>+VLOOKUP(AG31,'Visual chart Edit'!$A$8:$I$263,8,FALSE)</f>
        <v>,,,</v>
      </c>
      <c r="AI39" s="14" t="str">
        <f>+VLOOKUP(AI31,'Visual chart Edit'!$A$8:$I$263,8,FALSE)</f>
        <v>,,,1</v>
      </c>
      <c r="AK39" s="14" t="str">
        <f>+VLOOKUP(AK31,'Visual chart Edit'!$A$8:$I$263,8,FALSE)</f>
        <v>,,,</v>
      </c>
      <c r="AM39" s="14" t="str">
        <f>+VLOOKUP(AM31,'Visual chart Edit'!$A$8:$I$263,8,FALSE)</f>
        <v>,,,</v>
      </c>
      <c r="AO39" s="14" t="str">
        <f>+VLOOKUP(AO31,'Visual chart Edit'!$A$8:$I$263,8,FALSE)</f>
        <v>,,,</v>
      </c>
      <c r="AQ39" s="14" t="str">
        <f>+VLOOKUP(AQ31,'Visual chart Edit'!$A$8:$I$263,8,FALSE)</f>
        <v>,,,</v>
      </c>
      <c r="AS39" s="14" t="str">
        <f>+VLOOKUP(AS31,'Visual chart Edit'!$A$8:$I$263,8,FALSE)</f>
        <v>,,,</v>
      </c>
      <c r="AT39" s="31"/>
      <c r="AU39" s="48"/>
      <c r="AV39" s="12"/>
      <c r="AW39" s="12"/>
      <c r="AX39" s="12"/>
      <c r="AY39" s="12"/>
      <c r="AZ39" s="12"/>
      <c r="BA39" s="12"/>
      <c r="BB39" s="12"/>
      <c r="BC39" s="12"/>
      <c r="BD39" s="140"/>
    </row>
    <row r="40" spans="1:67" s="14" customFormat="1" ht="14.5" x14ac:dyDescent="0.35">
      <c r="A40" s="12"/>
      <c r="B40" s="136"/>
      <c r="C40" s="177"/>
      <c r="AT40" s="31"/>
      <c r="AU40" s="48"/>
      <c r="AV40" s="12"/>
      <c r="AW40" s="12"/>
      <c r="AX40" s="12"/>
      <c r="AY40" s="12"/>
      <c r="AZ40" s="12"/>
      <c r="BA40" s="12"/>
      <c r="BB40" s="12"/>
      <c r="BC40" s="12"/>
      <c r="BD40" s="140"/>
    </row>
    <row r="41" spans="1:67" s="14" customFormat="1" ht="14.5" x14ac:dyDescent="0.35">
      <c r="A41" s="12"/>
      <c r="B41" s="136"/>
      <c r="C41" s="177" t="s">
        <v>444</v>
      </c>
      <c r="G41" s="48"/>
      <c r="I41" s="48"/>
      <c r="K41" s="48"/>
      <c r="M41" s="48"/>
      <c r="O41" s="48"/>
      <c r="Q41" s="48"/>
      <c r="S41" s="48"/>
      <c r="U41" s="48"/>
      <c r="W41" s="48"/>
      <c r="Y41" s="48"/>
      <c r="AA41" s="48"/>
      <c r="AC41" s="48"/>
      <c r="AE41" s="48"/>
      <c r="AG41" s="48"/>
      <c r="AI41" s="48"/>
      <c r="AK41" s="48"/>
      <c r="AM41" s="48"/>
      <c r="AO41" s="48"/>
      <c r="AQ41" s="48"/>
      <c r="AS41" s="179"/>
      <c r="AT41" s="31"/>
      <c r="AU41" s="48"/>
      <c r="AV41" s="12"/>
      <c r="AW41" s="12"/>
      <c r="AX41" s="12"/>
      <c r="AY41" s="12"/>
      <c r="AZ41" s="12"/>
      <c r="BA41" s="12"/>
      <c r="BB41" s="12"/>
      <c r="BC41" s="12"/>
      <c r="BD41" s="140"/>
    </row>
    <row r="42" spans="1:67" s="61" customFormat="1" ht="14.5" x14ac:dyDescent="0.35">
      <c r="B42" s="137"/>
      <c r="C42" s="74"/>
      <c r="D42" s="74"/>
      <c r="E42" s="74">
        <v>43</v>
      </c>
      <c r="F42" s="74"/>
      <c r="G42" s="75">
        <v>44</v>
      </c>
      <c r="H42" s="74"/>
      <c r="I42" s="74">
        <v>45</v>
      </c>
      <c r="J42" s="74"/>
      <c r="K42" s="75">
        <v>46</v>
      </c>
      <c r="L42" s="74"/>
      <c r="M42" s="74">
        <v>47</v>
      </c>
      <c r="N42" s="74"/>
      <c r="O42" s="75">
        <v>48</v>
      </c>
      <c r="P42" s="74"/>
      <c r="Q42" s="74">
        <v>49</v>
      </c>
      <c r="R42" s="74"/>
      <c r="S42" s="75">
        <v>50</v>
      </c>
      <c r="T42" s="74"/>
      <c r="U42" s="74">
        <v>51</v>
      </c>
      <c r="V42" s="74"/>
      <c r="W42" s="75">
        <v>52</v>
      </c>
      <c r="X42" s="74"/>
      <c r="Y42" s="74">
        <v>53</v>
      </c>
      <c r="Z42" s="74"/>
      <c r="AA42" s="75">
        <v>54</v>
      </c>
      <c r="AB42" s="74"/>
      <c r="AC42" s="74">
        <v>55</v>
      </c>
      <c r="AD42" s="74"/>
      <c r="AE42" s="75">
        <v>56</v>
      </c>
      <c r="AF42" s="74"/>
      <c r="AG42" s="74">
        <v>57</v>
      </c>
      <c r="AH42" s="74"/>
      <c r="AI42" s="75">
        <v>58</v>
      </c>
      <c r="AJ42" s="74"/>
      <c r="AK42" s="74">
        <v>59</v>
      </c>
      <c r="AL42" s="74"/>
      <c r="AM42" s="75">
        <v>60</v>
      </c>
      <c r="AN42" s="74"/>
      <c r="AO42" s="74">
        <v>61</v>
      </c>
      <c r="AP42" s="74"/>
      <c r="AQ42" s="75">
        <v>62</v>
      </c>
      <c r="AR42" s="74"/>
      <c r="AS42" s="74">
        <v>63</v>
      </c>
      <c r="AT42" s="76"/>
      <c r="BD42" s="145"/>
      <c r="BO42" s="14"/>
    </row>
    <row r="43" spans="1:67" s="14" customFormat="1" x14ac:dyDescent="0.35">
      <c r="A43" s="12"/>
      <c r="B43" s="57"/>
      <c r="C43" s="177"/>
      <c r="E43" s="170" t="str">
        <f>+VLOOKUP(E42,'Visual chart Edit'!$A$8:$I$263,2,FALSE)</f>
        <v>8/11</v>
      </c>
      <c r="G43" s="170" t="str">
        <f>+VLOOKUP(G42,'Visual chart Edit'!$A$8:$I$263,2,FALSE)</f>
        <v>8/12</v>
      </c>
      <c r="I43" s="170" t="str">
        <f>+VLOOKUP(I42,'Visual chart Edit'!$A$8:$I$263,2,FALSE)</f>
        <v>9/0</v>
      </c>
      <c r="K43" s="170" t="str">
        <f>+VLOOKUP(K42,'Visual chart Edit'!$A$8:$I$263,2,FALSE)</f>
        <v>10/0</v>
      </c>
      <c r="M43" s="170" t="str">
        <f>+VLOOKUP(M42,'Visual chart Edit'!$A$8:$I$263,2,FALSE)</f>
        <v>10/1</v>
      </c>
      <c r="O43" s="170" t="str">
        <f>+VLOOKUP(O42,'Visual chart Edit'!$A$8:$I$263,2,FALSE)</f>
        <v>10/2</v>
      </c>
      <c r="Q43" s="170" t="str">
        <f>+VLOOKUP(Q42,'Visual chart Edit'!$A$8:$I$263,2,FALSE)</f>
        <v>10/3</v>
      </c>
      <c r="S43" s="170" t="str">
        <f>+VLOOKUP(S42,'Visual chart Edit'!$A$8:$I$263,2,FALSE)</f>
        <v>10/4</v>
      </c>
      <c r="U43" s="170" t="str">
        <f>+VLOOKUP(U42,'Visual chart Edit'!$A$8:$I$263,2,FALSE)</f>
        <v>10/5</v>
      </c>
      <c r="W43" s="170" t="str">
        <f>+VLOOKUP(W42,'Visual chart Edit'!$A$8:$I$263,2,FALSE)</f>
        <v>10/6</v>
      </c>
      <c r="Y43" s="170" t="str">
        <f>+VLOOKUP(Y42,'Visual chart Edit'!$A$8:$I$263,2,FALSE)</f>
        <v>10/7</v>
      </c>
      <c r="AA43" s="170" t="str">
        <f>+VLOOKUP(AA42,'Visual chart Edit'!$A$8:$I$263,2,FALSE)</f>
        <v>10/8</v>
      </c>
      <c r="AC43" s="170" t="str">
        <f>+VLOOKUP(AC42,'Visual chart Edit'!$A$8:$I$263,2,FALSE)</f>
        <v>10/9</v>
      </c>
      <c r="AE43" s="170" t="str">
        <f>+VLOOKUP(AE42,'Visual chart Edit'!$A$8:$I$263,2,FALSE)</f>
        <v>10/10</v>
      </c>
      <c r="AG43" s="170" t="str">
        <f>+VLOOKUP(AG42,'Visual chart Edit'!$A$8:$I$263,2,FALSE)</f>
        <v>10/11</v>
      </c>
      <c r="AI43" s="170" t="str">
        <f>+VLOOKUP(AI42,'Visual chart Edit'!$A$8:$I$263,2,FALSE)</f>
        <v>10/12</v>
      </c>
      <c r="AK43" s="170" t="str">
        <f>+VLOOKUP(AK42,'Visual chart Edit'!$A$8:$I$263,2,FALSE)</f>
        <v>10/13</v>
      </c>
      <c r="AM43" s="170" t="str">
        <f>+VLOOKUP(AM42,'Visual chart Edit'!$A$8:$I$263,2,FALSE)</f>
        <v>10/14</v>
      </c>
      <c r="AO43" s="170" t="str">
        <f>+VLOOKUP(AO42,'Visual chart Edit'!$A$8:$I$263,2,FALSE)</f>
        <v>10/15</v>
      </c>
      <c r="AQ43" s="170" t="str">
        <f>+VLOOKUP(AQ42,'Visual chart Edit'!$A$8:$I$263,2,FALSE)</f>
        <v>10/16</v>
      </c>
      <c r="AS43" s="170" t="str">
        <f>+VLOOKUP(AS42,'Visual chart Edit'!$A$8:$I$263,2,FALSE)</f>
        <v>10/17</v>
      </c>
      <c r="AT43" s="31"/>
      <c r="AV43" s="12"/>
      <c r="AW43" s="12"/>
      <c r="AX43" s="12"/>
      <c r="AY43" s="12"/>
      <c r="AZ43" s="12"/>
      <c r="BA43" s="12"/>
      <c r="BB43" s="12"/>
      <c r="BC43" s="12"/>
      <c r="BD43" s="140"/>
    </row>
    <row r="44" spans="1:67" s="14" customFormat="1" x14ac:dyDescent="0.35">
      <c r="A44" s="12"/>
      <c r="B44" s="57"/>
      <c r="C44" s="177"/>
      <c r="AT44" s="31"/>
      <c r="AV44" s="12"/>
      <c r="AW44" s="12"/>
      <c r="AX44" s="12"/>
      <c r="AY44" s="12"/>
      <c r="AZ44" s="12"/>
      <c r="BA44" s="12"/>
      <c r="BB44" s="12"/>
      <c r="BC44" s="12"/>
      <c r="BD44" s="140"/>
      <c r="BI44" s="14">
        <f>+SUMIF(D44:AT44,".",D47:AT47)</f>
        <v>0</v>
      </c>
      <c r="BJ44" s="14">
        <f>+SUMIF(D44:AT44,"..",D47:AT47)</f>
        <v>0</v>
      </c>
      <c r="BK44" s="14">
        <f>+SUMIF(D44:AT44,",",D47:AT47)</f>
        <v>0</v>
      </c>
    </row>
    <row r="45" spans="1:67" s="14" customFormat="1" x14ac:dyDescent="0.35">
      <c r="A45" s="12"/>
      <c r="B45" s="136"/>
      <c r="C45" s="177" t="s">
        <v>440</v>
      </c>
      <c r="E45" s="14" t="str">
        <f>+VLOOKUP(E43,'Visual chart Edit'!$B$7:$L$591,11,FALSE)</f>
        <v/>
      </c>
      <c r="G45" s="14" t="str">
        <f>+VLOOKUP(G43,'Visual chart Edit'!$B$7:$L$591,11,FALSE)</f>
        <v>E</v>
      </c>
      <c r="I45" s="14" t="str">
        <f>+VLOOKUP(I43,'Visual chart Edit'!$B$7:$L$591,11,FALSE)</f>
        <v/>
      </c>
      <c r="K45" s="14" t="str">
        <f>+VLOOKUP(K43,'Visual chart Edit'!$B$7:$L$591,11,FALSE)</f>
        <v/>
      </c>
      <c r="M45" s="14" t="str">
        <f>+VLOOKUP(M43,'Visual chart Edit'!$B$7:$L$591,11,FALSE)</f>
        <v/>
      </c>
      <c r="O45" s="14" t="str">
        <f>+VLOOKUP(O43,'Visual chart Edit'!$B$7:$L$591,11,FALSE)</f>
        <v/>
      </c>
      <c r="Q45" s="14" t="str">
        <f>+VLOOKUP(Q43,'Visual chart Edit'!$B$7:$L$591,11,FALSE)</f>
        <v>E</v>
      </c>
      <c r="S45" s="14" t="str">
        <f>+VLOOKUP(S43,'Visual chart Edit'!$B$7:$L$591,11,FALSE)</f>
        <v>E</v>
      </c>
      <c r="U45" s="14" t="str">
        <f>+VLOOKUP(U43,'Visual chart Edit'!$B$7:$L$591,11,FALSE)</f>
        <v/>
      </c>
      <c r="W45" s="14" t="str">
        <f>+VLOOKUP(W43,'Visual chart Edit'!$B$7:$L$591,11,FALSE)</f>
        <v>E</v>
      </c>
      <c r="Y45" s="14" t="str">
        <f>+VLOOKUP(Y43,'Visual chart Edit'!$B$7:$L$591,11,FALSE)</f>
        <v/>
      </c>
      <c r="AA45" s="14" t="str">
        <f>+VLOOKUP(AA43,'Visual chart Edit'!$B$7:$L$591,11,FALSE)</f>
        <v>E</v>
      </c>
      <c r="AC45" s="14" t="str">
        <f>+VLOOKUP(AC43,'Visual chart Edit'!$B$7:$L$591,11,FALSE)</f>
        <v>E</v>
      </c>
      <c r="AE45" s="14" t="str">
        <f>+VLOOKUP(AE43,'Visual chart Edit'!$B$7:$L$591,11,FALSE)</f>
        <v/>
      </c>
      <c r="AG45" s="14" t="str">
        <f>+VLOOKUP(AG43,'Visual chart Edit'!$B$7:$L$591,11,FALSE)</f>
        <v>E</v>
      </c>
      <c r="AI45" s="14" t="str">
        <f>+VLOOKUP(AI43,'Visual chart Edit'!$B$7:$L$591,11,FALSE)</f>
        <v>E</v>
      </c>
      <c r="AK45" s="14" t="str">
        <f>+VLOOKUP(AK43,'Visual chart Edit'!$B$7:$L$591,11,FALSE)</f>
        <v/>
      </c>
      <c r="AM45" s="14" t="str">
        <f>+VLOOKUP(AM43,'Visual chart Edit'!$B$7:$L$591,11,FALSE)</f>
        <v>E</v>
      </c>
      <c r="AO45" s="14" t="str">
        <f>+VLOOKUP(AO43,'Visual chart Edit'!$B$7:$L$591,11,FALSE)</f>
        <v/>
      </c>
      <c r="AQ45" s="14" t="str">
        <f>+VLOOKUP(AQ43,'Visual chart Edit'!$B$7:$L$591,11,FALSE)</f>
        <v/>
      </c>
      <c r="AS45" s="14" t="str">
        <f>+VLOOKUP(AS43,'Visual chart Edit'!$B$7:$L$591,11,FALSE)</f>
        <v>E</v>
      </c>
      <c r="AT45" s="31"/>
      <c r="AV45" s="12"/>
      <c r="AW45" s="12"/>
      <c r="AX45" s="12"/>
      <c r="AY45" s="12"/>
      <c r="AZ45" s="12"/>
      <c r="BA45" s="12"/>
      <c r="BB45" s="12"/>
      <c r="BC45" s="12"/>
      <c r="BD45" s="140"/>
    </row>
    <row r="46" spans="1:67" s="14" customFormat="1" ht="3" customHeight="1" x14ac:dyDescent="0.35">
      <c r="A46" s="12"/>
      <c r="B46" s="136"/>
      <c r="C46" s="177" t="s">
        <v>441</v>
      </c>
      <c r="E46" s="22" t="str">
        <f>+VLOOKUP(E43,'Visual chart Edit'!$B$7:$M$491,12,FALSE)</f>
        <v/>
      </c>
      <c r="G46" s="22" t="str">
        <f>+VLOOKUP(G43,'Visual chart Edit'!$B$7:$M$491,12,FALSE)</f>
        <v/>
      </c>
      <c r="I46" s="22" t="str">
        <f>+VLOOKUP(I43,'Visual chart Edit'!$B$7:$M$491,12,FALSE)</f>
        <v/>
      </c>
      <c r="K46" s="22" t="str">
        <f>+VLOOKUP(K43,'Visual chart Edit'!$B$7:$M$491,12,FALSE)</f>
        <v/>
      </c>
      <c r="M46" s="22" t="str">
        <f>+VLOOKUP(M43,'Visual chart Edit'!$B$7:$M$491,12,FALSE)</f>
        <v/>
      </c>
      <c r="O46" s="22" t="str">
        <f>+VLOOKUP(O43,'Visual chart Edit'!$B$7:$M$491,12,FALSE)</f>
        <v/>
      </c>
      <c r="Q46" s="22" t="str">
        <f>+VLOOKUP(Q43,'Visual chart Edit'!$B$7:$M$491,12,FALSE)</f>
        <v/>
      </c>
      <c r="S46" s="22" t="str">
        <f>+VLOOKUP(S43,'Visual chart Edit'!$B$7:$M$491,12,FALSE)</f>
        <v/>
      </c>
      <c r="U46" s="22" t="str">
        <f>+VLOOKUP(U43,'Visual chart Edit'!$B$7:$M$491,12,FALSE)</f>
        <v/>
      </c>
      <c r="W46" s="22" t="str">
        <f>+VLOOKUP(W43,'Visual chart Edit'!$B$7:$M$491,12,FALSE)</f>
        <v/>
      </c>
      <c r="Y46" s="22" t="str">
        <f>+VLOOKUP(Y43,'Visual chart Edit'!$B$7:$M$491,12,FALSE)</f>
        <v/>
      </c>
      <c r="AA46" s="22" t="str">
        <f>+VLOOKUP(AA43,'Visual chart Edit'!$B$7:$M$491,12,FALSE)</f>
        <v/>
      </c>
      <c r="AC46" s="22" t="str">
        <f>+VLOOKUP(AC43,'Visual chart Edit'!$B$7:$M$491,12,FALSE)</f>
        <v/>
      </c>
      <c r="AE46" s="22" t="str">
        <f>+VLOOKUP(AE43,'Visual chart Edit'!$B$7:$M$491,12,FALSE)</f>
        <v/>
      </c>
      <c r="AG46" s="22" t="str">
        <f>+VLOOKUP(AG43,'Visual chart Edit'!$B$7:$M$491,12,FALSE)</f>
        <v/>
      </c>
      <c r="AI46" s="22" t="str">
        <f>+VLOOKUP(AI43,'Visual chart Edit'!$B$7:$M$491,12,FALSE)</f>
        <v/>
      </c>
      <c r="AK46" s="22" t="str">
        <f>+VLOOKUP(AK43,'Visual chart Edit'!$B$7:$M$491,12,FALSE)</f>
        <v/>
      </c>
      <c r="AM46" s="22" t="str">
        <f>+VLOOKUP(AM43,'Visual chart Edit'!$B$7:$M$491,12,FALSE)</f>
        <v>Done</v>
      </c>
      <c r="AO46" s="22" t="str">
        <f>+VLOOKUP(AO43,'Visual chart Edit'!$B$7:$M$491,12,FALSE)</f>
        <v/>
      </c>
      <c r="AQ46" s="22" t="str">
        <f>+VLOOKUP(AQ43,'Visual chart Edit'!$B$7:$M$491,12,FALSE)</f>
        <v/>
      </c>
      <c r="AS46" s="22" t="str">
        <f>+VLOOKUP(AS43,'Visual chart Edit'!$B$7:$M$491,12,FALSE)</f>
        <v/>
      </c>
      <c r="AT46" s="31"/>
      <c r="AV46" s="12"/>
      <c r="AW46" s="12"/>
      <c r="AX46" s="12"/>
      <c r="AY46" s="12"/>
      <c r="AZ46" s="12"/>
      <c r="BA46" s="12"/>
      <c r="BB46" s="12"/>
      <c r="BC46" s="12"/>
      <c r="BD46" s="140"/>
    </row>
    <row r="47" spans="1:67" s="14" customFormat="1" ht="15" customHeight="1" x14ac:dyDescent="0.35">
      <c r="A47" s="12"/>
      <c r="B47" s="136"/>
      <c r="C47" s="177" t="s">
        <v>442</v>
      </c>
      <c r="D47" s="14">
        <f>+VLOOKUP(E42,'Visual chart Edit'!$A$8:$I$263,9,FALSE)</f>
        <v>402.6</v>
      </c>
      <c r="E47" s="94" t="str">
        <f>+VLOOKUP(E43,'Visual chart Edit'!$B$7:$K$570,10,FALSE)</f>
        <v>DRY</v>
      </c>
      <c r="F47" s="14">
        <f>+VLOOKUP(G42,'Visual chart Edit'!$A$8:$I$263,9,FALSE)</f>
        <v>372.1</v>
      </c>
      <c r="G47" s="94" t="str">
        <f>+VLOOKUP(G43,'Visual chart Edit'!$B$7:$K$570,10,FALSE)</f>
        <v>DRY</v>
      </c>
      <c r="H47" s="14">
        <f>+VLOOKUP(I42,'Visual chart Edit'!$A$8:$I$263,9,FALSE)</f>
        <v>457.7</v>
      </c>
      <c r="I47" s="94" t="str">
        <f>+VLOOKUP(I43,'Visual chart Edit'!$B$7:$K$570,10,FALSE)</f>
        <v>DRY</v>
      </c>
      <c r="J47" s="14">
        <f>+VLOOKUP(K42,'Visual chart Edit'!$A$8:$I$263,9,FALSE)</f>
        <v>233.1</v>
      </c>
      <c r="K47" s="94" t="str">
        <f>+VLOOKUP(K43,'Visual chart Edit'!$B$7:$K$570,10,FALSE)</f>
        <v>DFR</v>
      </c>
      <c r="L47" s="14">
        <f>+VLOOKUP(M42,'Visual chart Edit'!$A$8:$I$263,9,FALSE)</f>
        <v>443.7</v>
      </c>
      <c r="M47" s="94" t="str">
        <f>+VLOOKUP(M43,'Visual chart Edit'!$B$7:$K$570,10,FALSE)</f>
        <v>DRY</v>
      </c>
      <c r="N47" s="14">
        <f>+VLOOKUP(O42,'Visual chart Edit'!$A$8:$I$263,9,FALSE)</f>
        <v>383.2</v>
      </c>
      <c r="O47" s="94" t="str">
        <f>+VLOOKUP(O43,'Visual chart Edit'!$B$7:$K$570,10,FALSE)</f>
        <v/>
      </c>
      <c r="P47" s="14">
        <f>+VLOOKUP(Q42,'Visual chart Edit'!$A$8:$I$263,9,FALSE)</f>
        <v>398.6</v>
      </c>
      <c r="Q47" s="94" t="str">
        <f>+VLOOKUP(Q43,'Visual chart Edit'!$B$7:$K$570,10,FALSE)</f>
        <v>DFR</v>
      </c>
      <c r="R47" s="14">
        <f>+VLOOKUP(S42,'Visual chart Edit'!$A$8:$I$263,9,FALSE)</f>
        <v>410.7</v>
      </c>
      <c r="S47" s="94" t="str">
        <f>+VLOOKUP(S43,'Visual chart Edit'!$B$7:$K$570,10,FALSE)</f>
        <v>DFR</v>
      </c>
      <c r="T47" s="14">
        <f>+VLOOKUP(U42,'Visual chart Edit'!$A$8:$I$263,9,FALSE)</f>
        <v>416.2</v>
      </c>
      <c r="U47" s="94" t="str">
        <f>+VLOOKUP(U43,'Visual chart Edit'!$B$7:$K$570,10,FALSE)</f>
        <v>DRY</v>
      </c>
      <c r="V47" s="14">
        <f>+VLOOKUP(W42,'Visual chart Edit'!$A$8:$I$263,9,FALSE)</f>
        <v>403.4</v>
      </c>
      <c r="W47" s="94" t="str">
        <f>+VLOOKUP(W43,'Visual chart Edit'!$B$7:$K$570,10,FALSE)</f>
        <v>DFR</v>
      </c>
      <c r="X47" s="14">
        <f>+VLOOKUP(Y42,'Visual chart Edit'!$A$8:$I$263,9,FALSE)</f>
        <v>373.84500000000003</v>
      </c>
      <c r="Y47" s="94" t="str">
        <f>+VLOOKUP(Y43,'Visual chart Edit'!$B$7:$K$570,10,FALSE)</f>
        <v>DRY</v>
      </c>
      <c r="Z47" s="14">
        <f>+VLOOKUP(AA42,'Visual chart Edit'!$A$8:$I$263,9,FALSE)</f>
        <v>411.82299999999998</v>
      </c>
      <c r="AA47" s="94" t="str">
        <f>+VLOOKUP(AA43,'Visual chart Edit'!$B$7:$K$570,10,FALSE)</f>
        <v>DFR</v>
      </c>
      <c r="AB47" s="14">
        <f>+VLOOKUP(AC42,'Visual chart Edit'!$A$8:$I$263,9,FALSE)</f>
        <v>414.2</v>
      </c>
      <c r="AC47" s="94" t="str">
        <f>+VLOOKUP(AC43,'Visual chart Edit'!$B$7:$K$570,10,FALSE)</f>
        <v>DRY</v>
      </c>
      <c r="AD47" s="14">
        <f>+VLOOKUP(AE42,'Visual chart Edit'!$A$8:$I$263,9,FALSE)</f>
        <v>402.3</v>
      </c>
      <c r="AE47" s="94" t="str">
        <f>+VLOOKUP(AE43,'Visual chart Edit'!$B$7:$K$570,10,FALSE)</f>
        <v/>
      </c>
      <c r="AF47" s="14">
        <f>+VLOOKUP(AG42,'Visual chart Edit'!$A$8:$I$263,9,FALSE)</f>
        <v>430.3</v>
      </c>
      <c r="AG47" s="94" t="str">
        <f>+VLOOKUP(AG43,'Visual chart Edit'!$B$7:$K$570,10,FALSE)</f>
        <v>DRY</v>
      </c>
      <c r="AH47" s="14">
        <f>+VLOOKUP(AI42,'Visual chart Edit'!$A$8:$I$263,9,FALSE)</f>
        <v>406.2</v>
      </c>
      <c r="AI47" s="94" t="str">
        <f>+VLOOKUP(AI43,'Visual chart Edit'!$B$7:$K$570,10,FALSE)</f>
        <v>DRY</v>
      </c>
      <c r="AJ47" s="14">
        <f>+VLOOKUP(AK42,'Visual chart Edit'!$A$8:$I$263,9,FALSE)</f>
        <v>405.3</v>
      </c>
      <c r="AK47" s="94" t="str">
        <f>+VLOOKUP(AK43,'Visual chart Edit'!$B$7:$K$570,10,FALSE)</f>
        <v>DRY</v>
      </c>
      <c r="AL47" s="14">
        <f>+VLOOKUP(AM42,'Visual chart Edit'!$A$8:$I$263,9,FALSE)</f>
        <v>427.1</v>
      </c>
      <c r="AM47" s="94" t="str">
        <f>+VLOOKUP(AM43,'Visual chart Edit'!$B$7:$K$570,10,FALSE)</f>
        <v>DRY</v>
      </c>
      <c r="AN47" s="14">
        <f>+VLOOKUP(AO42,'Visual chart Edit'!$A$8:$I$263,9,FALSE)</f>
        <v>400</v>
      </c>
      <c r="AO47" s="94" t="str">
        <f>+VLOOKUP(AO43,'Visual chart Edit'!$B$7:$K$570,10,FALSE)</f>
        <v>DRY</v>
      </c>
      <c r="AP47" s="14">
        <f>+VLOOKUP(AQ42,'Visual chart Edit'!$A$8:$I$263,9,FALSE)</f>
        <v>412.8</v>
      </c>
      <c r="AQ47" s="94" t="str">
        <f>+VLOOKUP(AQ43,'Visual chart Edit'!$B$7:$K$570,10,FALSE)</f>
        <v>DRY</v>
      </c>
      <c r="AR47" s="14">
        <f>+VLOOKUP(AS42,'Visual chart Edit'!$A$8:$I$263,9,FALSE)</f>
        <v>387.8</v>
      </c>
      <c r="AS47" s="94" t="str">
        <f>+VLOOKUP(AS43,'Visual chart Edit'!$B$7:$K$570,10,FALSE)</f>
        <v>DFR</v>
      </c>
      <c r="AT47" s="31"/>
      <c r="AV47" s="12">
        <f>+COUNTIF(C46:AT47,"Sandy")</f>
        <v>0</v>
      </c>
      <c r="AW47" s="12">
        <f>+COUNTIF(C46:AT47,"DRY")</f>
        <v>13</v>
      </c>
      <c r="AX47" s="12">
        <f>+COUNTIF(C47:AT47,"DFR")</f>
        <v>6</v>
      </c>
      <c r="AY47" s="12">
        <f>+COUNTIF(C47:AS47,"WFR")</f>
        <v>0</v>
      </c>
      <c r="AZ47" s="12">
        <f>+COUNTIF(C47:AS47,"FS")</f>
        <v>0</v>
      </c>
      <c r="BA47" s="12">
        <f>+SUM(AV47:AZ47)</f>
        <v>19</v>
      </c>
      <c r="BB47" s="12">
        <f>+COUNTIF(E47:AS47,"WIP")</f>
        <v>0</v>
      </c>
      <c r="BC47" s="12">
        <f>+COUNTIF(D48:AT48,"C")</f>
        <v>14</v>
      </c>
      <c r="BD47" s="140">
        <f>+COUNTIF(D45:AT45,"E")</f>
        <v>10</v>
      </c>
      <c r="BE47" s="12">
        <f>+COUNTIF(D46:AT46,"Done")</f>
        <v>1</v>
      </c>
      <c r="BH47" s="14">
        <f>+SUM(D47:AT47)</f>
        <v>8392.9680000000008</v>
      </c>
    </row>
    <row r="48" spans="1:67" s="14" customFormat="1" x14ac:dyDescent="0.35">
      <c r="A48" s="12"/>
      <c r="B48" s="136"/>
      <c r="C48" s="177" t="s">
        <v>443</v>
      </c>
      <c r="E48" s="22" t="s">
        <v>424</v>
      </c>
      <c r="G48" s="22"/>
      <c r="I48" s="22" t="s">
        <v>424</v>
      </c>
      <c r="K48" s="22" t="s">
        <v>1429</v>
      </c>
      <c r="M48" s="22"/>
      <c r="O48" s="22"/>
      <c r="Q48" s="22" t="s">
        <v>424</v>
      </c>
      <c r="S48" s="22" t="s">
        <v>424</v>
      </c>
      <c r="U48" s="22" t="s">
        <v>424</v>
      </c>
      <c r="W48" s="22" t="s">
        <v>424</v>
      </c>
      <c r="Y48" s="22"/>
      <c r="AA48" s="22" t="s">
        <v>424</v>
      </c>
      <c r="AC48" s="22" t="s">
        <v>424</v>
      </c>
      <c r="AE48" s="22"/>
      <c r="AG48" s="22" t="s">
        <v>424</v>
      </c>
      <c r="AI48" s="22" t="s">
        <v>424</v>
      </c>
      <c r="AK48" s="22" t="s">
        <v>424</v>
      </c>
      <c r="AM48" s="22" t="s">
        <v>424</v>
      </c>
      <c r="AO48" s="22"/>
      <c r="AQ48" s="22"/>
      <c r="AS48" s="22" t="s">
        <v>424</v>
      </c>
      <c r="AT48" s="31"/>
      <c r="AV48" s="12"/>
      <c r="AW48" s="12"/>
      <c r="AX48" s="12"/>
      <c r="AY48" s="12"/>
      <c r="AZ48" s="12"/>
      <c r="BA48" s="12"/>
      <c r="BB48" s="12"/>
      <c r="BC48" s="12"/>
      <c r="BD48" s="140"/>
    </row>
    <row r="49" spans="1:67" s="14" customFormat="1" x14ac:dyDescent="0.35">
      <c r="A49" s="12"/>
      <c r="B49" s="136"/>
      <c r="C49" s="177" t="s">
        <v>140</v>
      </c>
      <c r="E49" s="14" t="str">
        <f>+VLOOKUP(E42,'Visual chart Edit'!$A$8:$I$263,3,FALSE)</f>
        <v>DA+0</v>
      </c>
      <c r="G49" s="14" t="str">
        <f>+VLOOKUP(G42,'Visual chart Edit'!$A$8:$I$263,3,FALSE)</f>
        <v>DA+0</v>
      </c>
      <c r="I49" s="14" t="str">
        <f>+VLOOKUP(I42,'Visual chart Edit'!$A$8:$I$263,3,FALSE)</f>
        <v>DD60+18</v>
      </c>
      <c r="K49" s="14" t="str">
        <f>+VLOOKUP(K42,'Visual chart Edit'!$A$8:$I$263,3,FALSE)</f>
        <v>DD60+25</v>
      </c>
      <c r="M49" s="14" t="str">
        <f>+VLOOKUP(M42,'Visual chart Edit'!$A$8:$I$263,3,FALSE)</f>
        <v>DA+0</v>
      </c>
      <c r="O49" s="14" t="str">
        <f>+VLOOKUP(O42,'Visual chart Edit'!$A$8:$I$263,3,FALSE)</f>
        <v>DA+0</v>
      </c>
      <c r="Q49" s="14" t="str">
        <f>+VLOOKUP(Q42,'Visual chart Edit'!$A$8:$I$263,3,FALSE)</f>
        <v>DA+0</v>
      </c>
      <c r="S49" s="14" t="str">
        <f>+VLOOKUP(S42,'Visual chart Edit'!$A$8:$I$263,3,FALSE)</f>
        <v>DA+3</v>
      </c>
      <c r="U49" s="14" t="str">
        <f>+VLOOKUP(U42,'Visual chart Edit'!$A$8:$I$263,3,FALSE)</f>
        <v>DA+3</v>
      </c>
      <c r="W49" s="14" t="str">
        <f>+VLOOKUP(W42,'Visual chart Edit'!$A$8:$I$263,3,FALSE)</f>
        <v>DA+0</v>
      </c>
      <c r="Y49" s="14" t="str">
        <f>+VLOOKUP(Y42,'Visual chart Edit'!$A$8:$I$263,3,FALSE)</f>
        <v>DA+3</v>
      </c>
      <c r="AA49" s="14" t="str">
        <f>+VLOOKUP(AA42,'Visual chart Edit'!$A$8:$I$263,3,FALSE)</f>
        <v>DA+3</v>
      </c>
      <c r="AC49" s="14" t="str">
        <f>+VLOOKUP(AC42,'Visual chart Edit'!$A$8:$I$263,3,FALSE)</f>
        <v>DA+0</v>
      </c>
      <c r="AE49" s="14" t="str">
        <f>+VLOOKUP(AE42,'Visual chart Edit'!$A$8:$I$263,3,FALSE)</f>
        <v>DA+3</v>
      </c>
      <c r="AG49" s="14" t="str">
        <f>+VLOOKUP(AG42,'Visual chart Edit'!$A$8:$I$263,3,FALSE)</f>
        <v>DA+3</v>
      </c>
      <c r="AI49" s="14" t="str">
        <f>+VLOOKUP(AI42,'Visual chart Edit'!$A$8:$I$263,3,FALSE)</f>
        <v>DB1+0</v>
      </c>
      <c r="AK49" s="14" t="str">
        <f>+VLOOKUP(AK42,'Visual chart Edit'!$A$8:$I$263,3,FALSE)</f>
        <v>DA+3</v>
      </c>
      <c r="AM49" s="14" t="str">
        <f>+VLOOKUP(AM42,'Visual chart Edit'!$A$8:$I$263,3,FALSE)</f>
        <v>DA+3</v>
      </c>
      <c r="AO49" s="14" t="str">
        <f>+VLOOKUP(AO42,'Visual chart Edit'!$A$8:$I$263,3,FALSE)</f>
        <v>DA+3</v>
      </c>
      <c r="AQ49" s="14" t="str">
        <f>+VLOOKUP(AQ42,'Visual chart Edit'!$A$8:$I$263,3,FALSE)</f>
        <v>DA+3</v>
      </c>
      <c r="AS49" s="14" t="str">
        <f>+VLOOKUP(AS42,'Visual chart Edit'!$A$8:$I$263,3,FALSE)</f>
        <v>DA+3</v>
      </c>
      <c r="AT49" s="31"/>
      <c r="AV49" s="12"/>
      <c r="AW49" s="12"/>
      <c r="AX49" s="12"/>
      <c r="AY49" s="12"/>
      <c r="AZ49" s="12"/>
      <c r="BA49" s="12"/>
      <c r="BB49" s="12"/>
      <c r="BC49" s="12"/>
      <c r="BD49" s="140"/>
    </row>
    <row r="50" spans="1:67" s="14" customFormat="1" x14ac:dyDescent="0.35">
      <c r="A50" s="12"/>
      <c r="B50" s="136"/>
      <c r="C50" s="177" t="s">
        <v>423</v>
      </c>
      <c r="E50" s="14" t="str">
        <f>+VLOOKUP(E42,'Visual chart Edit'!$A$8:$I$263,8,FALSE)</f>
        <v>,,,</v>
      </c>
      <c r="G50" s="14" t="str">
        <f>+VLOOKUP(G42,'Visual chart Edit'!$A$8:$I$263,8,FALSE)</f>
        <v>,,,</v>
      </c>
      <c r="I50" s="14" t="str">
        <f>+VLOOKUP(I42,'Visual chart Edit'!$A$8:$I$263,8,FALSE)</f>
        <v>,,,</v>
      </c>
      <c r="K50" s="14" t="str">
        <f>+VLOOKUP(K42,'Visual chart Edit'!$A$8:$I$263,8,FALSE)</f>
        <v>,,,</v>
      </c>
      <c r="M50" s="14" t="str">
        <f>+VLOOKUP(M42,'Visual chart Edit'!$A$8:$I$263,8,FALSE)</f>
        <v>,,,</v>
      </c>
      <c r="O50" s="14" t="str">
        <f>+VLOOKUP(O42,'Visual chart Edit'!$A$8:$I$263,8,FALSE)</f>
        <v>,,,</v>
      </c>
      <c r="Q50" s="14" t="str">
        <f>+VLOOKUP(Q42,'Visual chart Edit'!$A$8:$I$263,8,FALSE)</f>
        <v>,,,</v>
      </c>
      <c r="S50" s="14" t="str">
        <f>+VLOOKUP(S42,'Visual chart Edit'!$A$8:$I$263,8,FALSE)</f>
        <v>,,,</v>
      </c>
      <c r="U50" s="14" t="str">
        <f>+VLOOKUP(U42,'Visual chart Edit'!$A$8:$I$263,8,FALSE)</f>
        <v>,,,</v>
      </c>
      <c r="W50" s="14" t="str">
        <f>+VLOOKUP(W42,'Visual chart Edit'!$A$8:$I$263,8,FALSE)</f>
        <v>,,,</v>
      </c>
      <c r="Y50" s="14" t="str">
        <f>+VLOOKUP(Y42,'Visual chart Edit'!$A$8:$I$263,8,FALSE)</f>
        <v>,,,</v>
      </c>
      <c r="AA50" s="14" t="str">
        <f>+VLOOKUP(AA42,'Visual chart Edit'!$A$8:$I$263,8,FALSE)</f>
        <v>,,,</v>
      </c>
      <c r="AC50" s="14" t="str">
        <f>+VLOOKUP(AC42,'Visual chart Edit'!$A$8:$I$263,8,FALSE)</f>
        <v>,,,</v>
      </c>
      <c r="AE50" s="14" t="str">
        <f>+VLOOKUP(AE42,'Visual chart Edit'!$A$8:$I$263,8,FALSE)</f>
        <v>,,,</v>
      </c>
      <c r="AG50" s="14" t="str">
        <f>+VLOOKUP(AG42,'Visual chart Edit'!$A$8:$I$263,8,FALSE)</f>
        <v>,,,</v>
      </c>
      <c r="AI50" s="14" t="str">
        <f>+VLOOKUP(AI42,'Visual chart Edit'!$A$8:$I$263,8,FALSE)</f>
        <v>,,,</v>
      </c>
      <c r="AK50" s="14" t="str">
        <f>+VLOOKUP(AK42,'Visual chart Edit'!$A$8:$I$263,8,FALSE)</f>
        <v>,,,</v>
      </c>
      <c r="AM50" s="14" t="str">
        <f>+VLOOKUP(AM42,'Visual chart Edit'!$A$8:$I$263,8,FALSE)</f>
        <v>,,,</v>
      </c>
      <c r="AO50" s="14" t="str">
        <f>+VLOOKUP(AO42,'Visual chart Edit'!$A$8:$I$263,8,FALSE)</f>
        <v>,,,</v>
      </c>
      <c r="AQ50" s="14" t="str">
        <f>+VLOOKUP(AQ42,'Visual chart Edit'!$A$8:$I$263,8,FALSE)</f>
        <v>,,,</v>
      </c>
      <c r="AS50" s="14" t="str">
        <f>+VLOOKUP(AS42,'Visual chart Edit'!$A$8:$I$263,8,FALSE)</f>
        <v>,,,</v>
      </c>
      <c r="AT50" s="31"/>
      <c r="AV50" s="12"/>
      <c r="AW50" s="12"/>
      <c r="AX50" s="12"/>
      <c r="AY50" s="12"/>
      <c r="AZ50" s="12"/>
      <c r="BA50" s="12"/>
      <c r="BB50" s="12"/>
      <c r="BC50" s="12"/>
      <c r="BD50" s="140"/>
    </row>
    <row r="51" spans="1:67" s="14" customFormat="1" x14ac:dyDescent="0.35">
      <c r="A51" s="12"/>
      <c r="B51" s="136"/>
      <c r="C51" s="177"/>
      <c r="AT51" s="31"/>
      <c r="AV51" s="12"/>
      <c r="AW51" s="12"/>
      <c r="AX51" s="12"/>
      <c r="AY51" s="12"/>
      <c r="AZ51" s="12"/>
      <c r="BA51" s="12"/>
      <c r="BB51" s="12"/>
      <c r="BC51" s="12"/>
      <c r="BD51" s="140"/>
    </row>
    <row r="52" spans="1:67" s="14" customFormat="1" ht="14.5" x14ac:dyDescent="0.35">
      <c r="A52" s="12"/>
      <c r="B52" s="136"/>
      <c r="C52" s="177" t="s">
        <v>444</v>
      </c>
      <c r="G52" s="48"/>
      <c r="I52" s="48"/>
      <c r="K52" s="48"/>
      <c r="M52" s="48"/>
      <c r="O52" s="48"/>
      <c r="Q52" s="48"/>
      <c r="S52" s="48"/>
      <c r="U52" s="48"/>
      <c r="W52" s="179"/>
      <c r="Y52" s="48"/>
      <c r="AA52" s="48"/>
      <c r="AC52" s="179"/>
      <c r="AE52" s="48"/>
      <c r="AG52" s="48"/>
      <c r="AI52" s="48"/>
      <c r="AK52" s="48"/>
      <c r="AM52" s="48"/>
      <c r="AO52" s="48"/>
      <c r="AQ52" s="179"/>
      <c r="AS52" s="48"/>
      <c r="AT52" s="31"/>
      <c r="AV52" s="12"/>
      <c r="AW52" s="12"/>
      <c r="AX52" s="12"/>
      <c r="AY52" s="12"/>
      <c r="AZ52" s="12"/>
      <c r="BA52" s="12"/>
      <c r="BB52" s="12"/>
      <c r="BC52" s="12"/>
      <c r="BD52" s="140"/>
    </row>
    <row r="53" spans="1:67" s="61" customFormat="1" x14ac:dyDescent="0.35">
      <c r="B53" s="137"/>
      <c r="C53" s="74"/>
      <c r="D53" s="74"/>
      <c r="E53" s="74">
        <v>64</v>
      </c>
      <c r="F53" s="74"/>
      <c r="G53" s="74">
        <v>65</v>
      </c>
      <c r="H53" s="74"/>
      <c r="I53" s="74">
        <v>66</v>
      </c>
      <c r="J53" s="74"/>
      <c r="K53" s="74">
        <v>67</v>
      </c>
      <c r="L53" s="74"/>
      <c r="M53" s="74">
        <v>68</v>
      </c>
      <c r="N53" s="74"/>
      <c r="O53" s="74">
        <v>69</v>
      </c>
      <c r="P53" s="74"/>
      <c r="Q53" s="74">
        <v>70</v>
      </c>
      <c r="R53" s="74"/>
      <c r="S53" s="74">
        <v>71</v>
      </c>
      <c r="T53" s="74"/>
      <c r="U53" s="74">
        <v>72</v>
      </c>
      <c r="V53" s="74"/>
      <c r="W53" s="74">
        <v>73</v>
      </c>
      <c r="X53" s="74"/>
      <c r="Y53" s="74">
        <v>74</v>
      </c>
      <c r="Z53" s="74"/>
      <c r="AA53" s="74">
        <v>75</v>
      </c>
      <c r="AB53" s="74"/>
      <c r="AC53" s="74">
        <v>76</v>
      </c>
      <c r="AD53" s="74"/>
      <c r="AE53" s="74">
        <v>77</v>
      </c>
      <c r="AF53" s="74"/>
      <c r="AG53" s="74">
        <v>78</v>
      </c>
      <c r="AH53" s="74"/>
      <c r="AI53" s="74">
        <v>79</v>
      </c>
      <c r="AJ53" s="74"/>
      <c r="AK53" s="74">
        <v>80</v>
      </c>
      <c r="AL53" s="74"/>
      <c r="AM53" s="74">
        <v>81</v>
      </c>
      <c r="AN53" s="74"/>
      <c r="AO53" s="74">
        <v>82</v>
      </c>
      <c r="AP53" s="74"/>
      <c r="AQ53" s="74">
        <v>83</v>
      </c>
      <c r="AR53" s="74"/>
      <c r="AS53" s="74">
        <v>84</v>
      </c>
      <c r="AT53" s="76"/>
      <c r="BD53" s="145"/>
      <c r="BO53" s="14"/>
    </row>
    <row r="54" spans="1:67" s="14" customFormat="1" x14ac:dyDescent="0.35">
      <c r="A54" s="12"/>
      <c r="B54" s="57"/>
      <c r="C54" s="177"/>
      <c r="E54" s="170" t="str">
        <f>+VLOOKUP(E53,'Visual chart Edit'!$A$8:$I$263,2,FALSE)</f>
        <v>10/18</v>
      </c>
      <c r="G54" s="170" t="str">
        <f>+VLOOKUP(G53,'Visual chart Edit'!$A$8:$I$263,2,FALSE)</f>
        <v>10/19</v>
      </c>
      <c r="I54" s="170" t="str">
        <f>+VLOOKUP(I53,'Visual chart Edit'!$A$8:$I$263,2,FALSE)</f>
        <v>10/20</v>
      </c>
      <c r="K54" s="170" t="str">
        <f>+VLOOKUP(K53,'Visual chart Edit'!$A$8:$I$263,2,FALSE)</f>
        <v>10/21</v>
      </c>
      <c r="M54" s="170" t="str">
        <f>+VLOOKUP(M53,'Visual chart Edit'!$A$8:$I$263,2,FALSE)</f>
        <v>10/22</v>
      </c>
      <c r="O54" s="170" t="str">
        <f>+VLOOKUP(O53,'Visual chart Edit'!$A$8:$I$263,2,FALSE)</f>
        <v>10/23</v>
      </c>
      <c r="Q54" s="170" t="str">
        <f>+VLOOKUP(Q53,'Visual chart Edit'!$A$8:$I$263,2,FALSE)</f>
        <v>11/0</v>
      </c>
      <c r="S54" s="170" t="str">
        <f>+VLOOKUP(S53,'Visual chart Edit'!$A$8:$I$263,2,FALSE)</f>
        <v>11/1</v>
      </c>
      <c r="U54" s="170" t="str">
        <f>+VLOOKUP(U53,'Visual chart Edit'!$A$8:$I$263,2,FALSE)</f>
        <v>11/2</v>
      </c>
      <c r="W54" s="170" t="str">
        <f>+VLOOKUP(W53,'Visual chart Edit'!$A$8:$I$263,2,FALSE)</f>
        <v>11/3</v>
      </c>
      <c r="Y54" s="170" t="str">
        <f>+VLOOKUP(Y53,'Visual chart Edit'!$A$8:$I$263,2,FALSE)</f>
        <v>11/4</v>
      </c>
      <c r="AA54" s="170" t="str">
        <f>+VLOOKUP(AA53,'Visual chart Edit'!$A$8:$I$263,2,FALSE)</f>
        <v>11/5</v>
      </c>
      <c r="AC54" s="170" t="str">
        <f>+VLOOKUP(AC53,'Visual chart Edit'!$A$8:$I$263,2,FALSE)</f>
        <v>11A/0</v>
      </c>
      <c r="AE54" s="170" t="str">
        <f>+VLOOKUP(AE53,'Visual chart Edit'!$A$8:$I$263,2,FALSE)</f>
        <v>11A/1</v>
      </c>
      <c r="AG54" s="170" t="str">
        <f>+VLOOKUP(AG53,'Visual chart Edit'!$A$8:$I$263,2,FALSE)</f>
        <v>11A/2</v>
      </c>
      <c r="AI54" s="170" t="str">
        <f>+VLOOKUP(AI53,'Visual chart Edit'!$A$8:$I$263,2,FALSE)</f>
        <v>11A/3</v>
      </c>
      <c r="AK54" s="170" t="str">
        <f>+VLOOKUP(AK53,'Visual chart Edit'!$A$8:$I$263,2,FALSE)</f>
        <v>11A/4</v>
      </c>
      <c r="AM54" s="170" t="str">
        <f>+VLOOKUP(AM53,'Visual chart Edit'!$A$8:$I$263,2,FALSE)</f>
        <v>11A/5</v>
      </c>
      <c r="AO54" s="170" t="str">
        <f>+VLOOKUP(AO53,'Visual chart Edit'!$A$8:$I$263,2,FALSE)</f>
        <v>11A/6</v>
      </c>
      <c r="AQ54" s="170" t="str">
        <f>+VLOOKUP(AQ53,'Visual chart Edit'!$A$8:$I$263,2,FALSE)</f>
        <v>11A/7</v>
      </c>
      <c r="AS54" s="170" t="str">
        <f>+VLOOKUP(AS53,'Visual chart Edit'!$A$8:$I$263,2,FALSE)</f>
        <v>11A/8</v>
      </c>
      <c r="AT54" s="31"/>
      <c r="AV54" s="12"/>
      <c r="AW54" s="12"/>
      <c r="AX54" s="12"/>
      <c r="AY54" s="12"/>
      <c r="AZ54" s="12"/>
      <c r="BA54" s="12"/>
      <c r="BB54" s="12"/>
      <c r="BC54" s="12"/>
      <c r="BD54" s="140"/>
    </row>
    <row r="55" spans="1:67" s="14" customFormat="1" x14ac:dyDescent="0.35">
      <c r="A55" s="12"/>
      <c r="B55" s="57"/>
      <c r="C55" s="177"/>
      <c r="AT55" s="31"/>
      <c r="AV55" s="12"/>
      <c r="AW55" s="12"/>
      <c r="AX55" s="12"/>
      <c r="AY55" s="12"/>
      <c r="AZ55" s="12"/>
      <c r="BA55" s="12"/>
      <c r="BB55" s="12"/>
      <c r="BC55" s="12"/>
      <c r="BD55" s="140"/>
      <c r="BI55" s="14">
        <f>+SUMIF(D55:AT55,".",D58:AT58)</f>
        <v>0</v>
      </c>
      <c r="BJ55" s="14">
        <f>+SUMIF(D55:AT55,"..",D58:AT58)</f>
        <v>0</v>
      </c>
      <c r="BK55" s="14">
        <f>+SUMIF(D55:AT55,",",D58:AT58)</f>
        <v>0</v>
      </c>
    </row>
    <row r="56" spans="1:67" s="14" customFormat="1" x14ac:dyDescent="0.35">
      <c r="A56" s="12"/>
      <c r="B56" s="136"/>
      <c r="C56" s="177" t="s">
        <v>440</v>
      </c>
      <c r="E56" s="14" t="str">
        <f>+VLOOKUP(E54,'Visual chart Edit'!$B$7:$L$591,11,FALSE)</f>
        <v>E</v>
      </c>
      <c r="G56" s="14" t="str">
        <f>+VLOOKUP(G54,'Visual chart Edit'!$B$7:$L$591,11,FALSE)</f>
        <v>E</v>
      </c>
      <c r="I56" s="14" t="str">
        <f>+VLOOKUP(I54,'Visual chart Edit'!$B$7:$L$591,11,FALSE)</f>
        <v>E</v>
      </c>
      <c r="K56" s="14" t="str">
        <f>+VLOOKUP(K54,'Visual chart Edit'!$B$7:$L$591,11,FALSE)</f>
        <v>E</v>
      </c>
      <c r="M56" s="14" t="str">
        <f>+VLOOKUP(M54,'Visual chart Edit'!$B$7:$L$591,11,FALSE)</f>
        <v/>
      </c>
      <c r="O56" s="14" t="str">
        <f>+VLOOKUP(O54,'Visual chart Edit'!$B$7:$L$591,11,FALSE)</f>
        <v/>
      </c>
      <c r="Q56" s="14" t="str">
        <f>+VLOOKUP(Q54,'Visual chart Edit'!$B$7:$L$591,11,FALSE)</f>
        <v/>
      </c>
      <c r="S56" s="14" t="str">
        <f>+VLOOKUP(S54,'Visual chart Edit'!$B$7:$L$591,11,FALSE)</f>
        <v/>
      </c>
      <c r="U56" s="14" t="str">
        <f>+VLOOKUP(U54,'Visual chart Edit'!$B$7:$L$591,11,FALSE)</f>
        <v/>
      </c>
      <c r="W56" s="14" t="str">
        <f>+VLOOKUP(W54,'Visual chart Edit'!$B$7:$L$591,11,FALSE)</f>
        <v/>
      </c>
      <c r="Y56" s="14" t="str">
        <f>+VLOOKUP(Y54,'Visual chart Edit'!$B$7:$L$591,11,FALSE)</f>
        <v/>
      </c>
      <c r="AA56" s="14" t="str">
        <f>+VLOOKUP(AA54,'Visual chart Edit'!$B$7:$L$591,11,FALSE)</f>
        <v>E</v>
      </c>
      <c r="AC56" s="14" t="str">
        <f>+VLOOKUP(AC54,'Visual chart Edit'!$B$7:$L$591,11,FALSE)</f>
        <v>E</v>
      </c>
      <c r="AE56" s="14" t="str">
        <f>+VLOOKUP(AE54,'Visual chart Edit'!$B$7:$L$591,11,FALSE)</f>
        <v>E</v>
      </c>
      <c r="AG56" s="14" t="str">
        <f>+VLOOKUP(AG54,'Visual chart Edit'!$B$7:$L$591,11,FALSE)</f>
        <v>E</v>
      </c>
      <c r="AI56" s="14" t="str">
        <f>+VLOOKUP(AI54,'Visual chart Edit'!$B$7:$L$591,11,FALSE)</f>
        <v>E</v>
      </c>
      <c r="AK56" s="14" t="str">
        <f>+VLOOKUP(AK54,'Visual chart Edit'!$B$7:$L$591,11,FALSE)</f>
        <v/>
      </c>
      <c r="AM56" s="14" t="str">
        <f>+VLOOKUP(AM54,'Visual chart Edit'!$B$7:$L$591,11,FALSE)</f>
        <v>E</v>
      </c>
      <c r="AO56" s="14" t="str">
        <f>+VLOOKUP(AO54,'Visual chart Edit'!$B$7:$L$591,11,FALSE)</f>
        <v>E</v>
      </c>
      <c r="AQ56" s="14" t="str">
        <f>+VLOOKUP(AQ54,'Visual chart Edit'!$B$7:$L$591,11,FALSE)</f>
        <v>E</v>
      </c>
      <c r="AS56" s="14" t="str">
        <f>+VLOOKUP(AS54,'Visual chart Edit'!$B$7:$L$591,11,FALSE)</f>
        <v/>
      </c>
      <c r="AT56" s="31"/>
      <c r="AV56" s="12"/>
      <c r="AW56" s="12"/>
      <c r="AX56" s="12"/>
      <c r="AY56" s="12"/>
      <c r="AZ56" s="12"/>
      <c r="BA56" s="12"/>
      <c r="BB56" s="12"/>
      <c r="BC56" s="12"/>
      <c r="BD56" s="140"/>
    </row>
    <row r="57" spans="1:67" s="14" customFormat="1" ht="3" customHeight="1" x14ac:dyDescent="0.35">
      <c r="A57" s="12"/>
      <c r="B57" s="136"/>
      <c r="C57" s="177" t="s">
        <v>441</v>
      </c>
      <c r="E57" s="22" t="str">
        <f>+VLOOKUP(E54,'Visual chart Edit'!$B$7:$M$491,12,FALSE)</f>
        <v/>
      </c>
      <c r="G57" s="22" t="str">
        <f>+VLOOKUP(G54,'Visual chart Edit'!$B$7:$M$491,12,FALSE)</f>
        <v/>
      </c>
      <c r="I57" s="22" t="str">
        <f>+VLOOKUP(I54,'Visual chart Edit'!$B$7:$M$491,12,FALSE)</f>
        <v/>
      </c>
      <c r="K57" s="22" t="str">
        <f>+VLOOKUP(K54,'Visual chart Edit'!$B$7:$M$491,12,FALSE)</f>
        <v/>
      </c>
      <c r="M57" s="22" t="str">
        <f>+VLOOKUP(M54,'Visual chart Edit'!$B$7:$M$491,12,FALSE)</f>
        <v/>
      </c>
      <c r="O57" s="22" t="str">
        <f>+VLOOKUP(O54,'Visual chart Edit'!$B$7:$M$491,12,FALSE)</f>
        <v/>
      </c>
      <c r="Q57" s="22" t="str">
        <f>+VLOOKUP(Q54,'Visual chart Edit'!$B$7:$M$491,12,FALSE)</f>
        <v/>
      </c>
      <c r="S57" s="22" t="str">
        <f>+VLOOKUP(S54,'Visual chart Edit'!$B$7:$M$491,12,FALSE)</f>
        <v/>
      </c>
      <c r="U57" s="22" t="str">
        <f>+VLOOKUP(U54,'Visual chart Edit'!$B$7:$M$491,12,FALSE)</f>
        <v/>
      </c>
      <c r="W57" s="22" t="str">
        <f>+VLOOKUP(W54,'Visual chart Edit'!$B$7:$M$491,12,FALSE)</f>
        <v/>
      </c>
      <c r="Y57" s="22" t="str">
        <f>+VLOOKUP(Y54,'Visual chart Edit'!$B$7:$M$491,12,FALSE)</f>
        <v/>
      </c>
      <c r="AA57" s="22" t="str">
        <f>+VLOOKUP(AA54,'Visual chart Edit'!$B$7:$M$491,12,FALSE)</f>
        <v/>
      </c>
      <c r="AC57" s="22" t="str">
        <f>+VLOOKUP(AC54,'Visual chart Edit'!$B$7:$M$491,12,FALSE)</f>
        <v/>
      </c>
      <c r="AE57" s="22" t="str">
        <f>+VLOOKUP(AE54,'Visual chart Edit'!$B$7:$M$491,12,FALSE)</f>
        <v/>
      </c>
      <c r="AG57" s="22" t="str">
        <f>+VLOOKUP(AG54,'Visual chart Edit'!$B$7:$M$491,12,FALSE)</f>
        <v/>
      </c>
      <c r="AI57" s="22" t="str">
        <f>+VLOOKUP(AI54,'Visual chart Edit'!$B$7:$M$491,12,FALSE)</f>
        <v/>
      </c>
      <c r="AK57" s="22" t="str">
        <f>+VLOOKUP(AK54,'Visual chart Edit'!$B$7:$M$491,12,FALSE)</f>
        <v/>
      </c>
      <c r="AM57" s="22" t="str">
        <f>+VLOOKUP(AM54,'Visual chart Edit'!$B$7:$M$491,12,FALSE)</f>
        <v/>
      </c>
      <c r="AO57" s="22" t="str">
        <f>+VLOOKUP(AO54,'Visual chart Edit'!$B$7:$M$491,12,FALSE)</f>
        <v/>
      </c>
      <c r="AQ57" s="22" t="str">
        <f>+VLOOKUP(AQ54,'Visual chart Edit'!$B$7:$M$491,12,FALSE)</f>
        <v/>
      </c>
      <c r="AS57" s="22" t="str">
        <f>+VLOOKUP(AS54,'Visual chart Edit'!$B$7:$M$491,12,FALSE)</f>
        <v/>
      </c>
      <c r="AT57" s="31"/>
      <c r="AV57" s="12"/>
      <c r="AW57" s="12"/>
      <c r="AX57" s="12"/>
      <c r="AY57" s="12"/>
      <c r="AZ57" s="12"/>
      <c r="BA57" s="12"/>
      <c r="BB57" s="12"/>
      <c r="BC57" s="12"/>
      <c r="BD57" s="140"/>
    </row>
    <row r="58" spans="1:67" s="14" customFormat="1" ht="15" customHeight="1" x14ac:dyDescent="0.35">
      <c r="A58" s="12"/>
      <c r="B58" s="136"/>
      <c r="C58" s="177" t="s">
        <v>442</v>
      </c>
      <c r="D58" s="14">
        <f>+VLOOKUP(E53,'Visual chart Edit'!$A$8:$I$263,9,FALSE)</f>
        <v>436.7</v>
      </c>
      <c r="E58" s="94" t="str">
        <f>+VLOOKUP(E54,'Visual chart Edit'!$B$7:$K$570,10,FALSE)</f>
        <v>DFR</v>
      </c>
      <c r="F58" s="14">
        <f>+VLOOKUP(G53,'Visual chart Edit'!$A$8:$I$263,9,FALSE)</f>
        <v>403.7</v>
      </c>
      <c r="G58" s="94" t="str">
        <f>+VLOOKUP(G54,'Visual chart Edit'!$B$7:$K$570,10,FALSE)</f>
        <v>DRY</v>
      </c>
      <c r="H58" s="14">
        <f>+VLOOKUP(I53,'Visual chart Edit'!$A$8:$I$263,9,FALSE)</f>
        <v>409.5</v>
      </c>
      <c r="I58" s="94" t="str">
        <f>+VLOOKUP(I54,'Visual chart Edit'!$B$7:$K$570,10,FALSE)</f>
        <v>DFR</v>
      </c>
      <c r="J58" s="14">
        <f>+VLOOKUP(K53,'Visual chart Edit'!$A$8:$I$263,9,FALSE)</f>
        <v>418.6</v>
      </c>
      <c r="K58" s="94" t="str">
        <f>+VLOOKUP(K54,'Visual chart Edit'!$B$7:$K$570,10,FALSE)</f>
        <v>DFR</v>
      </c>
      <c r="L58" s="14">
        <f>+VLOOKUP(M53,'Visual chart Edit'!$A$8:$I$263,9,FALSE)</f>
        <v>410.3</v>
      </c>
      <c r="M58" s="94" t="str">
        <f>+VLOOKUP(M54,'Visual chart Edit'!$B$7:$K$570,10,FALSE)</f>
        <v/>
      </c>
      <c r="N58" s="14">
        <f>+VLOOKUP(O53,'Visual chart Edit'!$A$8:$I$263,9,FALSE)</f>
        <v>384</v>
      </c>
      <c r="O58" s="94" t="str">
        <f>+VLOOKUP(O54,'Visual chart Edit'!$B$7:$K$570,10,FALSE)</f>
        <v>WIP</v>
      </c>
      <c r="P58" s="14">
        <f>+VLOOKUP(Q53,'Visual chart Edit'!$A$8:$I$263,9,FALSE)</f>
        <v>450.8</v>
      </c>
      <c r="Q58" s="94" t="str">
        <f>+VLOOKUP(Q54,'Visual chart Edit'!$B$7:$K$570,10,FALSE)</f>
        <v>Sandy</v>
      </c>
      <c r="R58" s="14">
        <f>+VLOOKUP(S53,'Visual chart Edit'!$A$8:$I$263,9,FALSE)</f>
        <v>384.2</v>
      </c>
      <c r="S58" s="94" t="str">
        <f>+VLOOKUP(S54,'Visual chart Edit'!$B$7:$K$570,10,FALSE)</f>
        <v>Sandy</v>
      </c>
      <c r="T58" s="14">
        <f>+VLOOKUP(U53,'Visual chart Edit'!$A$8:$I$263,9,FALSE)</f>
        <v>338.6</v>
      </c>
      <c r="U58" s="94" t="str">
        <f>+VLOOKUP(U54,'Visual chart Edit'!$B$7:$K$570,10,FALSE)</f>
        <v>Sandy</v>
      </c>
      <c r="V58" s="14">
        <f>+VLOOKUP(W53,'Visual chart Edit'!$A$8:$I$263,9,FALSE)</f>
        <v>370.7</v>
      </c>
      <c r="W58" s="94" t="str">
        <f>+VLOOKUP(W54,'Visual chart Edit'!$B$7:$K$570,10,FALSE)</f>
        <v>Sandy</v>
      </c>
      <c r="X58" s="14">
        <f>+VLOOKUP(Y53,'Visual chart Edit'!$A$8:$I$263,9,FALSE)</f>
        <v>434.1</v>
      </c>
      <c r="Y58" s="94" t="str">
        <f>+VLOOKUP(Y54,'Visual chart Edit'!$B$7:$K$570,10,FALSE)</f>
        <v>Sandy</v>
      </c>
      <c r="Z58" s="14">
        <f>+VLOOKUP(AA53,'Visual chart Edit'!$A$8:$I$263,9,FALSE)</f>
        <v>368.1</v>
      </c>
      <c r="AA58" s="94" t="str">
        <f>+VLOOKUP(AA54,'Visual chart Edit'!$B$7:$K$570,10,FALSE)</f>
        <v>DFR</v>
      </c>
      <c r="AB58" s="14">
        <f>+VLOOKUP(AC53,'Visual chart Edit'!$A$8:$I$263,9,FALSE)</f>
        <v>342.3</v>
      </c>
      <c r="AC58" s="94" t="str">
        <f>+VLOOKUP(AC54,'Visual chart Edit'!$B$7:$K$570,10,FALSE)</f>
        <v>DRY</v>
      </c>
      <c r="AD58" s="14">
        <f>+VLOOKUP(AE53,'Visual chart Edit'!$A$8:$I$263,9,FALSE)</f>
        <v>405.1</v>
      </c>
      <c r="AE58" s="94" t="str">
        <f>+VLOOKUP(AE54,'Visual chart Edit'!$B$7:$K$570,10,FALSE)</f>
        <v>DRY</v>
      </c>
      <c r="AF58" s="14">
        <f>+VLOOKUP(AG53,'Visual chart Edit'!$A$8:$I$263,9,FALSE)</f>
        <v>412.2</v>
      </c>
      <c r="AG58" s="94" t="str">
        <f>+VLOOKUP(AG54,'Visual chart Edit'!$B$7:$K$570,10,FALSE)</f>
        <v>DRY</v>
      </c>
      <c r="AH58" s="14">
        <f>+VLOOKUP(AI53,'Visual chart Edit'!$A$8:$I$263,9,FALSE)</f>
        <v>412.2</v>
      </c>
      <c r="AI58" s="94" t="str">
        <f>+VLOOKUP(AI54,'Visual chart Edit'!$B$7:$K$570,10,FALSE)</f>
        <v>DRY</v>
      </c>
      <c r="AJ58" s="14">
        <f>+VLOOKUP(AK53,'Visual chart Edit'!$A$8:$I$263,9,FALSE)</f>
        <v>422.1</v>
      </c>
      <c r="AK58" s="94" t="str">
        <f>+VLOOKUP(AK54,'Visual chart Edit'!$B$7:$K$570,10,FALSE)</f>
        <v>DRY</v>
      </c>
      <c r="AL58" s="14">
        <f>+VLOOKUP(AM53,'Visual chart Edit'!$A$8:$I$263,9,FALSE)</f>
        <v>418.3</v>
      </c>
      <c r="AM58" s="94" t="str">
        <f>+VLOOKUP(AM54,'Visual chart Edit'!$B$7:$K$570,10,FALSE)</f>
        <v>DRY</v>
      </c>
      <c r="AN58" s="14">
        <f>+VLOOKUP(AO53,'Visual chart Edit'!$A$8:$I$263,9,FALSE)</f>
        <v>384.3</v>
      </c>
      <c r="AO58" s="94" t="str">
        <f>+VLOOKUP(AO54,'Visual chart Edit'!$B$7:$K$570,10,FALSE)</f>
        <v>DRY</v>
      </c>
      <c r="AP58" s="14">
        <f>+VLOOKUP(AQ53,'Visual chart Edit'!$A$8:$I$263,9,FALSE)</f>
        <v>434.2</v>
      </c>
      <c r="AQ58" s="94" t="str">
        <f>+VLOOKUP(AQ54,'Visual chart Edit'!$B$7:$K$570,10,FALSE)</f>
        <v>Sandy</v>
      </c>
      <c r="AR58" s="14">
        <f>+VLOOKUP(AS53,'Visual chart Edit'!$A$8:$I$263,9,FALSE)</f>
        <v>390.1</v>
      </c>
      <c r="AS58" s="94" t="str">
        <f>+VLOOKUP(AS54,'Visual chart Edit'!$B$7:$K$570,10,FALSE)</f>
        <v>Sandy</v>
      </c>
      <c r="AT58" s="31"/>
      <c r="AV58" s="12">
        <f>+COUNTIF(C57:AT58,"Sandy")</f>
        <v>7</v>
      </c>
      <c r="AW58" s="12">
        <f>+COUNTIF(C57:AT58,"DRY")</f>
        <v>8</v>
      </c>
      <c r="AX58" s="12">
        <f>+COUNTIF(C58:AT58,"DFR")</f>
        <v>4</v>
      </c>
      <c r="AY58" s="12">
        <f>+COUNTIF(C58:AS58,"WFR")</f>
        <v>0</v>
      </c>
      <c r="AZ58" s="12">
        <f>+COUNTIF(C58:AS58,"FS")</f>
        <v>0</v>
      </c>
      <c r="BA58" s="12">
        <f>+SUM(AV58:AZ58)</f>
        <v>19</v>
      </c>
      <c r="BB58" s="12">
        <f>+COUNTIF(E58:AS58,"WIP")</f>
        <v>1</v>
      </c>
      <c r="BC58" s="12">
        <f>+COUNTIF(D59:AT59,"C")</f>
        <v>15</v>
      </c>
      <c r="BD58" s="140">
        <f>+COUNTIF(D56:AT56,"E")</f>
        <v>12</v>
      </c>
      <c r="BE58" s="12">
        <f>+COUNTIF(D57:AT57,"Done")</f>
        <v>0</v>
      </c>
      <c r="BH58" s="14">
        <f>+SUM(D58:AT58)</f>
        <v>8430.1</v>
      </c>
    </row>
    <row r="59" spans="1:67" s="14" customFormat="1" x14ac:dyDescent="0.35">
      <c r="A59" s="12"/>
      <c r="B59" s="136"/>
      <c r="C59" s="177" t="s">
        <v>443</v>
      </c>
      <c r="E59" s="22" t="s">
        <v>424</v>
      </c>
      <c r="G59" s="22" t="s">
        <v>424</v>
      </c>
      <c r="I59" s="22" t="s">
        <v>424</v>
      </c>
      <c r="K59" s="22" t="s">
        <v>424</v>
      </c>
      <c r="M59" s="22"/>
      <c r="O59" s="22"/>
      <c r="Q59" s="22"/>
      <c r="S59" s="22"/>
      <c r="U59" s="22"/>
      <c r="W59" s="22"/>
      <c r="Y59" s="22" t="s">
        <v>424</v>
      </c>
      <c r="AA59" s="22" t="s">
        <v>424</v>
      </c>
      <c r="AC59" s="22" t="s">
        <v>424</v>
      </c>
      <c r="AE59" s="22" t="s">
        <v>424</v>
      </c>
      <c r="AG59" s="22" t="s">
        <v>424</v>
      </c>
      <c r="AI59" s="22" t="s">
        <v>424</v>
      </c>
      <c r="AK59" s="22" t="s">
        <v>424</v>
      </c>
      <c r="AM59" s="22" t="s">
        <v>424</v>
      </c>
      <c r="AO59" s="22" t="s">
        <v>424</v>
      </c>
      <c r="AQ59" s="22" t="s">
        <v>424</v>
      </c>
      <c r="AS59" s="22" t="s">
        <v>424</v>
      </c>
      <c r="AT59" s="31"/>
      <c r="AV59" s="12"/>
      <c r="AW59" s="12"/>
      <c r="AX59" s="12"/>
      <c r="AY59" s="12"/>
      <c r="AZ59" s="12"/>
      <c r="BA59" s="12"/>
      <c r="BB59" s="12"/>
      <c r="BC59" s="12"/>
      <c r="BD59" s="140"/>
    </row>
    <row r="60" spans="1:67" s="14" customFormat="1" x14ac:dyDescent="0.35">
      <c r="A60" s="12"/>
      <c r="B60" s="136"/>
      <c r="C60" s="177" t="s">
        <v>140</v>
      </c>
      <c r="E60" s="14" t="str">
        <f>+VLOOKUP(E53,'Visual chart Edit'!$A$8:$I$263,3,FALSE)</f>
        <v>DA+3</v>
      </c>
      <c r="G60" s="14" t="str">
        <f>+VLOOKUP(G53,'Visual chart Edit'!$A$8:$I$263,3,FALSE)</f>
        <v>DA+0</v>
      </c>
      <c r="I60" s="14" t="str">
        <f>+VLOOKUP(I53,'Visual chart Edit'!$A$8:$I$263,3,FALSE)</f>
        <v>DA+3</v>
      </c>
      <c r="K60" s="14" t="str">
        <f>+VLOOKUP(K53,'Visual chart Edit'!$A$8:$I$263,3,FALSE)</f>
        <v>DA+3</v>
      </c>
      <c r="M60" s="14" t="str">
        <f>+VLOOKUP(M53,'Visual chart Edit'!$A$8:$I$263,3,FALSE)</f>
        <v>DA+0</v>
      </c>
      <c r="O60" s="14" t="str">
        <f>+VLOOKUP(O53,'Visual chart Edit'!$A$8:$I$263,3,FALSE)</f>
        <v>DA+0</v>
      </c>
      <c r="Q60" s="14" t="str">
        <f>+VLOOKUP(Q53,'Visual chart Edit'!$A$8:$I$263,3,FALSE)</f>
        <v>DB1+0</v>
      </c>
      <c r="S60" s="14" t="str">
        <f>+VLOOKUP(S53,'Visual chart Edit'!$A$8:$I$263,3,FALSE)</f>
        <v>DA+0</v>
      </c>
      <c r="U60" s="14" t="str">
        <f>+VLOOKUP(U53,'Visual chart Edit'!$A$8:$I$263,3,FALSE)</f>
        <v>DA+0</v>
      </c>
      <c r="W60" s="14" t="str">
        <f>+VLOOKUP(W53,'Visual chart Edit'!$A$8:$I$263,3,FALSE)</f>
        <v>DA+0</v>
      </c>
      <c r="Y60" s="14" t="str">
        <f>+VLOOKUP(Y53,'Visual chart Edit'!$A$8:$I$263,3,FALSE)</f>
        <v>DA+0</v>
      </c>
      <c r="AA60" s="14" t="str">
        <f>+VLOOKUP(AA53,'Visual chart Edit'!$A$8:$I$263,3,FALSE)</f>
        <v>DA+0</v>
      </c>
      <c r="AC60" s="14" t="str">
        <f>+VLOOKUP(AC53,'Visual chart Edit'!$A$8:$I$263,3,FALSE)</f>
        <v>DB1+0</v>
      </c>
      <c r="AE60" s="14" t="str">
        <f>+VLOOKUP(AE53,'Visual chart Edit'!$A$8:$I$263,3,FALSE)</f>
        <v>DA+3</v>
      </c>
      <c r="AG60" s="14" t="str">
        <f>+VLOOKUP(AG53,'Visual chart Edit'!$A$8:$I$263,3,FALSE)</f>
        <v>DA+0</v>
      </c>
      <c r="AI60" s="14" t="str">
        <f>+VLOOKUP(AI53,'Visual chart Edit'!$A$8:$I$263,3,FALSE)</f>
        <v>DA+3</v>
      </c>
      <c r="AK60" s="14" t="str">
        <f>+VLOOKUP(AK53,'Visual chart Edit'!$A$8:$I$263,3,FALSE)</f>
        <v>DA+3</v>
      </c>
      <c r="AM60" s="14" t="str">
        <f>+VLOOKUP(AM53,'Visual chart Edit'!$A$8:$I$263,3,FALSE)</f>
        <v>DA+3</v>
      </c>
      <c r="AO60" s="14" t="str">
        <f>+VLOOKUP(AO53,'Visual chart Edit'!$A$8:$I$263,3,FALSE)</f>
        <v>DA+6</v>
      </c>
      <c r="AQ60" s="14" t="str">
        <f>+VLOOKUP(AQ53,'Visual chart Edit'!$A$8:$I$263,3,FALSE)</f>
        <v>DA+9</v>
      </c>
      <c r="AS60" s="14" t="str">
        <f>+VLOOKUP(AS53,'Visual chart Edit'!$A$8:$I$263,3,FALSE)</f>
        <v>DA+6</v>
      </c>
      <c r="AT60" s="31"/>
      <c r="AV60" s="12"/>
      <c r="AW60" s="12"/>
      <c r="AX60" s="12"/>
      <c r="AY60" s="12"/>
      <c r="AZ60" s="12"/>
      <c r="BA60" s="12"/>
      <c r="BB60" s="12"/>
      <c r="BC60" s="12"/>
      <c r="BD60" s="140"/>
    </row>
    <row r="61" spans="1:67" s="14" customFormat="1" x14ac:dyDescent="0.35">
      <c r="A61" s="12"/>
      <c r="B61" s="136"/>
      <c r="C61" s="177" t="s">
        <v>423</v>
      </c>
      <c r="E61" s="14" t="str">
        <f>+VLOOKUP(E53,'Visual chart Edit'!$A$8:$I$263,8,FALSE)</f>
        <v>,,,</v>
      </c>
      <c r="G61" s="14" t="str">
        <f>+VLOOKUP(G53,'Visual chart Edit'!$A$8:$I$263,8,FALSE)</f>
        <v>,,,</v>
      </c>
      <c r="I61" s="14" t="str">
        <f>+VLOOKUP(I53,'Visual chart Edit'!$A$8:$I$263,8,FALSE)</f>
        <v>,,,</v>
      </c>
      <c r="K61" s="14" t="str">
        <f>+VLOOKUP(K53,'Visual chart Edit'!$A$8:$I$263,8,FALSE)</f>
        <v>,,,</v>
      </c>
      <c r="M61" s="14" t="str">
        <f>+VLOOKUP(M53,'Visual chart Edit'!$A$8:$I$263,8,FALSE)</f>
        <v>1,3,,</v>
      </c>
      <c r="O61" s="14" t="str">
        <f>+VLOOKUP(O53,'Visual chart Edit'!$A$8:$I$263,8,FALSE)</f>
        <v>,2,,</v>
      </c>
      <c r="Q61" s="14" t="str">
        <f>+VLOOKUP(Q53,'Visual chart Edit'!$A$8:$I$263,8,FALSE)</f>
        <v>1,4,,3</v>
      </c>
      <c r="S61" s="14" t="str">
        <f>+VLOOKUP(S53,'Visual chart Edit'!$A$8:$I$263,8,FALSE)</f>
        <v>,,,</v>
      </c>
      <c r="U61" s="14" t="str">
        <f>+VLOOKUP(U53,'Visual chart Edit'!$A$8:$I$263,8,FALSE)</f>
        <v>2,1,,</v>
      </c>
      <c r="W61" s="14" t="str">
        <f>+VLOOKUP(W53,'Visual chart Edit'!$A$8:$I$263,8,FALSE)</f>
        <v>,,,1</v>
      </c>
      <c r="Y61" s="14" t="str">
        <f>+VLOOKUP(Y53,'Visual chart Edit'!$A$8:$I$263,8,FALSE)</f>
        <v>,,,</v>
      </c>
      <c r="AA61" s="14" t="str">
        <f>+VLOOKUP(AA53,'Visual chart Edit'!$A$8:$I$263,8,FALSE)</f>
        <v>,,,</v>
      </c>
      <c r="AC61" s="14" t="str">
        <f>+VLOOKUP(AC53,'Visual chart Edit'!$A$8:$I$263,8,FALSE)</f>
        <v>,,,</v>
      </c>
      <c r="AE61" s="14" t="str">
        <f>+VLOOKUP(AE53,'Visual chart Edit'!$A$8:$I$263,8,FALSE)</f>
        <v>,,,</v>
      </c>
      <c r="AG61" s="14" t="str">
        <f>+VLOOKUP(AG53,'Visual chart Edit'!$A$8:$I$263,8,FALSE)</f>
        <v>,,,</v>
      </c>
      <c r="AI61" s="14" t="str">
        <f>+VLOOKUP(AI53,'Visual chart Edit'!$A$8:$I$263,8,FALSE)</f>
        <v>,,,</v>
      </c>
      <c r="AK61" s="14" t="str">
        <f>+VLOOKUP(AK53,'Visual chart Edit'!$A$8:$I$263,8,FALSE)</f>
        <v>,,,</v>
      </c>
      <c r="AM61" s="14" t="str">
        <f>+VLOOKUP(AM53,'Visual chart Edit'!$A$8:$I$263,8,FALSE)</f>
        <v>,,,</v>
      </c>
      <c r="AO61" s="14" t="str">
        <f>+VLOOKUP(AO53,'Visual chart Edit'!$A$8:$I$263,8,FALSE)</f>
        <v>,,,</v>
      </c>
      <c r="AQ61" s="14" t="str">
        <f>+VLOOKUP(AQ53,'Visual chart Edit'!$A$8:$I$263,8,FALSE)</f>
        <v>,,,</v>
      </c>
      <c r="AS61" s="14" t="str">
        <f>+VLOOKUP(AS53,'Visual chart Edit'!$A$8:$I$263,8,FALSE)</f>
        <v>,2,4,1</v>
      </c>
      <c r="AT61" s="31"/>
      <c r="AV61" s="12"/>
      <c r="AW61" s="12"/>
      <c r="AX61" s="12"/>
      <c r="AY61" s="12"/>
      <c r="AZ61" s="12"/>
      <c r="BA61" s="12"/>
      <c r="BB61" s="12"/>
      <c r="BC61" s="12"/>
      <c r="BD61" s="140"/>
    </row>
    <row r="62" spans="1:67" s="14" customFormat="1" x14ac:dyDescent="0.35">
      <c r="A62" s="12"/>
      <c r="B62" s="136"/>
      <c r="C62" s="177"/>
      <c r="AT62" s="31"/>
      <c r="AV62" s="12"/>
      <c r="AW62" s="12"/>
      <c r="AX62" s="12"/>
      <c r="AY62" s="12"/>
      <c r="AZ62" s="12"/>
      <c r="BA62" s="12"/>
      <c r="BB62" s="12"/>
      <c r="BC62" s="12"/>
      <c r="BD62" s="140"/>
    </row>
    <row r="63" spans="1:67" s="14" customFormat="1" ht="14.5" x14ac:dyDescent="0.35">
      <c r="A63" s="12"/>
      <c r="B63" s="136"/>
      <c r="C63" s="177" t="s">
        <v>444</v>
      </c>
      <c r="G63" s="48"/>
      <c r="I63" s="179"/>
      <c r="M63" s="48"/>
      <c r="O63" s="48"/>
      <c r="Q63" s="48"/>
      <c r="S63" s="48"/>
      <c r="U63" s="48"/>
      <c r="Y63" s="48"/>
      <c r="AC63" s="48"/>
      <c r="AE63" s="48"/>
      <c r="AG63" s="180"/>
      <c r="AI63" s="180"/>
      <c r="AK63" s="179"/>
      <c r="AM63" s="179"/>
      <c r="AO63" s="48"/>
      <c r="AQ63" s="179"/>
      <c r="AS63" s="179"/>
      <c r="AT63" s="31"/>
      <c r="AV63" s="12"/>
      <c r="AW63" s="12"/>
      <c r="AX63" s="12"/>
      <c r="AY63" s="12"/>
      <c r="AZ63" s="12"/>
      <c r="BA63" s="12"/>
      <c r="BB63" s="12"/>
      <c r="BC63" s="12"/>
      <c r="BD63" s="140"/>
    </row>
    <row r="64" spans="1:67" s="61" customFormat="1" x14ac:dyDescent="0.35">
      <c r="B64" s="137"/>
      <c r="C64" s="74"/>
      <c r="D64" s="74"/>
      <c r="E64" s="74">
        <v>85</v>
      </c>
      <c r="F64" s="74"/>
      <c r="G64" s="74">
        <v>86</v>
      </c>
      <c r="H64" s="74"/>
      <c r="I64" s="74">
        <v>87</v>
      </c>
      <c r="J64" s="74"/>
      <c r="K64" s="74">
        <v>88</v>
      </c>
      <c r="L64" s="74"/>
      <c r="M64" s="74">
        <v>89</v>
      </c>
      <c r="N64" s="74"/>
      <c r="O64" s="74">
        <v>90</v>
      </c>
      <c r="P64" s="74"/>
      <c r="Q64" s="74">
        <v>91</v>
      </c>
      <c r="R64" s="74"/>
      <c r="S64" s="74">
        <v>92</v>
      </c>
      <c r="T64" s="74"/>
      <c r="U64" s="74">
        <v>93</v>
      </c>
      <c r="V64" s="74"/>
      <c r="W64" s="74">
        <v>94</v>
      </c>
      <c r="X64" s="74"/>
      <c r="Y64" s="74">
        <v>95</v>
      </c>
      <c r="Z64" s="74"/>
      <c r="AA64" s="74">
        <v>96</v>
      </c>
      <c r="AB64" s="74"/>
      <c r="AC64" s="74">
        <v>97</v>
      </c>
      <c r="AD64" s="74"/>
      <c r="AE64" s="74">
        <v>98</v>
      </c>
      <c r="AF64" s="74"/>
      <c r="AG64" s="74">
        <v>99</v>
      </c>
      <c r="AH64" s="74"/>
      <c r="AI64" s="74">
        <v>100</v>
      </c>
      <c r="AJ64" s="74"/>
      <c r="AK64" s="74">
        <v>101</v>
      </c>
      <c r="AL64" s="74"/>
      <c r="AM64" s="74">
        <v>102</v>
      </c>
      <c r="AN64" s="74"/>
      <c r="AO64" s="74">
        <v>103</v>
      </c>
      <c r="AP64" s="74"/>
      <c r="AQ64" s="74">
        <v>104</v>
      </c>
      <c r="AR64" s="74"/>
      <c r="AS64" s="74">
        <v>105</v>
      </c>
      <c r="AT64" s="76"/>
      <c r="BD64" s="145"/>
      <c r="BO64" s="14"/>
    </row>
    <row r="65" spans="1:67" s="14" customFormat="1" x14ac:dyDescent="0.35">
      <c r="A65" s="12"/>
      <c r="B65" s="57"/>
      <c r="C65" s="177"/>
      <c r="E65" s="170" t="str">
        <f>+VLOOKUP(E64,'Visual chart Edit'!$A$8:$I$263,2,FALSE)</f>
        <v>11A/9</v>
      </c>
      <c r="G65" s="170" t="str">
        <f>+VLOOKUP(G64,'Visual chart Edit'!$A$8:$I$263,2,FALSE)</f>
        <v>12/0</v>
      </c>
      <c r="I65" s="170" t="str">
        <f>+VLOOKUP(I64,'Visual chart Edit'!$A$8:$I$263,2,FALSE)</f>
        <v>13/0</v>
      </c>
      <c r="K65" s="170" t="str">
        <f>+VLOOKUP(K64,'Visual chart Edit'!$A$8:$I$263,2,FALSE)</f>
        <v>13/1</v>
      </c>
      <c r="M65" s="170" t="str">
        <f>+VLOOKUP(M64,'Visual chart Edit'!$A$8:$I$263,2,FALSE)</f>
        <v>13/2</v>
      </c>
      <c r="O65" s="170" t="str">
        <f>+VLOOKUP(O64,'Visual chart Edit'!$A$8:$I$263,2,FALSE)</f>
        <v>13/3</v>
      </c>
      <c r="Q65" s="170" t="str">
        <f>+VLOOKUP(Q64,'Visual chart Edit'!$A$8:$I$263,2,FALSE)</f>
        <v>13/4</v>
      </c>
      <c r="S65" s="170" t="str">
        <f>+VLOOKUP(S64,'Visual chart Edit'!$A$8:$I$263,2,FALSE)</f>
        <v>14/0</v>
      </c>
      <c r="U65" s="170" t="str">
        <f>+VLOOKUP(U64,'Visual chart Edit'!$A$8:$I$263,2,FALSE)</f>
        <v>14A/0</v>
      </c>
      <c r="W65" s="170" t="str">
        <f>+VLOOKUP(W64,'Visual chart Edit'!$A$8:$I$263,2,FALSE)</f>
        <v>14A/1</v>
      </c>
      <c r="Y65" s="170" t="str">
        <f>+VLOOKUP(Y64,'Visual chart Edit'!$A$8:$I$263,2,FALSE)</f>
        <v>14A/2</v>
      </c>
      <c r="AA65" s="170" t="str">
        <f>+VLOOKUP(AA64,'Visual chart Edit'!$A$8:$I$263,2,FALSE)</f>
        <v>15/0</v>
      </c>
      <c r="AC65" s="170" t="str">
        <f>+VLOOKUP(AC64,'Visual chart Edit'!$A$8:$I$263,2,FALSE)</f>
        <v>15/1</v>
      </c>
      <c r="AE65" s="170" t="str">
        <f>+VLOOKUP(AE64,'Visual chart Edit'!$A$8:$I$263,2,FALSE)</f>
        <v>16/0</v>
      </c>
      <c r="AG65" s="170" t="str">
        <f>+VLOOKUP(AG64,'Visual chart Edit'!$A$8:$I$263,2,FALSE)</f>
        <v>16/1</v>
      </c>
      <c r="AI65" s="170" t="str">
        <f>+VLOOKUP(AI64,'Visual chart Edit'!$A$8:$I$263,2,FALSE)</f>
        <v>16/2</v>
      </c>
      <c r="AK65" s="170" t="str">
        <f>+VLOOKUP(AK64,'Visual chart Edit'!$A$8:$I$263,2,FALSE)</f>
        <v>16/3</v>
      </c>
      <c r="AM65" s="170" t="str">
        <f>+VLOOKUP(AM64,'Visual chart Edit'!$A$8:$I$263,2,FALSE)</f>
        <v>16/4</v>
      </c>
      <c r="AO65" s="170" t="str">
        <f>+VLOOKUP(AO64,'Visual chart Edit'!$A$8:$I$263,2,FALSE)</f>
        <v>16/5</v>
      </c>
      <c r="AQ65" s="170" t="str">
        <f>+VLOOKUP(AQ64,'Visual chart Edit'!$A$8:$I$263,2,FALSE)</f>
        <v>17/0</v>
      </c>
      <c r="AS65" s="170" t="str">
        <f>+VLOOKUP(AS64,'Visual chart Edit'!$A$8:$I$263,2,FALSE)</f>
        <v>17/1</v>
      </c>
      <c r="AT65" s="31"/>
      <c r="AV65" s="12"/>
      <c r="AW65" s="12"/>
      <c r="AX65" s="12"/>
      <c r="AY65" s="12"/>
      <c r="AZ65" s="12"/>
      <c r="BA65" s="12"/>
      <c r="BB65" s="12"/>
      <c r="BC65" s="12"/>
      <c r="BD65" s="140"/>
    </row>
    <row r="66" spans="1:67" s="14" customFormat="1" x14ac:dyDescent="0.35">
      <c r="A66" s="12"/>
      <c r="B66" s="57"/>
      <c r="C66" s="177"/>
      <c r="AT66" s="31"/>
      <c r="AV66" s="12"/>
      <c r="AW66" s="12"/>
      <c r="AX66" s="12"/>
      <c r="AY66" s="12"/>
      <c r="AZ66" s="12"/>
      <c r="BA66" s="12"/>
      <c r="BB66" s="12"/>
      <c r="BC66" s="12"/>
      <c r="BD66" s="140"/>
      <c r="BI66" s="14">
        <f>+SUMIF(D66:AT66,".",D69:AT69)</f>
        <v>0</v>
      </c>
      <c r="BJ66" s="14">
        <f>+SUMIF(D66:AT66,"..",D69:AT69)</f>
        <v>0</v>
      </c>
      <c r="BK66" s="14">
        <f>+SUMIF(D66:AT66,",",D69:AT69)</f>
        <v>0</v>
      </c>
    </row>
    <row r="67" spans="1:67" s="14" customFormat="1" x14ac:dyDescent="0.35">
      <c r="A67" s="12"/>
      <c r="B67" s="136"/>
      <c r="C67" s="177" t="s">
        <v>440</v>
      </c>
      <c r="E67" s="14" t="str">
        <f>+VLOOKUP(E65,'Visual chart Edit'!$B$7:$L$591,11,FALSE)</f>
        <v>E</v>
      </c>
      <c r="G67" s="14" t="str">
        <f>+VLOOKUP(G65,'Visual chart Edit'!$B$7:$L$591,11,FALSE)</f>
        <v>E</v>
      </c>
      <c r="I67" s="14" t="str">
        <f>+VLOOKUP(I65,'Visual chart Edit'!$B$7:$L$591,11,FALSE)</f>
        <v/>
      </c>
      <c r="K67" s="14" t="str">
        <f>+VLOOKUP(K65,'Visual chart Edit'!$B$7:$L$591,11,FALSE)</f>
        <v/>
      </c>
      <c r="M67" s="14" t="str">
        <f>+VLOOKUP(M65,'Visual chart Edit'!$B$7:$L$591,11,FALSE)</f>
        <v>E</v>
      </c>
      <c r="O67" s="14" t="str">
        <f>+VLOOKUP(O65,'Visual chart Edit'!$B$7:$L$591,11,FALSE)</f>
        <v/>
      </c>
      <c r="Q67" s="14" t="str">
        <f>+VLOOKUP(Q65,'Visual chart Edit'!$B$7:$L$591,11,FALSE)</f>
        <v/>
      </c>
      <c r="S67" s="14" t="str">
        <f>+VLOOKUP(S65,'Visual chart Edit'!$B$7:$L$591,11,FALSE)</f>
        <v/>
      </c>
      <c r="U67" s="14" t="str">
        <f>+VLOOKUP(U65,'Visual chart Edit'!$B$7:$L$591,11,FALSE)</f>
        <v>E</v>
      </c>
      <c r="W67" s="14" t="str">
        <f>+VLOOKUP(W65,'Visual chart Edit'!$B$7:$L$591,11,FALSE)</f>
        <v>E</v>
      </c>
      <c r="Y67" s="14" t="str">
        <f>+VLOOKUP(Y65,'Visual chart Edit'!$B$7:$L$591,11,FALSE)</f>
        <v/>
      </c>
      <c r="AA67" s="14" t="str">
        <f>+VLOOKUP(AA65,'Visual chart Edit'!$B$7:$L$591,11,FALSE)</f>
        <v/>
      </c>
      <c r="AC67" s="14" t="str">
        <f>+VLOOKUP(AC65,'Visual chart Edit'!$B$7:$L$591,11,FALSE)</f>
        <v>E</v>
      </c>
      <c r="AE67" s="14" t="str">
        <f>+VLOOKUP(AE65,'Visual chart Edit'!$B$7:$L$591,11,FALSE)</f>
        <v>E</v>
      </c>
      <c r="AG67" s="14" t="str">
        <f>+VLOOKUP(AG65,'Visual chart Edit'!$B$7:$L$591,11,FALSE)</f>
        <v>E</v>
      </c>
      <c r="AI67" s="14" t="str">
        <f>+VLOOKUP(AI65,'Visual chart Edit'!$B$7:$L$591,11,FALSE)</f>
        <v>E</v>
      </c>
      <c r="AK67" s="14" t="str">
        <f>+VLOOKUP(AK65,'Visual chart Edit'!$B$7:$L$591,11,FALSE)</f>
        <v>E</v>
      </c>
      <c r="AM67" s="14" t="str">
        <f>+VLOOKUP(AM65,'Visual chart Edit'!$B$7:$L$591,11,FALSE)</f>
        <v>E</v>
      </c>
      <c r="AO67" s="14" t="str">
        <f>+VLOOKUP(AO65,'Visual chart Edit'!$B$7:$L$591,11,FALSE)</f>
        <v>E</v>
      </c>
      <c r="AQ67" s="14" t="str">
        <f>+VLOOKUP(AQ65,'Visual chart Edit'!$B$7:$L$591,11,FALSE)</f>
        <v>E</v>
      </c>
      <c r="AS67" s="14" t="str">
        <f>+VLOOKUP(AS65,'Visual chart Edit'!$B$7:$L$591,11,FALSE)</f>
        <v>E</v>
      </c>
      <c r="AT67" s="31"/>
      <c r="AV67" s="12"/>
      <c r="AW67" s="12"/>
      <c r="AX67" s="12"/>
      <c r="AY67" s="12"/>
      <c r="AZ67" s="12"/>
      <c r="BA67" s="12"/>
      <c r="BB67" s="12"/>
      <c r="BC67" s="12"/>
      <c r="BD67" s="140"/>
    </row>
    <row r="68" spans="1:67" s="14" customFormat="1" ht="3" customHeight="1" x14ac:dyDescent="0.35">
      <c r="A68" s="12"/>
      <c r="B68" s="136"/>
      <c r="C68" s="177" t="s">
        <v>441</v>
      </c>
      <c r="E68" s="22" t="str">
        <f>+VLOOKUP(E65,'Visual chart Edit'!$B$7:$M$491,12,FALSE)</f>
        <v/>
      </c>
      <c r="G68" s="22" t="str">
        <f>+VLOOKUP(G65,'Visual chart Edit'!$B$7:$M$491,12,FALSE)</f>
        <v/>
      </c>
      <c r="I68" s="22" t="str">
        <f>+VLOOKUP(I65,'Visual chart Edit'!$B$7:$M$491,12,FALSE)</f>
        <v/>
      </c>
      <c r="K68" s="22" t="str">
        <f>+VLOOKUP(K65,'Visual chart Edit'!$B$7:$M$491,12,FALSE)</f>
        <v/>
      </c>
      <c r="M68" s="22" t="str">
        <f>+VLOOKUP(M65,'Visual chart Edit'!$B$7:$M$491,12,FALSE)</f>
        <v/>
      </c>
      <c r="O68" s="22" t="str">
        <f>+VLOOKUP(O65,'Visual chart Edit'!$B$7:$M$491,12,FALSE)</f>
        <v/>
      </c>
      <c r="Q68" s="22" t="str">
        <f>+VLOOKUP(Q65,'Visual chart Edit'!$B$7:$M$491,12,FALSE)</f>
        <v/>
      </c>
      <c r="S68" s="22" t="str">
        <f>+VLOOKUP(S65,'Visual chart Edit'!$B$7:$M$491,12,FALSE)</f>
        <v/>
      </c>
      <c r="U68" s="22" t="str">
        <f>+VLOOKUP(U65,'Visual chart Edit'!$B$7:$M$491,12,FALSE)</f>
        <v/>
      </c>
      <c r="W68" s="22" t="str">
        <f>+VLOOKUP(W65,'Visual chart Edit'!$B$7:$M$491,12,FALSE)</f>
        <v/>
      </c>
      <c r="Y68" s="22" t="str">
        <f>+VLOOKUP(Y65,'Visual chart Edit'!$B$7:$M$491,12,FALSE)</f>
        <v/>
      </c>
      <c r="AA68" s="22" t="str">
        <f>+VLOOKUP(AA65,'Visual chart Edit'!$B$7:$M$491,12,FALSE)</f>
        <v/>
      </c>
      <c r="AC68" s="22" t="str">
        <f>+VLOOKUP(AC65,'Visual chart Edit'!$B$7:$M$491,12,FALSE)</f>
        <v>Done</v>
      </c>
      <c r="AE68" s="22" t="str">
        <f>+VLOOKUP(AE65,'Visual chart Edit'!$B$7:$M$491,12,FALSE)</f>
        <v/>
      </c>
      <c r="AG68" s="22" t="str">
        <f>+VLOOKUP(AG65,'Visual chart Edit'!$B$7:$M$491,12,FALSE)</f>
        <v/>
      </c>
      <c r="AI68" s="22" t="str">
        <f>+VLOOKUP(AI65,'Visual chart Edit'!$B$7:$M$491,12,FALSE)</f>
        <v>Done</v>
      </c>
      <c r="AK68" s="22" t="str">
        <f>+VLOOKUP(AK65,'Visual chart Edit'!$B$7:$M$491,12,FALSE)</f>
        <v>Done</v>
      </c>
      <c r="AM68" s="22" t="str">
        <f>+VLOOKUP(AM65,'Visual chart Edit'!$B$7:$M$491,12,FALSE)</f>
        <v>Done</v>
      </c>
      <c r="AO68" s="22" t="str">
        <f>+VLOOKUP(AO65,'Visual chart Edit'!$B$7:$M$491,12,FALSE)</f>
        <v/>
      </c>
      <c r="AQ68" s="22" t="str">
        <f>+VLOOKUP(AQ65,'Visual chart Edit'!$B$7:$M$491,12,FALSE)</f>
        <v>Done</v>
      </c>
      <c r="AS68" s="22" t="str">
        <f>+VLOOKUP(AS65,'Visual chart Edit'!$B$7:$M$491,12,FALSE)</f>
        <v/>
      </c>
      <c r="AT68" s="31"/>
      <c r="AV68" s="12"/>
      <c r="AW68" s="12"/>
      <c r="AX68" s="12"/>
      <c r="AY68" s="12"/>
      <c r="AZ68" s="12"/>
      <c r="BA68" s="12"/>
      <c r="BB68" s="12"/>
      <c r="BC68" s="12"/>
      <c r="BD68" s="140"/>
    </row>
    <row r="69" spans="1:67" s="14" customFormat="1" ht="15" customHeight="1" x14ac:dyDescent="0.35">
      <c r="A69" s="12"/>
      <c r="B69" s="136"/>
      <c r="C69" s="177" t="s">
        <v>442</v>
      </c>
      <c r="D69" s="14">
        <f>+VLOOKUP(E64,'Visual chart Edit'!$A$8:$I$263,9,FALSE)</f>
        <v>426.3</v>
      </c>
      <c r="E69" s="94" t="str">
        <f>+VLOOKUP(E65,'Visual chart Edit'!$B$7:$K$570,10,FALSE)</f>
        <v>DRY</v>
      </c>
      <c r="F69" s="14">
        <f>+VLOOKUP(G64,'Visual chart Edit'!$A$8:$I$263,9,FALSE)</f>
        <v>405.9</v>
      </c>
      <c r="G69" s="94" t="str">
        <f>+VLOOKUP(G65,'Visual chart Edit'!$B$7:$K$570,10,FALSE)</f>
        <v>DRY</v>
      </c>
      <c r="H69" s="14">
        <f>+VLOOKUP(I64,'Visual chart Edit'!$A$8:$I$263,9,FALSE)</f>
        <v>211.9</v>
      </c>
      <c r="I69" s="94" t="str">
        <f>+VLOOKUP(I65,'Visual chart Edit'!$B$7:$K$570,10,FALSE)</f>
        <v>DRY</v>
      </c>
      <c r="J69" s="14">
        <f>+VLOOKUP(K64,'Visual chart Edit'!$A$8:$I$263,9,FALSE)</f>
        <v>464.3</v>
      </c>
      <c r="K69" s="94" t="str">
        <f>+VLOOKUP(K65,'Visual chart Edit'!$B$7:$K$570,10,FALSE)</f>
        <v>DRY</v>
      </c>
      <c r="L69" s="14">
        <f>+VLOOKUP(M64,'Visual chart Edit'!$A$8:$I$263,9,FALSE)</f>
        <v>373.7</v>
      </c>
      <c r="M69" s="94" t="str">
        <f>+VLOOKUP(M65,'Visual chart Edit'!$B$7:$K$570,10,FALSE)</f>
        <v>DRY</v>
      </c>
      <c r="N69" s="14">
        <f>+VLOOKUP(O64,'Visual chart Edit'!$A$8:$I$263,9,FALSE)</f>
        <v>419.7</v>
      </c>
      <c r="O69" s="94" t="str">
        <f>+VLOOKUP(O65,'Visual chart Edit'!$B$7:$K$570,10,FALSE)</f>
        <v>Sandy</v>
      </c>
      <c r="P69" s="14">
        <f>+VLOOKUP(Q64,'Visual chart Edit'!$A$8:$I$263,9,FALSE)</f>
        <v>420.3</v>
      </c>
      <c r="Q69" s="94" t="str">
        <f>+VLOOKUP(Q65,'Visual chart Edit'!$B$7:$K$570,10,FALSE)</f>
        <v>ROW</v>
      </c>
      <c r="R69" s="14">
        <f>+VLOOKUP(S64,'Visual chart Edit'!$A$8:$I$263,9,FALSE)</f>
        <v>400</v>
      </c>
      <c r="S69" s="94" t="str">
        <f>+VLOOKUP(S65,'Visual chart Edit'!$B$7:$K$570,10,FALSE)</f>
        <v>Sandy</v>
      </c>
      <c r="T69" s="14">
        <f>+VLOOKUP(U64,'Visual chart Edit'!$A$8:$I$263,9,FALSE)</f>
        <v>381.4</v>
      </c>
      <c r="U69" s="94" t="str">
        <f>+VLOOKUP(U65,'Visual chart Edit'!$B$7:$K$570,10,FALSE)</f>
        <v>DRY</v>
      </c>
      <c r="V69" s="14">
        <f>+VLOOKUP(W64,'Visual chart Edit'!$A$8:$I$263,9,FALSE)</f>
        <v>412.76499999999999</v>
      </c>
      <c r="W69" s="94" t="str">
        <f>+VLOOKUP(W65,'Visual chart Edit'!$B$7:$K$570,10,FALSE)</f>
        <v>DRY</v>
      </c>
      <c r="X69" s="14">
        <f>+VLOOKUP(Y64,'Visual chart Edit'!$A$8:$I$263,9,FALSE)</f>
        <v>396.029</v>
      </c>
      <c r="Y69" s="94" t="str">
        <f>+VLOOKUP(Y65,'Visual chart Edit'!$B$7:$K$570,10,FALSE)</f>
        <v>DRY</v>
      </c>
      <c r="Z69" s="14">
        <f>+VLOOKUP(AA64,'Visual chart Edit'!$A$8:$I$263,9,FALSE)</f>
        <v>383.3</v>
      </c>
      <c r="AA69" s="94" t="str">
        <f>+VLOOKUP(AA65,'Visual chart Edit'!$B$7:$K$570,10,FALSE)</f>
        <v>DRY</v>
      </c>
      <c r="AB69" s="14">
        <f>+VLOOKUP(AC64,'Visual chart Edit'!$A$8:$I$263,9,FALSE)</f>
        <v>404.6</v>
      </c>
      <c r="AC69" s="94" t="str">
        <f>+VLOOKUP(AC65,'Visual chart Edit'!$B$7:$K$570,10,FALSE)</f>
        <v>DRY</v>
      </c>
      <c r="AD69" s="14">
        <f>+VLOOKUP(AE64,'Visual chart Edit'!$A$8:$I$263,9,FALSE)</f>
        <v>413.3</v>
      </c>
      <c r="AE69" s="94" t="str">
        <f>+VLOOKUP(AE65,'Visual chart Edit'!$B$7:$K$570,10,FALSE)</f>
        <v>DRY</v>
      </c>
      <c r="AF69" s="14">
        <f>+VLOOKUP(AG64,'Visual chart Edit'!$A$8:$I$263,9,FALSE)</f>
        <v>354.28300000000002</v>
      </c>
      <c r="AG69" s="94" t="str">
        <f>+VLOOKUP(AG65,'Visual chart Edit'!$B$7:$K$570,10,FALSE)</f>
        <v>DRY</v>
      </c>
      <c r="AH69" s="14">
        <f>+VLOOKUP(AI64,'Visual chart Edit'!$A$8:$I$263,9,FALSE)</f>
        <v>424.28</v>
      </c>
      <c r="AI69" s="94" t="str">
        <f>+VLOOKUP(AI65,'Visual chart Edit'!$B$7:$K$570,10,FALSE)</f>
        <v>DRY</v>
      </c>
      <c r="AJ69" s="14">
        <f>+VLOOKUP(AK64,'Visual chart Edit'!$A$8:$I$263,9,FALSE)</f>
        <v>340.3</v>
      </c>
      <c r="AK69" s="94" t="str">
        <f>+VLOOKUP(AK65,'Visual chart Edit'!$B$7:$K$570,10,FALSE)</f>
        <v>DRY</v>
      </c>
      <c r="AL69" s="14">
        <f>+VLOOKUP(AM64,'Visual chart Edit'!$A$8:$I$263,9,FALSE)</f>
        <v>394.7</v>
      </c>
      <c r="AM69" s="94" t="str">
        <f>+VLOOKUP(AM65,'Visual chart Edit'!$B$7:$K$570,10,FALSE)</f>
        <v>DRY</v>
      </c>
      <c r="AN69" s="14">
        <f>+VLOOKUP(AO64,'Visual chart Edit'!$A$8:$I$263,9,FALSE)</f>
        <v>435.863</v>
      </c>
      <c r="AO69" s="94" t="str">
        <f>+VLOOKUP(AO65,'Visual chart Edit'!$B$7:$K$570,10,FALSE)</f>
        <v>DRY</v>
      </c>
      <c r="AP69" s="14">
        <f>+VLOOKUP(AQ64,'Visual chart Edit'!$A$8:$I$263,9,FALSE)</f>
        <v>386.8</v>
      </c>
      <c r="AQ69" s="94" t="str">
        <f>+VLOOKUP(AQ65,'Visual chart Edit'!$B$7:$K$570,10,FALSE)</f>
        <v>DRY</v>
      </c>
      <c r="AR69" s="14">
        <f>+VLOOKUP(AS64,'Visual chart Edit'!$A$8:$I$263,9,FALSE)</f>
        <v>393.7</v>
      </c>
      <c r="AS69" s="94" t="str">
        <f>+VLOOKUP(AS65,'Visual chart Edit'!$B$7:$K$570,10,FALSE)</f>
        <v>DRY</v>
      </c>
      <c r="AT69" s="31"/>
      <c r="AV69" s="12">
        <f>+COUNTIF(C68:AT69,"Sandy")</f>
        <v>2</v>
      </c>
      <c r="AW69" s="12">
        <f>+COUNTIF(C68:AT69,"DRY")</f>
        <v>18</v>
      </c>
      <c r="AX69" s="12">
        <f>+COUNTIF(C69:AT69,"DFR")</f>
        <v>0</v>
      </c>
      <c r="AY69" s="12">
        <f>+COUNTIF(C69:AS69,"WFR")</f>
        <v>0</v>
      </c>
      <c r="AZ69" s="12">
        <f>+COUNTIF(C69:AS69,"FS")</f>
        <v>0</v>
      </c>
      <c r="BA69" s="12">
        <f>+SUM(AV69:AZ69)</f>
        <v>20</v>
      </c>
      <c r="BB69" s="12">
        <f>+COUNTIF(E69:AS69,"WIP")</f>
        <v>0</v>
      </c>
      <c r="BC69" s="12">
        <f>+COUNTIF(D70:AT70,"C")</f>
        <v>18</v>
      </c>
      <c r="BD69" s="140">
        <f>+COUNTIF(D67:AT67,"E")</f>
        <v>14</v>
      </c>
      <c r="BE69" s="12">
        <f>+COUNTIF(D68:AT68,"Done")</f>
        <v>5</v>
      </c>
      <c r="BH69" s="14">
        <f>+SUM(D69:AT69)</f>
        <v>8243.4200000000019</v>
      </c>
    </row>
    <row r="70" spans="1:67" s="14" customFormat="1" x14ac:dyDescent="0.35">
      <c r="A70" s="12"/>
      <c r="B70" s="136"/>
      <c r="C70" s="177" t="s">
        <v>443</v>
      </c>
      <c r="E70" s="22" t="s">
        <v>424</v>
      </c>
      <c r="G70" s="22" t="s">
        <v>424</v>
      </c>
      <c r="I70" s="22" t="s">
        <v>424</v>
      </c>
      <c r="K70" s="22" t="s">
        <v>424</v>
      </c>
      <c r="M70" s="22" t="s">
        <v>424</v>
      </c>
      <c r="O70" s="22"/>
      <c r="Q70" s="22"/>
      <c r="S70" s="22" t="s">
        <v>424</v>
      </c>
      <c r="U70" s="22"/>
      <c r="W70" s="22" t="s">
        <v>424</v>
      </c>
      <c r="Y70" s="22" t="s">
        <v>424</v>
      </c>
      <c r="AA70" s="22" t="s">
        <v>424</v>
      </c>
      <c r="AC70" s="22" t="s">
        <v>424</v>
      </c>
      <c r="AE70" s="22" t="s">
        <v>424</v>
      </c>
      <c r="AG70" s="22" t="s">
        <v>424</v>
      </c>
      <c r="AI70" s="22" t="s">
        <v>424</v>
      </c>
      <c r="AK70" s="22" t="s">
        <v>424</v>
      </c>
      <c r="AM70" s="22" t="s">
        <v>424</v>
      </c>
      <c r="AO70" s="22" t="s">
        <v>424</v>
      </c>
      <c r="AQ70" s="22" t="s">
        <v>424</v>
      </c>
      <c r="AS70" s="22" t="s">
        <v>424</v>
      </c>
      <c r="AT70" s="31"/>
      <c r="AV70" s="12"/>
      <c r="AW70" s="12"/>
      <c r="AX70" s="12"/>
      <c r="AY70" s="12"/>
      <c r="AZ70" s="12"/>
      <c r="BA70" s="12"/>
      <c r="BB70" s="12"/>
      <c r="BC70" s="12"/>
      <c r="BD70" s="140"/>
    </row>
    <row r="71" spans="1:67" s="14" customFormat="1" x14ac:dyDescent="0.35">
      <c r="A71" s="12"/>
      <c r="B71" s="136"/>
      <c r="C71" s="177" t="s">
        <v>140</v>
      </c>
      <c r="E71" s="14" t="str">
        <f>+VLOOKUP(E64,'Visual chart Edit'!$A$8:$I$263,3,FALSE)</f>
        <v>DA+3</v>
      </c>
      <c r="G71" s="14" t="str">
        <f>+VLOOKUP(G64,'Visual chart Edit'!$A$8:$I$263,3,FALSE)</f>
        <v>DD60+0</v>
      </c>
      <c r="I71" s="14" t="str">
        <f>+VLOOKUP(I64,'Visual chart Edit'!$A$8:$I$263,3,FALSE)</f>
        <v>DD60+3</v>
      </c>
      <c r="K71" s="14" t="str">
        <f>+VLOOKUP(K64,'Visual chart Edit'!$A$8:$I$263,3,FALSE)</f>
        <v>DA+9</v>
      </c>
      <c r="M71" s="14" t="str">
        <f>+VLOOKUP(M64,'Visual chart Edit'!$A$8:$I$263,3,FALSE)</f>
        <v>DA+3</v>
      </c>
      <c r="O71" s="14" t="str">
        <f>+VLOOKUP(O64,'Visual chart Edit'!$A$8:$I$263,3,FALSE)</f>
        <v>DA+3</v>
      </c>
      <c r="Q71" s="14" t="str">
        <f>+VLOOKUP(Q64,'Visual chart Edit'!$A$8:$I$263,3,FALSE)</f>
        <v>DA+3</v>
      </c>
      <c r="S71" s="14" t="str">
        <f>+VLOOKUP(S64,'Visual chart Edit'!$A$8:$I$263,3,FALSE)</f>
        <v>DC2+0</v>
      </c>
      <c r="U71" s="14" t="str">
        <f>+VLOOKUP(U64,'Visual chart Edit'!$A$8:$I$263,3,FALSE)</f>
        <v>DC1+0</v>
      </c>
      <c r="W71" s="14" t="str">
        <f>+VLOOKUP(W64,'Visual chart Edit'!$A$8:$I$263,3,FALSE)</f>
        <v>DA+3</v>
      </c>
      <c r="Y71" s="14" t="str">
        <f>+VLOOKUP(Y64,'Visual chart Edit'!$A$8:$I$263,3,FALSE)</f>
        <v>DA+0</v>
      </c>
      <c r="AA71" s="14" t="str">
        <f>+VLOOKUP(AA64,'Visual chart Edit'!$A$8:$I$263,3,FALSE)</f>
        <v>DC1+0</v>
      </c>
      <c r="AC71" s="14" t="str">
        <f>+VLOOKUP(AC64,'Visual chart Edit'!$A$8:$I$263,3,FALSE)</f>
        <v>DA+3</v>
      </c>
      <c r="AE71" s="14" t="str">
        <f>+VLOOKUP(AE64,'Visual chart Edit'!$A$8:$I$263,3,FALSE)</f>
        <v>DC1+0</v>
      </c>
      <c r="AG71" s="14" t="str">
        <f>+VLOOKUP(AG64,'Visual chart Edit'!$A$8:$I$263,3,FALSE)</f>
        <v>DA+0</v>
      </c>
      <c r="AI71" s="14" t="str">
        <f>+VLOOKUP(AI64,'Visual chart Edit'!$A$8:$I$263,3,FALSE)</f>
        <v>DA+0</v>
      </c>
      <c r="AK71" s="14" t="str">
        <f>+VLOOKUP(AK64,'Visual chart Edit'!$A$8:$I$263,3,FALSE)</f>
        <v>DA+3</v>
      </c>
      <c r="AM71" s="14" t="str">
        <f>+VLOOKUP(AM64,'Visual chart Edit'!$A$8:$I$263,3,FALSE)</f>
        <v>DA+0</v>
      </c>
      <c r="AO71" s="14" t="str">
        <f>+VLOOKUP(AO64,'Visual chart Edit'!$A$8:$I$263,3,FALSE)</f>
        <v>DA+3</v>
      </c>
      <c r="AQ71" s="14" t="str">
        <f>+VLOOKUP(AQ64,'Visual chart Edit'!$A$8:$I$263,3,FALSE)</f>
        <v>DB2+3</v>
      </c>
      <c r="AS71" s="14" t="str">
        <f>+VLOOKUP(AS64,'Visual chart Edit'!$A$8:$I$263,3,FALSE)</f>
        <v>DA+3</v>
      </c>
      <c r="AT71" s="31"/>
      <c r="AV71" s="12"/>
      <c r="AW71" s="12"/>
      <c r="AX71" s="12"/>
      <c r="AY71" s="12"/>
      <c r="AZ71" s="12"/>
      <c r="BA71" s="12"/>
      <c r="BB71" s="12"/>
      <c r="BC71" s="12"/>
      <c r="BD71" s="140"/>
    </row>
    <row r="72" spans="1:67" s="14" customFormat="1" x14ac:dyDescent="0.35">
      <c r="A72" s="12"/>
      <c r="B72" s="136"/>
      <c r="C72" s="177" t="s">
        <v>423</v>
      </c>
      <c r="E72" s="14" t="str">
        <f>+VLOOKUP(E64,'Visual chart Edit'!$A$8:$I$263,8,FALSE)</f>
        <v>,,,</v>
      </c>
      <c r="G72" s="14" t="str">
        <f>+VLOOKUP(G64,'Visual chart Edit'!$A$8:$I$263,8,FALSE)</f>
        <v>,,,</v>
      </c>
      <c r="I72" s="14" t="str">
        <f>+VLOOKUP(I64,'Visual chart Edit'!$A$8:$I$263,8,FALSE)</f>
        <v>,,,</v>
      </c>
      <c r="K72" s="14" t="str">
        <f>+VLOOKUP(K64,'Visual chart Edit'!$A$8:$I$263,8,FALSE)</f>
        <v>,,,</v>
      </c>
      <c r="M72" s="14" t="str">
        <f>+VLOOKUP(M64,'Visual chart Edit'!$A$8:$I$263,8,FALSE)</f>
        <v>,,,</v>
      </c>
      <c r="O72" s="14" t="str">
        <f>+VLOOKUP(O64,'Visual chart Edit'!$A$8:$I$263,8,FALSE)</f>
        <v>,,2,4</v>
      </c>
      <c r="Q72" s="14" t="str">
        <f>+VLOOKUP(Q64,'Visual chart Edit'!$A$8:$I$263,8,FALSE)</f>
        <v>,,,</v>
      </c>
      <c r="S72" s="14" t="str">
        <f>+VLOOKUP(S64,'Visual chart Edit'!$A$8:$I$263,8,FALSE)</f>
        <v>,,,</v>
      </c>
      <c r="U72" s="14" t="str">
        <f>+VLOOKUP(U64,'Visual chart Edit'!$A$8:$I$263,8,FALSE)</f>
        <v>,,,</v>
      </c>
      <c r="W72" s="14" t="str">
        <f>+VLOOKUP(W64,'Visual chart Edit'!$A$8:$I$263,8,FALSE)</f>
        <v>,,,</v>
      </c>
      <c r="Y72" s="14" t="str">
        <f>+VLOOKUP(Y64,'Visual chart Edit'!$A$8:$I$263,8,FALSE)</f>
        <v>,,,</v>
      </c>
      <c r="AA72" s="14" t="str">
        <f>+VLOOKUP(AA64,'Visual chart Edit'!$A$8:$I$263,8,FALSE)</f>
        <v>,,,</v>
      </c>
      <c r="AC72" s="14" t="str">
        <f>+VLOOKUP(AC64,'Visual chart Edit'!$A$8:$I$263,8,FALSE)</f>
        <v>,,,</v>
      </c>
      <c r="AE72" s="14" t="str">
        <f>+VLOOKUP(AE64,'Visual chart Edit'!$A$8:$I$263,8,FALSE)</f>
        <v>,,,</v>
      </c>
      <c r="AG72" s="14" t="str">
        <f>+VLOOKUP(AG64,'Visual chart Edit'!$A$8:$I$263,8,FALSE)</f>
        <v>,,,</v>
      </c>
      <c r="AI72" s="14" t="str">
        <f>+VLOOKUP(AI64,'Visual chart Edit'!$A$8:$I$263,8,FALSE)</f>
        <v>1,,,1</v>
      </c>
      <c r="AK72" s="14" t="str">
        <f>+VLOOKUP(AK64,'Visual chart Edit'!$A$8:$I$263,8,FALSE)</f>
        <v>,,,</v>
      </c>
      <c r="AM72" s="14" t="str">
        <f>+VLOOKUP(AM64,'Visual chart Edit'!$A$8:$I$263,8,FALSE)</f>
        <v>,1,,</v>
      </c>
      <c r="AO72" s="14" t="str">
        <f>+VLOOKUP(AO64,'Visual chart Edit'!$A$8:$I$263,8,FALSE)</f>
        <v>,,,</v>
      </c>
      <c r="AQ72" s="14" t="str">
        <f>+VLOOKUP(AQ64,'Visual chart Edit'!$A$8:$I$263,8,FALSE)</f>
        <v>,,,1</v>
      </c>
      <c r="AS72" s="14" t="str">
        <f>+VLOOKUP(AS64,'Visual chart Edit'!$A$8:$I$263,8,FALSE)</f>
        <v>,,,</v>
      </c>
      <c r="AT72" s="31"/>
      <c r="AV72" s="12"/>
      <c r="AW72" s="12"/>
      <c r="AX72" s="12"/>
      <c r="AY72" s="12"/>
      <c r="AZ72" s="12"/>
      <c r="BA72" s="12"/>
      <c r="BB72" s="12"/>
      <c r="BC72" s="12"/>
      <c r="BD72" s="140"/>
    </row>
    <row r="73" spans="1:67" s="14" customFormat="1" x14ac:dyDescent="0.35">
      <c r="A73" s="12"/>
      <c r="B73" s="136"/>
      <c r="C73" s="177"/>
      <c r="AT73" s="31"/>
      <c r="AV73" s="12"/>
      <c r="AW73" s="12"/>
      <c r="AX73" s="12"/>
      <c r="AY73" s="12"/>
      <c r="AZ73" s="12"/>
      <c r="BA73" s="12"/>
      <c r="BB73" s="12"/>
      <c r="BC73" s="12"/>
      <c r="BD73" s="140"/>
    </row>
    <row r="74" spans="1:67" s="14" customFormat="1" ht="14.5" x14ac:dyDescent="0.35">
      <c r="A74" s="12"/>
      <c r="B74" s="136"/>
      <c r="C74" s="177" t="s">
        <v>444</v>
      </c>
      <c r="G74" s="48"/>
      <c r="I74" s="48"/>
      <c r="K74" s="48"/>
      <c r="M74" s="48"/>
      <c r="O74" s="179"/>
      <c r="Q74" s="48"/>
      <c r="S74" s="48"/>
      <c r="U74" s="48"/>
      <c r="W74" s="48"/>
      <c r="Y74" s="48"/>
      <c r="AA74" s="48"/>
      <c r="AC74" s="48"/>
      <c r="AE74" s="48"/>
      <c r="AI74" s="179"/>
      <c r="AK74" s="93"/>
      <c r="AM74" s="48"/>
      <c r="AO74" s="179"/>
      <c r="AQ74" s="48"/>
      <c r="AS74" s="48"/>
      <c r="AT74" s="31"/>
      <c r="AV74" s="12"/>
      <c r="AW74" s="12"/>
      <c r="AX74" s="12"/>
      <c r="AY74" s="12"/>
      <c r="AZ74" s="12"/>
      <c r="BA74" s="12"/>
      <c r="BB74" s="12"/>
      <c r="BC74" s="12"/>
      <c r="BD74" s="140"/>
    </row>
    <row r="75" spans="1:67" s="61" customFormat="1" x14ac:dyDescent="0.35">
      <c r="B75" s="137"/>
      <c r="C75" s="74"/>
      <c r="D75" s="74"/>
      <c r="E75" s="74">
        <v>106</v>
      </c>
      <c r="F75" s="74"/>
      <c r="G75" s="74">
        <v>107</v>
      </c>
      <c r="H75" s="74"/>
      <c r="I75" s="74">
        <v>108</v>
      </c>
      <c r="J75" s="74"/>
      <c r="K75" s="74">
        <v>109</v>
      </c>
      <c r="L75" s="74"/>
      <c r="M75" s="74">
        <v>110</v>
      </c>
      <c r="N75" s="74"/>
      <c r="O75" s="74">
        <v>111</v>
      </c>
      <c r="P75" s="74"/>
      <c r="Q75" s="74">
        <v>112</v>
      </c>
      <c r="R75" s="74"/>
      <c r="S75" s="74">
        <v>113</v>
      </c>
      <c r="T75" s="74"/>
      <c r="U75" s="74">
        <v>114</v>
      </c>
      <c r="V75" s="74"/>
      <c r="W75" s="74">
        <v>115</v>
      </c>
      <c r="X75" s="74"/>
      <c r="Y75" s="74">
        <v>116</v>
      </c>
      <c r="Z75" s="74"/>
      <c r="AA75" s="74">
        <v>117</v>
      </c>
      <c r="AB75" s="74"/>
      <c r="AC75" s="74">
        <v>118</v>
      </c>
      <c r="AD75" s="74"/>
      <c r="AE75" s="74">
        <v>119</v>
      </c>
      <c r="AF75" s="74"/>
      <c r="AG75" s="74">
        <v>120</v>
      </c>
      <c r="AH75" s="74"/>
      <c r="AI75" s="74">
        <v>121</v>
      </c>
      <c r="AJ75" s="74"/>
      <c r="AK75" s="74">
        <v>122</v>
      </c>
      <c r="AL75" s="74"/>
      <c r="AM75" s="74">
        <v>123</v>
      </c>
      <c r="AN75" s="74"/>
      <c r="AO75" s="74">
        <v>124</v>
      </c>
      <c r="AP75" s="74"/>
      <c r="AQ75" s="74">
        <v>125</v>
      </c>
      <c r="AR75" s="74"/>
      <c r="AS75" s="74">
        <v>126</v>
      </c>
      <c r="AT75" s="76"/>
      <c r="BD75" s="145"/>
      <c r="BO75" s="14"/>
    </row>
    <row r="76" spans="1:67" s="14" customFormat="1" x14ac:dyDescent="0.35">
      <c r="A76" s="12"/>
      <c r="B76" s="57"/>
      <c r="C76" s="177"/>
      <c r="E76" s="170" t="str">
        <f>+VLOOKUP(E75,'Visual chart Edit'!$A$8:$I$263,2,FALSE)</f>
        <v>17/2</v>
      </c>
      <c r="G76" s="170" t="str">
        <f>+VLOOKUP(G75,'Visual chart Edit'!$A$8:$I$263,2,FALSE)</f>
        <v>17/3</v>
      </c>
      <c r="I76" s="170" t="str">
        <f>+VLOOKUP(I75,'Visual chart Edit'!$A$8:$I$263,2,FALSE)</f>
        <v>17/4</v>
      </c>
      <c r="K76" s="170" t="str">
        <f>+VLOOKUP(K75,'Visual chart Edit'!$A$8:$I$263,2,FALSE)</f>
        <v>17/5</v>
      </c>
      <c r="M76" s="170" t="str">
        <f>+VLOOKUP(M75,'Visual chart Edit'!$A$8:$I$263,2,FALSE)</f>
        <v>18/0</v>
      </c>
      <c r="O76" s="170" t="str">
        <f>+VLOOKUP(O75,'Visual chart Edit'!$A$8:$I$263,2,FALSE)</f>
        <v>18/1</v>
      </c>
      <c r="Q76" s="170" t="str">
        <f>+VLOOKUP(Q75,'Visual chart Edit'!$A$8:$I$263,2,FALSE)</f>
        <v>18/2</v>
      </c>
      <c r="S76" s="170" t="str">
        <f>+VLOOKUP(S75,'Visual chart Edit'!$A$8:$I$263,2,FALSE)</f>
        <v>18/3</v>
      </c>
      <c r="U76" s="170" t="str">
        <f>+VLOOKUP(U75,'Visual chart Edit'!$A$8:$I$263,2,FALSE)</f>
        <v>18/4</v>
      </c>
      <c r="W76" s="170" t="str">
        <f>+VLOOKUP(W75,'Visual chart Edit'!$A$8:$I$263,2,FALSE)</f>
        <v>19/0</v>
      </c>
      <c r="Y76" s="170" t="str">
        <f>+VLOOKUP(Y75,'Visual chart Edit'!$A$8:$I$263,2,FALSE)</f>
        <v>19/1</v>
      </c>
      <c r="AA76" s="170" t="str">
        <f>+VLOOKUP(AA75,'Visual chart Edit'!$A$8:$I$263,2,FALSE)</f>
        <v>19/2</v>
      </c>
      <c r="AC76" s="170" t="str">
        <f>+VLOOKUP(AC75,'Visual chart Edit'!$A$8:$I$263,2,FALSE)</f>
        <v>19/3</v>
      </c>
      <c r="AE76" s="170" t="str">
        <f>+VLOOKUP(AE75,'Visual chart Edit'!$A$8:$I$263,2,FALSE)</f>
        <v>19/4</v>
      </c>
      <c r="AG76" s="170" t="str">
        <f>+VLOOKUP(AG75,'Visual chart Edit'!$A$8:$I$263,2,FALSE)</f>
        <v>19/5</v>
      </c>
      <c r="AI76" s="170" t="str">
        <f>+VLOOKUP(AI75,'Visual chart Edit'!$A$8:$I$263,2,FALSE)</f>
        <v>20/0</v>
      </c>
      <c r="AK76" s="170" t="str">
        <f>+VLOOKUP(AK75,'Visual chart Edit'!$A$8:$I$263,2,FALSE)</f>
        <v>20/1</v>
      </c>
      <c r="AM76" s="170" t="str">
        <f>+VLOOKUP(AM75,'Visual chart Edit'!$A$8:$I$263,2,FALSE)</f>
        <v>20/2</v>
      </c>
      <c r="AO76" s="170" t="str">
        <f>+VLOOKUP(AO75,'Visual chart Edit'!$A$8:$I$263,2,FALSE)</f>
        <v>20/3</v>
      </c>
      <c r="AQ76" s="170" t="str">
        <f>+VLOOKUP(AQ75,'Visual chart Edit'!$A$8:$I$263,2,FALSE)</f>
        <v>21/0</v>
      </c>
      <c r="AS76" s="170" t="str">
        <f>+VLOOKUP(AS75,'Visual chart Edit'!$A$8:$I$263,2,FALSE)</f>
        <v>21/1</v>
      </c>
      <c r="AT76" s="31"/>
      <c r="AV76" s="12"/>
      <c r="AW76" s="12"/>
      <c r="AX76" s="12"/>
      <c r="AY76" s="12"/>
      <c r="AZ76" s="12"/>
      <c r="BA76" s="12"/>
      <c r="BB76" s="12"/>
      <c r="BC76" s="12"/>
      <c r="BD76" s="140"/>
    </row>
    <row r="77" spans="1:67" s="14" customFormat="1" x14ac:dyDescent="0.35">
      <c r="A77" s="12"/>
      <c r="B77" s="57"/>
      <c r="C77" s="177"/>
      <c r="AT77" s="31"/>
      <c r="AV77" s="12"/>
      <c r="AW77" s="12"/>
      <c r="AX77" s="12"/>
      <c r="AY77" s="12"/>
      <c r="AZ77" s="12"/>
      <c r="BA77" s="12"/>
      <c r="BB77" s="12"/>
      <c r="BC77" s="12"/>
      <c r="BD77" s="140"/>
      <c r="BI77" s="14">
        <f>+SUMIF(D77:AT77,".",D80:AT80)</f>
        <v>0</v>
      </c>
      <c r="BJ77" s="14">
        <f>+SUMIF(D77:AT77,"..",D80:AT80)</f>
        <v>0</v>
      </c>
      <c r="BK77" s="14">
        <f>+SUMIF(D77:AT77,",",D80:AT80)</f>
        <v>0</v>
      </c>
    </row>
    <row r="78" spans="1:67" s="14" customFormat="1" x14ac:dyDescent="0.35">
      <c r="A78" s="12"/>
      <c r="B78" s="136"/>
      <c r="C78" s="177" t="s">
        <v>440</v>
      </c>
      <c r="E78" s="14" t="str">
        <f>+VLOOKUP(E76,'Visual chart Edit'!$B$7:$L$591,11,FALSE)</f>
        <v>E</v>
      </c>
      <c r="G78" s="14" t="str">
        <f>+VLOOKUP(G76,'Visual chart Edit'!$B$7:$L$591,11,FALSE)</f>
        <v>E</v>
      </c>
      <c r="I78" s="14" t="str">
        <f>+VLOOKUP(I76,'Visual chart Edit'!$B$7:$L$591,11,FALSE)</f>
        <v>E</v>
      </c>
      <c r="K78" s="14" t="str">
        <f>+VLOOKUP(K76,'Visual chart Edit'!$B$7:$L$591,11,FALSE)</f>
        <v>E</v>
      </c>
      <c r="M78" s="14" t="str">
        <f>+VLOOKUP(M76,'Visual chart Edit'!$B$7:$L$591,11,FALSE)</f>
        <v>E</v>
      </c>
      <c r="O78" s="14" t="str">
        <f>+VLOOKUP(O76,'Visual chart Edit'!$B$7:$L$591,11,FALSE)</f>
        <v>E</v>
      </c>
      <c r="Q78" s="14" t="str">
        <f>+VLOOKUP(Q76,'Visual chart Edit'!$B$7:$L$591,11,FALSE)</f>
        <v>E</v>
      </c>
      <c r="S78" s="14" t="str">
        <f>+VLOOKUP(S76,'Visual chart Edit'!$B$7:$L$591,11,FALSE)</f>
        <v>E</v>
      </c>
      <c r="U78" s="14" t="str">
        <f>+VLOOKUP(U76,'Visual chart Edit'!$B$7:$L$591,11,FALSE)</f>
        <v>E</v>
      </c>
      <c r="W78" s="14" t="str">
        <f>+VLOOKUP(W76,'Visual chart Edit'!$B$7:$L$591,11,FALSE)</f>
        <v>E</v>
      </c>
      <c r="Y78" s="14" t="str">
        <f>+VLOOKUP(Y76,'Visual chart Edit'!$B$7:$L$591,11,FALSE)</f>
        <v/>
      </c>
      <c r="AA78" s="14" t="str">
        <f>+VLOOKUP(AA76,'Visual chart Edit'!$B$7:$L$591,11,FALSE)</f>
        <v/>
      </c>
      <c r="AC78" s="14" t="str">
        <f>+VLOOKUP(AC76,'Visual chart Edit'!$B$7:$L$591,11,FALSE)</f>
        <v/>
      </c>
      <c r="AE78" s="14" t="str">
        <f>+VLOOKUP(AE76,'Visual chart Edit'!$B$7:$L$591,11,FALSE)</f>
        <v/>
      </c>
      <c r="AG78" s="14" t="str">
        <f>+VLOOKUP(AG76,'Visual chart Edit'!$B$7:$L$591,11,FALSE)</f>
        <v>E</v>
      </c>
      <c r="AI78" s="14" t="str">
        <f>+VLOOKUP(AI76,'Visual chart Edit'!$B$7:$L$591,11,FALSE)</f>
        <v>E</v>
      </c>
      <c r="AK78" s="14" t="str">
        <f>+VLOOKUP(AK76,'Visual chart Edit'!$B$7:$L$591,11,FALSE)</f>
        <v/>
      </c>
      <c r="AM78" s="14" t="str">
        <f>+VLOOKUP(AM76,'Visual chart Edit'!$B$7:$L$591,11,FALSE)</f>
        <v>E</v>
      </c>
      <c r="AO78" s="14" t="str">
        <f>+VLOOKUP(AO76,'Visual chart Edit'!$B$7:$L$591,11,FALSE)</f>
        <v>E</v>
      </c>
      <c r="AQ78" s="14" t="str">
        <f>+VLOOKUP(AQ76,'Visual chart Edit'!$B$7:$L$591,11,FALSE)</f>
        <v>E</v>
      </c>
      <c r="AS78" s="14" t="str">
        <f>+VLOOKUP(AS76,'Visual chart Edit'!$B$7:$L$591,11,FALSE)</f>
        <v/>
      </c>
      <c r="AT78" s="31"/>
      <c r="AV78" s="12"/>
      <c r="AW78" s="12"/>
      <c r="AX78" s="12"/>
      <c r="AY78" s="12"/>
      <c r="AZ78" s="12"/>
      <c r="BA78" s="12"/>
      <c r="BB78" s="12"/>
      <c r="BC78" s="12"/>
      <c r="BD78" s="140"/>
    </row>
    <row r="79" spans="1:67" s="14" customFormat="1" ht="3" customHeight="1" x14ac:dyDescent="0.35">
      <c r="A79" s="12"/>
      <c r="B79" s="136"/>
      <c r="C79" s="177" t="s">
        <v>441</v>
      </c>
      <c r="E79" s="22" t="str">
        <f>+VLOOKUP(E76,'Visual chart Edit'!$B$7:$M$491,12,FALSE)</f>
        <v/>
      </c>
      <c r="G79" s="22" t="str">
        <f>+VLOOKUP(G76,'Visual chart Edit'!$B$7:$M$491,12,FALSE)</f>
        <v/>
      </c>
      <c r="I79" s="22" t="str">
        <f>+VLOOKUP(I76,'Visual chart Edit'!$B$7:$M$491,12,FALSE)</f>
        <v/>
      </c>
      <c r="K79" s="22" t="str">
        <f>+VLOOKUP(K76,'Visual chart Edit'!$B$7:$M$491,12,FALSE)</f>
        <v/>
      </c>
      <c r="M79" s="22" t="str">
        <f>+VLOOKUP(M76,'Visual chart Edit'!$B$7:$M$491,12,FALSE)</f>
        <v/>
      </c>
      <c r="O79" s="22" t="str">
        <f>+VLOOKUP(O76,'Visual chart Edit'!$B$7:$M$491,12,FALSE)</f>
        <v>Done</v>
      </c>
      <c r="Q79" s="22" t="str">
        <f>+VLOOKUP(Q76,'Visual chart Edit'!$B$7:$M$491,12,FALSE)</f>
        <v/>
      </c>
      <c r="S79" s="22" t="str">
        <f>+VLOOKUP(S76,'Visual chart Edit'!$B$7:$M$491,12,FALSE)</f>
        <v/>
      </c>
      <c r="U79" s="22" t="str">
        <f>+VLOOKUP(U76,'Visual chart Edit'!$B$7:$M$491,12,FALSE)</f>
        <v/>
      </c>
      <c r="W79" s="22" t="str">
        <f>+VLOOKUP(W76,'Visual chart Edit'!$B$7:$M$491,12,FALSE)</f>
        <v/>
      </c>
      <c r="Y79" s="22" t="str">
        <f>+VLOOKUP(Y76,'Visual chart Edit'!$B$7:$M$491,12,FALSE)</f>
        <v/>
      </c>
      <c r="AA79" s="22" t="str">
        <f>+VLOOKUP(AA76,'Visual chart Edit'!$B$7:$M$491,12,FALSE)</f>
        <v/>
      </c>
      <c r="AC79" s="22" t="str">
        <f>+VLOOKUP(AC76,'Visual chart Edit'!$B$7:$M$491,12,FALSE)</f>
        <v/>
      </c>
      <c r="AE79" s="22" t="str">
        <f>+VLOOKUP(AE76,'Visual chart Edit'!$B$7:$M$491,12,FALSE)</f>
        <v/>
      </c>
      <c r="AG79" s="22" t="str">
        <f>+VLOOKUP(AG76,'Visual chart Edit'!$B$7:$M$491,12,FALSE)</f>
        <v/>
      </c>
      <c r="AI79" s="22" t="str">
        <f>+VLOOKUP(AI76,'Visual chart Edit'!$B$7:$M$491,12,FALSE)</f>
        <v/>
      </c>
      <c r="AK79" s="22" t="str">
        <f>+VLOOKUP(AK76,'Visual chart Edit'!$B$7:$M$491,12,FALSE)</f>
        <v/>
      </c>
      <c r="AM79" s="22" t="str">
        <f>+VLOOKUP(AM76,'Visual chart Edit'!$B$7:$M$491,12,FALSE)</f>
        <v/>
      </c>
      <c r="AO79" s="22" t="str">
        <f>+VLOOKUP(AO76,'Visual chart Edit'!$B$7:$M$491,12,FALSE)</f>
        <v/>
      </c>
      <c r="AQ79" s="22" t="str">
        <f>+VLOOKUP(AQ76,'Visual chart Edit'!$B$7:$M$491,12,FALSE)</f>
        <v/>
      </c>
      <c r="AS79" s="22" t="str">
        <f>+VLOOKUP(AS76,'Visual chart Edit'!$B$7:$M$491,12,FALSE)</f>
        <v/>
      </c>
      <c r="AT79" s="31"/>
      <c r="AV79" s="12"/>
      <c r="AW79" s="12"/>
      <c r="AX79" s="12"/>
      <c r="AY79" s="12"/>
      <c r="AZ79" s="12"/>
      <c r="BA79" s="12"/>
      <c r="BB79" s="12"/>
      <c r="BC79" s="12"/>
      <c r="BD79" s="140"/>
    </row>
    <row r="80" spans="1:67" s="14" customFormat="1" ht="15" customHeight="1" x14ac:dyDescent="0.35">
      <c r="A80" s="12"/>
      <c r="B80" s="136"/>
      <c r="C80" s="177" t="s">
        <v>442</v>
      </c>
      <c r="D80" s="14">
        <f>+VLOOKUP(E75,'Visual chart Edit'!$A$8:$I$263,9,FALSE)</f>
        <v>415.9</v>
      </c>
      <c r="E80" s="94" t="str">
        <f>+VLOOKUP(E76,'Visual chart Edit'!$B$7:$K$570,10,FALSE)</f>
        <v>DRY</v>
      </c>
      <c r="F80" s="14">
        <f>+VLOOKUP(G75,'Visual chart Edit'!$A$8:$I$263,9,FALSE)</f>
        <v>422.8</v>
      </c>
      <c r="G80" s="94" t="str">
        <f>+VLOOKUP(G76,'Visual chart Edit'!$B$7:$K$570,10,FALSE)</f>
        <v>DRY</v>
      </c>
      <c r="H80" s="14">
        <f>+VLOOKUP(I75,'Visual chart Edit'!$A$8:$I$263,9,FALSE)</f>
        <v>409.9</v>
      </c>
      <c r="I80" s="94" t="str">
        <f>+VLOOKUP(I76,'Visual chart Edit'!$B$7:$K$570,10,FALSE)</f>
        <v>DRY</v>
      </c>
      <c r="J80" s="14">
        <f>+VLOOKUP(K75,'Visual chart Edit'!$A$8:$I$263,9,FALSE)</f>
        <v>425.3</v>
      </c>
      <c r="K80" s="94" t="str">
        <f>+VLOOKUP(K76,'Visual chart Edit'!$B$7:$K$570,10,FALSE)</f>
        <v>DRY</v>
      </c>
      <c r="L80" s="14">
        <f>+VLOOKUP(M75,'Visual chart Edit'!$A$8:$I$263,9,FALSE)</f>
        <v>383.4</v>
      </c>
      <c r="M80" s="94" t="str">
        <f>+VLOOKUP(M76,'Visual chart Edit'!$B$7:$K$570,10,FALSE)</f>
        <v>DRY</v>
      </c>
      <c r="N80" s="14">
        <f>+VLOOKUP(O75,'Visual chart Edit'!$A$8:$I$263,9,FALSE)</f>
        <v>372.8</v>
      </c>
      <c r="O80" s="94" t="str">
        <f>+VLOOKUP(O76,'Visual chart Edit'!$B$7:$K$570,10,FALSE)</f>
        <v>DRY</v>
      </c>
      <c r="P80" s="14">
        <f>+VLOOKUP(Q75,'Visual chart Edit'!$A$8:$I$263,9,FALSE)</f>
        <v>379.8</v>
      </c>
      <c r="Q80" s="94" t="str">
        <f>+VLOOKUP(Q76,'Visual chart Edit'!$B$7:$K$570,10,FALSE)</f>
        <v>DRY</v>
      </c>
      <c r="R80" s="14">
        <f>+VLOOKUP(S75,'Visual chart Edit'!$A$8:$I$263,9,FALSE)</f>
        <v>371</v>
      </c>
      <c r="S80" s="94" t="str">
        <f>+VLOOKUP(S76,'Visual chart Edit'!$B$7:$K$570,10,FALSE)</f>
        <v>DRY</v>
      </c>
      <c r="T80" s="14">
        <f>+VLOOKUP(U75,'Visual chart Edit'!$A$8:$I$263,9,FALSE)</f>
        <v>398.7</v>
      </c>
      <c r="U80" s="94" t="str">
        <f>+VLOOKUP(U76,'Visual chart Edit'!$B$7:$K$570,10,FALSE)</f>
        <v>DRY</v>
      </c>
      <c r="V80" s="14">
        <f>+VLOOKUP(W75,'Visual chart Edit'!$A$8:$I$263,9,FALSE)</f>
        <v>380.8</v>
      </c>
      <c r="W80" s="94" t="str">
        <f>+VLOOKUP(W76,'Visual chart Edit'!$B$7:$K$570,10,FALSE)</f>
        <v>DRY</v>
      </c>
      <c r="X80" s="14">
        <f>+VLOOKUP(Y75,'Visual chart Edit'!$A$8:$I$263,9,FALSE)</f>
        <v>366.9</v>
      </c>
      <c r="Y80" s="94" t="str">
        <f>+VLOOKUP(Y76,'Visual chart Edit'!$B$7:$K$570,10,FALSE)</f>
        <v>DRY</v>
      </c>
      <c r="Z80" s="14">
        <f>+VLOOKUP(AA75,'Visual chart Edit'!$A$8:$I$263,9,FALSE)</f>
        <v>372.5</v>
      </c>
      <c r="AA80" s="94" t="str">
        <f>+VLOOKUP(AA76,'Visual chart Edit'!$B$7:$K$570,10,FALSE)</f>
        <v>DRY</v>
      </c>
      <c r="AB80" s="14">
        <f>+VLOOKUP(AC75,'Visual chart Edit'!$A$8:$I$263,9,FALSE)</f>
        <v>376.5</v>
      </c>
      <c r="AC80" s="94" t="str">
        <f>+VLOOKUP(AC76,'Visual chart Edit'!$B$7:$K$570,10,FALSE)</f>
        <v>DRY</v>
      </c>
      <c r="AD80" s="14">
        <f>+VLOOKUP(AE75,'Visual chart Edit'!$A$8:$I$263,9,FALSE)</f>
        <v>384.3</v>
      </c>
      <c r="AE80" s="94" t="str">
        <f>+VLOOKUP(AE76,'Visual chart Edit'!$B$7:$K$570,10,FALSE)</f>
        <v/>
      </c>
      <c r="AF80" s="14">
        <f>+VLOOKUP(AG75,'Visual chart Edit'!$A$8:$I$263,9,FALSE)</f>
        <v>375.4</v>
      </c>
      <c r="AG80" s="94" t="str">
        <f>+VLOOKUP(AG76,'Visual chart Edit'!$B$7:$K$570,10,FALSE)</f>
        <v>DRY</v>
      </c>
      <c r="AH80" s="14">
        <f>+VLOOKUP(AI75,'Visual chart Edit'!$A$8:$I$263,9,FALSE)</f>
        <v>381.2</v>
      </c>
      <c r="AI80" s="94" t="str">
        <f>+VLOOKUP(AI76,'Visual chart Edit'!$B$7:$K$570,10,FALSE)</f>
        <v>Sandy</v>
      </c>
      <c r="AJ80" s="14">
        <f>+VLOOKUP(AK75,'Visual chart Edit'!$A$8:$I$263,9,FALSE)</f>
        <v>386.8</v>
      </c>
      <c r="AK80" s="94" t="str">
        <f>+VLOOKUP(AK76,'Visual chart Edit'!$B$7:$K$570,10,FALSE)</f>
        <v>Sandy</v>
      </c>
      <c r="AL80" s="14">
        <f>+VLOOKUP(AM75,'Visual chart Edit'!$A$8:$I$263,9,FALSE)</f>
        <v>387</v>
      </c>
      <c r="AM80" s="94" t="str">
        <f>+VLOOKUP(AM76,'Visual chart Edit'!$B$7:$K$570,10,FALSE)</f>
        <v>DRY</v>
      </c>
      <c r="AN80" s="14">
        <f>+VLOOKUP(AO75,'Visual chart Edit'!$A$8:$I$263,9,FALSE)</f>
        <v>348.5</v>
      </c>
      <c r="AO80" s="94" t="str">
        <f>+VLOOKUP(AO76,'Visual chart Edit'!$B$7:$K$570,10,FALSE)</f>
        <v>DRY</v>
      </c>
      <c r="AP80" s="14">
        <f>+VLOOKUP(AQ75,'Visual chart Edit'!$A$8:$I$263,9,FALSE)</f>
        <v>355</v>
      </c>
      <c r="AQ80" s="94" t="str">
        <f>+VLOOKUP(AQ76,'Visual chart Edit'!$B$7:$K$570,10,FALSE)</f>
        <v>DRY</v>
      </c>
      <c r="AR80" s="14">
        <f>+VLOOKUP(AS75,'Visual chart Edit'!$A$8:$I$263,9,FALSE)</f>
        <v>414.9</v>
      </c>
      <c r="AS80" s="94" t="str">
        <f>+VLOOKUP(AS76,'Visual chart Edit'!$B$7:$K$570,10,FALSE)</f>
        <v/>
      </c>
      <c r="AT80" s="31"/>
      <c r="AV80" s="12">
        <f>+COUNTIF(C79:AT80,"Sandy")</f>
        <v>2</v>
      </c>
      <c r="AW80" s="12">
        <f>+COUNTIF(C79:AT80,"DRY")</f>
        <v>17</v>
      </c>
      <c r="AX80" s="12">
        <f>+COUNTIF(C80:AT80,"DFR")</f>
        <v>0</v>
      </c>
      <c r="AY80" s="12">
        <f>+COUNTIF(C80:AS80,"WFR")</f>
        <v>0</v>
      </c>
      <c r="AZ80" s="12">
        <f>+COUNTIF(C80:AS80,"FS")</f>
        <v>0</v>
      </c>
      <c r="BA80" s="12">
        <f>+SUM(AV80:AZ80)</f>
        <v>19</v>
      </c>
      <c r="BB80" s="12">
        <f>+COUNTIF(E80:AS80,"WIP")</f>
        <v>0</v>
      </c>
      <c r="BC80" s="12">
        <f>+COUNTIF(D81:AT81,"C")</f>
        <v>16</v>
      </c>
      <c r="BD80" s="140">
        <f>+COUNTIF(D78:AT78,"E")</f>
        <v>15</v>
      </c>
      <c r="BE80" s="12">
        <f>+COUNTIF(D79:AT79,"Done")</f>
        <v>1</v>
      </c>
      <c r="BH80" s="14">
        <f>+SUM(D80:AT80)</f>
        <v>8109.4</v>
      </c>
    </row>
    <row r="81" spans="1:67" s="14" customFormat="1" x14ac:dyDescent="0.35">
      <c r="A81" s="12"/>
      <c r="B81" s="136"/>
      <c r="C81" s="177" t="s">
        <v>443</v>
      </c>
      <c r="E81" s="22" t="s">
        <v>424</v>
      </c>
      <c r="G81" s="22" t="s">
        <v>424</v>
      </c>
      <c r="I81" s="22" t="s">
        <v>424</v>
      </c>
      <c r="K81" s="22" t="s">
        <v>424</v>
      </c>
      <c r="M81" s="22" t="s">
        <v>424</v>
      </c>
      <c r="O81" s="22" t="s">
        <v>424</v>
      </c>
      <c r="Q81" s="22" t="s">
        <v>424</v>
      </c>
      <c r="S81" s="22" t="s">
        <v>424</v>
      </c>
      <c r="U81" s="22" t="s">
        <v>424</v>
      </c>
      <c r="W81" s="22" t="s">
        <v>424</v>
      </c>
      <c r="Y81" s="22" t="s">
        <v>424</v>
      </c>
      <c r="AA81" s="22" t="s">
        <v>424</v>
      </c>
      <c r="AC81" s="22" t="s">
        <v>424</v>
      </c>
      <c r="AE81" s="22"/>
      <c r="AG81" s="22" t="s">
        <v>424</v>
      </c>
      <c r="AI81" s="22" t="s">
        <v>424</v>
      </c>
      <c r="AK81" s="22"/>
      <c r="AM81" s="22" t="s">
        <v>424</v>
      </c>
      <c r="AO81" s="22"/>
      <c r="AQ81" s="22"/>
      <c r="AS81" s="22"/>
      <c r="AT81" s="31"/>
      <c r="AV81" s="12"/>
      <c r="AW81" s="12"/>
      <c r="AX81" s="12"/>
      <c r="AY81" s="12"/>
      <c r="AZ81" s="12"/>
      <c r="BA81" s="12"/>
      <c r="BB81" s="12"/>
      <c r="BC81" s="12"/>
      <c r="BD81" s="140"/>
    </row>
    <row r="82" spans="1:67" s="14" customFormat="1" x14ac:dyDescent="0.35">
      <c r="A82" s="12"/>
      <c r="B82" s="136"/>
      <c r="C82" s="177" t="s">
        <v>140</v>
      </c>
      <c r="E82" s="14" t="str">
        <f>+VLOOKUP(E75,'Visual chart Edit'!$A$8:$I$263,3,FALSE)</f>
        <v>DA+6</v>
      </c>
      <c r="G82" s="14" t="str">
        <f>+VLOOKUP(G75,'Visual chart Edit'!$A$8:$I$263,3,FALSE)</f>
        <v>DA+0</v>
      </c>
      <c r="I82" s="14" t="str">
        <f>+VLOOKUP(I75,'Visual chart Edit'!$A$8:$I$263,3,FALSE)</f>
        <v>DA+3</v>
      </c>
      <c r="K82" s="14" t="str">
        <f>+VLOOKUP(K75,'Visual chart Edit'!$A$8:$I$263,3,FALSE)</f>
        <v>DA+3</v>
      </c>
      <c r="M82" s="14" t="str">
        <f>+VLOOKUP(M75,'Visual chart Edit'!$A$8:$I$263,3,FALSE)</f>
        <v>DC2+0</v>
      </c>
      <c r="O82" s="14" t="str">
        <f>+VLOOKUP(O75,'Visual chart Edit'!$A$8:$I$263,3,FALSE)</f>
        <v>DA+0</v>
      </c>
      <c r="Q82" s="14" t="str">
        <f>+VLOOKUP(Q75,'Visual chart Edit'!$A$8:$I$263,3,FALSE)</f>
        <v>DA+0</v>
      </c>
      <c r="S82" s="14" t="str">
        <f>+VLOOKUP(S75,'Visual chart Edit'!$A$8:$I$263,3,FALSE)</f>
        <v>DA+0</v>
      </c>
      <c r="U82" s="14" t="str">
        <f>+VLOOKUP(U75,'Visual chart Edit'!$A$8:$I$263,3,FALSE)</f>
        <v>DA+0</v>
      </c>
      <c r="W82" s="14" t="str">
        <f>+VLOOKUP(W75,'Visual chart Edit'!$A$8:$I$263,3,FALSE)</f>
        <v>DC2+0</v>
      </c>
      <c r="Y82" s="14" t="str">
        <f>+VLOOKUP(Y75,'Visual chart Edit'!$A$8:$I$263,3,FALSE)</f>
        <v>DA+0</v>
      </c>
      <c r="AA82" s="14" t="str">
        <f>+VLOOKUP(AA75,'Visual chart Edit'!$A$8:$I$263,3,FALSE)</f>
        <v>DA+0</v>
      </c>
      <c r="AC82" s="14" t="str">
        <f>+VLOOKUP(AC75,'Visual chart Edit'!$A$8:$I$263,3,FALSE)</f>
        <v>DA+0</v>
      </c>
      <c r="AE82" s="14" t="str">
        <f>+VLOOKUP(AE75,'Visual chart Edit'!$A$8:$I$263,3,FALSE)</f>
        <v>DA+0</v>
      </c>
      <c r="AG82" s="14" t="str">
        <f>+VLOOKUP(AG75,'Visual chart Edit'!$A$8:$I$263,3,FALSE)</f>
        <v>DA+0</v>
      </c>
      <c r="AI82" s="14" t="str">
        <f>+VLOOKUP(AI75,'Visual chart Edit'!$A$8:$I$263,3,FALSE)</f>
        <v>DB2+0</v>
      </c>
      <c r="AK82" s="14" t="str">
        <f>+VLOOKUP(AK75,'Visual chart Edit'!$A$8:$I$263,3,FALSE)</f>
        <v>DA+0</v>
      </c>
      <c r="AM82" s="14" t="str">
        <f>+VLOOKUP(AM75,'Visual chart Edit'!$A$8:$I$263,3,FALSE)</f>
        <v>DA+0</v>
      </c>
      <c r="AO82" s="14" t="str">
        <f>+VLOOKUP(AO75,'Visual chart Edit'!$A$8:$I$263,3,FALSE)</f>
        <v>DA+0</v>
      </c>
      <c r="AQ82" s="14" t="str">
        <f>+VLOOKUP(AQ75,'Visual chart Edit'!$A$8:$I$263,3,FALSE)</f>
        <v>DB2+0</v>
      </c>
      <c r="AS82" s="14" t="str">
        <f>+VLOOKUP(AS75,'Visual chart Edit'!$A$8:$I$263,3,FALSE)</f>
        <v>DA+6</v>
      </c>
      <c r="AT82" s="31"/>
      <c r="AV82" s="12"/>
      <c r="AW82" s="12"/>
      <c r="AX82" s="12"/>
      <c r="AY82" s="12"/>
      <c r="AZ82" s="12"/>
      <c r="BA82" s="12"/>
      <c r="BB82" s="12"/>
      <c r="BC82" s="12"/>
      <c r="BD82" s="140"/>
    </row>
    <row r="83" spans="1:67" s="14" customFormat="1" x14ac:dyDescent="0.35">
      <c r="A83" s="12"/>
      <c r="B83" s="136"/>
      <c r="C83" s="177" t="s">
        <v>423</v>
      </c>
      <c r="E83" s="14" t="str">
        <f>+VLOOKUP(E75,'Visual chart Edit'!$A$8:$I$263,8,FALSE)</f>
        <v>,,,</v>
      </c>
      <c r="G83" s="14" t="str">
        <f>+VLOOKUP(G75,'Visual chart Edit'!$A$8:$I$263,8,FALSE)</f>
        <v>,,,</v>
      </c>
      <c r="I83" s="14" t="str">
        <f>+VLOOKUP(I75,'Visual chart Edit'!$A$8:$I$263,8,FALSE)</f>
        <v>,,,</v>
      </c>
      <c r="K83" s="14" t="str">
        <f>+VLOOKUP(K75,'Visual chart Edit'!$A$8:$I$263,8,FALSE)</f>
        <v>,,,</v>
      </c>
      <c r="M83" s="14" t="str">
        <f>+VLOOKUP(M75,'Visual chart Edit'!$A$8:$I$263,8,FALSE)</f>
        <v>,,,</v>
      </c>
      <c r="O83" s="14" t="str">
        <f>+VLOOKUP(O75,'Visual chart Edit'!$A$8:$I$263,8,FALSE)</f>
        <v>,,,</v>
      </c>
      <c r="Q83" s="14" t="str">
        <f>+VLOOKUP(Q75,'Visual chart Edit'!$A$8:$I$263,8,FALSE)</f>
        <v>,,,</v>
      </c>
      <c r="S83" s="14" t="str">
        <f>+VLOOKUP(S75,'Visual chart Edit'!$A$8:$I$263,8,FALSE)</f>
        <v>,,,</v>
      </c>
      <c r="U83" s="14" t="str">
        <f>+VLOOKUP(U75,'Visual chart Edit'!$A$8:$I$263,8,FALSE)</f>
        <v>,,,</v>
      </c>
      <c r="W83" s="14" t="str">
        <f>+VLOOKUP(W75,'Visual chart Edit'!$A$8:$I$263,8,FALSE)</f>
        <v>,,,</v>
      </c>
      <c r="Y83" s="14" t="str">
        <f>+VLOOKUP(Y75,'Visual chart Edit'!$A$8:$I$263,8,FALSE)</f>
        <v>,,,</v>
      </c>
      <c r="AA83" s="14" t="str">
        <f>+VLOOKUP(AA75,'Visual chart Edit'!$A$8:$I$263,8,FALSE)</f>
        <v>,,,</v>
      </c>
      <c r="AC83" s="14" t="str">
        <f>+VLOOKUP(AC75,'Visual chart Edit'!$A$8:$I$263,8,FALSE)</f>
        <v>,,,</v>
      </c>
      <c r="AE83" s="14" t="str">
        <f>+VLOOKUP(AE75,'Visual chart Edit'!$A$8:$I$263,8,FALSE)</f>
        <v>,,,</v>
      </c>
      <c r="AG83" s="14" t="str">
        <f>+VLOOKUP(AG75,'Visual chart Edit'!$A$8:$I$263,8,FALSE)</f>
        <v>,,,</v>
      </c>
      <c r="AI83" s="14" t="str">
        <f>+VLOOKUP(AI75,'Visual chart Edit'!$A$8:$I$263,8,FALSE)</f>
        <v>,,,</v>
      </c>
      <c r="AK83" s="14" t="str">
        <f>+VLOOKUP(AK75,'Visual chart Edit'!$A$8:$I$263,8,FALSE)</f>
        <v>,,,</v>
      </c>
      <c r="AM83" s="14" t="str">
        <f>+VLOOKUP(AM75,'Visual chart Edit'!$A$8:$I$263,8,FALSE)</f>
        <v>,,,</v>
      </c>
      <c r="AO83" s="14" t="str">
        <f>+VLOOKUP(AO75,'Visual chart Edit'!$A$8:$I$263,8,FALSE)</f>
        <v>,,,</v>
      </c>
      <c r="AQ83" s="14" t="str">
        <f>+VLOOKUP(AQ75,'Visual chart Edit'!$A$8:$I$263,8,FALSE)</f>
        <v>,,,</v>
      </c>
      <c r="AS83" s="14" t="str">
        <f>+VLOOKUP(AS75,'Visual chart Edit'!$A$8:$I$263,8,FALSE)</f>
        <v>,,,</v>
      </c>
      <c r="AT83" s="31"/>
      <c r="AV83" s="12"/>
      <c r="AW83" s="12"/>
      <c r="AX83" s="12"/>
      <c r="AY83" s="12"/>
      <c r="AZ83" s="12"/>
      <c r="BA83" s="12"/>
      <c r="BB83" s="12"/>
      <c r="BC83" s="12"/>
      <c r="BD83" s="140"/>
    </row>
    <row r="84" spans="1:67" s="14" customFormat="1" x14ac:dyDescent="0.35">
      <c r="A84" s="12"/>
      <c r="B84" s="136"/>
      <c r="C84" s="177"/>
      <c r="AT84" s="31"/>
      <c r="AV84" s="12"/>
      <c r="AW84" s="12"/>
      <c r="AX84" s="12"/>
      <c r="AY84" s="12"/>
      <c r="AZ84" s="12"/>
      <c r="BA84" s="12"/>
      <c r="BB84" s="12"/>
      <c r="BC84" s="12"/>
      <c r="BD84" s="140"/>
    </row>
    <row r="85" spans="1:67" s="14" customFormat="1" ht="14.5" x14ac:dyDescent="0.35">
      <c r="A85" s="12"/>
      <c r="B85" s="136"/>
      <c r="C85" s="177" t="s">
        <v>444</v>
      </c>
      <c r="G85" s="48"/>
      <c r="I85" s="48"/>
      <c r="K85" s="48"/>
      <c r="M85" s="48"/>
      <c r="O85" s="48"/>
      <c r="Q85" s="48"/>
      <c r="S85" s="48"/>
      <c r="U85" s="48"/>
      <c r="W85" s="179"/>
      <c r="X85" s="181"/>
      <c r="Y85" s="181"/>
      <c r="Z85" s="181"/>
      <c r="AA85" s="181"/>
      <c r="AB85" s="181"/>
      <c r="AC85" s="181"/>
      <c r="AD85" s="181"/>
      <c r="AE85" s="181"/>
      <c r="AF85" s="181"/>
      <c r="AG85" s="181"/>
      <c r="AH85" s="181"/>
      <c r="AI85" s="181"/>
      <c r="AJ85" s="181"/>
      <c r="AK85" s="181"/>
      <c r="AL85" s="181"/>
      <c r="AM85" s="181"/>
      <c r="AN85" s="181"/>
      <c r="AO85" s="181"/>
      <c r="AP85" s="181"/>
      <c r="AQ85" s="181"/>
      <c r="AR85" s="181"/>
      <c r="AS85" s="181"/>
      <c r="AT85" s="131"/>
      <c r="AV85" s="12"/>
      <c r="AW85" s="12"/>
      <c r="AX85" s="12"/>
      <c r="AY85" s="12"/>
      <c r="AZ85" s="12"/>
      <c r="BA85" s="12"/>
      <c r="BB85" s="12"/>
      <c r="BC85" s="12"/>
      <c r="BD85" s="140"/>
    </row>
    <row r="86" spans="1:67" s="61" customFormat="1" x14ac:dyDescent="0.35">
      <c r="B86" s="137"/>
      <c r="C86" s="74"/>
      <c r="D86" s="74"/>
      <c r="E86" s="74">
        <v>127</v>
      </c>
      <c r="F86" s="74"/>
      <c r="G86" s="74">
        <v>128</v>
      </c>
      <c r="H86" s="74"/>
      <c r="I86" s="74">
        <v>129</v>
      </c>
      <c r="J86" s="74"/>
      <c r="K86" s="74">
        <v>130</v>
      </c>
      <c r="L86" s="74"/>
      <c r="M86" s="74">
        <v>131</v>
      </c>
      <c r="N86" s="74"/>
      <c r="O86" s="74">
        <v>132</v>
      </c>
      <c r="P86" s="74"/>
      <c r="Q86" s="74">
        <v>133</v>
      </c>
      <c r="R86" s="74"/>
      <c r="S86" s="74">
        <v>134</v>
      </c>
      <c r="T86" s="74"/>
      <c r="U86" s="74">
        <v>135</v>
      </c>
      <c r="V86" s="74"/>
      <c r="W86" s="74">
        <v>136</v>
      </c>
      <c r="X86" s="74"/>
      <c r="Y86" s="74">
        <v>137</v>
      </c>
      <c r="Z86" s="74"/>
      <c r="AA86" s="74">
        <v>138</v>
      </c>
      <c r="AB86" s="74"/>
      <c r="AC86" s="74">
        <v>139</v>
      </c>
      <c r="AD86" s="74"/>
      <c r="AE86" s="74">
        <v>140</v>
      </c>
      <c r="AF86" s="74"/>
      <c r="AG86" s="74">
        <v>141</v>
      </c>
      <c r="AH86" s="74"/>
      <c r="AI86" s="74">
        <v>142</v>
      </c>
      <c r="AJ86" s="74"/>
      <c r="AK86" s="74">
        <v>143</v>
      </c>
      <c r="AL86" s="74"/>
      <c r="AM86" s="74">
        <v>144</v>
      </c>
      <c r="AN86" s="74"/>
      <c r="AO86" s="74">
        <v>145</v>
      </c>
      <c r="AP86" s="74"/>
      <c r="AQ86" s="74">
        <v>146</v>
      </c>
      <c r="AR86" s="74"/>
      <c r="AS86" s="74">
        <v>147</v>
      </c>
      <c r="AT86" s="76"/>
      <c r="BD86" s="145"/>
      <c r="BO86" s="14"/>
    </row>
    <row r="87" spans="1:67" s="14" customFormat="1" x14ac:dyDescent="0.35">
      <c r="A87" s="12"/>
      <c r="B87" s="57"/>
      <c r="C87" s="177"/>
      <c r="E87" s="170" t="str">
        <f>+VLOOKUP(E86,'Visual chart Edit'!$A$8:$I$263,2,FALSE)</f>
        <v>21/2</v>
      </c>
      <c r="G87" s="170" t="str">
        <f>+VLOOKUP(G86,'Visual chart Edit'!$A$8:$I$263,2,FALSE)</f>
        <v>21/3</v>
      </c>
      <c r="I87" s="170" t="str">
        <f>+VLOOKUP(I86,'Visual chart Edit'!$A$8:$I$263,2,FALSE)</f>
        <v>21/4</v>
      </c>
      <c r="K87" s="170" t="str">
        <f>+VLOOKUP(K86,'Visual chart Edit'!$A$8:$I$263,2,FALSE)</f>
        <v>21/5</v>
      </c>
      <c r="M87" s="170" t="str">
        <f>+VLOOKUP(M86,'Visual chart Edit'!$A$8:$I$263,2,FALSE)</f>
        <v>21/6</v>
      </c>
      <c r="O87" s="170" t="str">
        <f>+VLOOKUP(O86,'Visual chart Edit'!$A$8:$I$263,2,FALSE)</f>
        <v>21/7</v>
      </c>
      <c r="Q87" s="170" t="str">
        <f>+VLOOKUP(Q86,'Visual chart Edit'!$A$8:$I$263,2,FALSE)</f>
        <v>21/8</v>
      </c>
      <c r="S87" s="170" t="str">
        <f>+VLOOKUP(S86,'Visual chart Edit'!$A$8:$I$263,2,FALSE)</f>
        <v>21/9</v>
      </c>
      <c r="U87" s="170" t="str">
        <f>+VLOOKUP(U86,'Visual chart Edit'!$A$8:$I$263,2,FALSE)</f>
        <v>21/10</v>
      </c>
      <c r="W87" s="170" t="str">
        <f>+VLOOKUP(W86,'Visual chart Edit'!$A$8:$I$263,2,FALSE)</f>
        <v>22/0</v>
      </c>
      <c r="Y87" s="170" t="str">
        <f>+VLOOKUP(Y86,'Visual chart Edit'!$A$8:$I$263,2,FALSE)</f>
        <v>22/1</v>
      </c>
      <c r="AA87" s="170" t="str">
        <f>+VLOOKUP(AA86,'Visual chart Edit'!$A$8:$I$263,2,FALSE)</f>
        <v>22/2</v>
      </c>
      <c r="AC87" s="170" t="str">
        <f>+VLOOKUP(AC86,'Visual chart Edit'!$A$8:$I$263,2,FALSE)</f>
        <v>22/3</v>
      </c>
      <c r="AE87" s="170" t="str">
        <f>+VLOOKUP(AE86,'Visual chart Edit'!$A$8:$I$263,2,FALSE)</f>
        <v>22/4</v>
      </c>
      <c r="AG87" s="170" t="str">
        <f>+VLOOKUP(AG86,'Visual chart Edit'!$A$8:$I$263,2,FALSE)</f>
        <v>22/5</v>
      </c>
      <c r="AI87" s="170" t="str">
        <f>+VLOOKUP(AI86,'Visual chart Edit'!$A$8:$I$263,2,FALSE)</f>
        <v>22/6</v>
      </c>
      <c r="AK87" s="170" t="str">
        <f>+VLOOKUP(AK86,'Visual chart Edit'!$A$8:$I$263,2,FALSE)</f>
        <v>22/7</v>
      </c>
      <c r="AM87" s="170" t="str">
        <f>+VLOOKUP(AM86,'Visual chart Edit'!$A$8:$I$263,2,FALSE)</f>
        <v>22/8</v>
      </c>
      <c r="AO87" s="170" t="str">
        <f>+VLOOKUP(AO86,'Visual chart Edit'!$A$8:$I$263,2,FALSE)</f>
        <v>22/9</v>
      </c>
      <c r="AQ87" s="170" t="str">
        <f>+VLOOKUP(AQ86,'Visual chart Edit'!$A$8:$I$263,2,FALSE)</f>
        <v>22/10</v>
      </c>
      <c r="AS87" s="170" t="str">
        <f>+VLOOKUP(AS86,'Visual chart Edit'!$A$8:$I$263,2,FALSE)</f>
        <v>22/11</v>
      </c>
      <c r="AT87" s="31"/>
      <c r="AV87" s="12"/>
      <c r="AW87" s="12"/>
      <c r="AX87" s="12"/>
      <c r="AY87" s="12"/>
      <c r="AZ87" s="12"/>
      <c r="BA87" s="12"/>
      <c r="BB87" s="12"/>
      <c r="BC87" s="12"/>
      <c r="BD87" s="140"/>
    </row>
    <row r="88" spans="1:67" s="14" customFormat="1" x14ac:dyDescent="0.35">
      <c r="A88" s="12"/>
      <c r="B88" s="57"/>
      <c r="C88" s="177"/>
      <c r="AT88" s="31"/>
      <c r="AV88" s="12"/>
      <c r="AW88" s="12"/>
      <c r="AX88" s="12"/>
      <c r="AY88" s="12"/>
      <c r="AZ88" s="12"/>
      <c r="BA88" s="12"/>
      <c r="BB88" s="12"/>
      <c r="BC88" s="12"/>
      <c r="BD88" s="140"/>
      <c r="BI88" s="14">
        <f>+SUMIF(D88:AT88,".",D91:AT91)</f>
        <v>0</v>
      </c>
      <c r="BJ88" s="14">
        <f>+SUMIF(D88:AT88,"..",D91:AT91)</f>
        <v>0</v>
      </c>
      <c r="BK88" s="14">
        <f>+SUMIF(D88:AT88,",",D91:AT91)</f>
        <v>0</v>
      </c>
    </row>
    <row r="89" spans="1:67" s="14" customFormat="1" x14ac:dyDescent="0.35">
      <c r="A89" s="12"/>
      <c r="B89" s="136"/>
      <c r="C89" s="177" t="s">
        <v>440</v>
      </c>
      <c r="E89" s="14" t="str">
        <f>+VLOOKUP(E87,'Visual chart Edit'!$B$7:$L$591,11,FALSE)</f>
        <v/>
      </c>
      <c r="G89" s="14" t="str">
        <f>+VLOOKUP(G87,'Visual chart Edit'!$B$7:$L$591,11,FALSE)</f>
        <v/>
      </c>
      <c r="I89" s="14" t="str">
        <f>+VLOOKUP(I87,'Visual chart Edit'!$B$7:$L$591,11,FALSE)</f>
        <v>E</v>
      </c>
      <c r="K89" s="14" t="str">
        <f>+VLOOKUP(K87,'Visual chart Edit'!$B$7:$L$591,11,FALSE)</f>
        <v>E</v>
      </c>
      <c r="M89" s="14" t="str">
        <f>+VLOOKUP(M87,'Visual chart Edit'!$B$7:$L$591,11,FALSE)</f>
        <v/>
      </c>
      <c r="O89" s="14" t="str">
        <f>+VLOOKUP(O87,'Visual chart Edit'!$B$7:$L$591,11,FALSE)</f>
        <v/>
      </c>
      <c r="Q89" s="14" t="str">
        <f>+VLOOKUP(Q87,'Visual chart Edit'!$B$7:$L$591,11,FALSE)</f>
        <v/>
      </c>
      <c r="S89" s="14" t="str">
        <f>+VLOOKUP(S87,'Visual chart Edit'!$B$7:$L$591,11,FALSE)</f>
        <v/>
      </c>
      <c r="U89" s="14" t="str">
        <f>+VLOOKUP(U87,'Visual chart Edit'!$B$7:$L$591,11,FALSE)</f>
        <v/>
      </c>
      <c r="W89" s="14" t="str">
        <f>+VLOOKUP(W87,'Visual chart Edit'!$B$7:$L$591,11,FALSE)</f>
        <v/>
      </c>
      <c r="Y89" s="14" t="str">
        <f>+VLOOKUP(Y87,'Visual chart Edit'!$B$7:$L$591,11,FALSE)</f>
        <v/>
      </c>
      <c r="AA89" s="14" t="str">
        <f>+VLOOKUP(AA87,'Visual chart Edit'!$B$7:$L$591,11,FALSE)</f>
        <v/>
      </c>
      <c r="AC89" s="14" t="str">
        <f>+VLOOKUP(AC87,'Visual chart Edit'!$B$7:$L$591,11,FALSE)</f>
        <v/>
      </c>
      <c r="AE89" s="14" t="str">
        <f>+VLOOKUP(AE87,'Visual chart Edit'!$B$7:$L$591,11,FALSE)</f>
        <v/>
      </c>
      <c r="AG89" s="14" t="str">
        <f>+VLOOKUP(AG87,'Visual chart Edit'!$B$7:$L$591,11,FALSE)</f>
        <v/>
      </c>
      <c r="AI89" s="14" t="str">
        <f>+VLOOKUP(AI87,'Visual chart Edit'!$B$7:$L$591,11,FALSE)</f>
        <v/>
      </c>
      <c r="AK89" s="14" t="str">
        <f>+VLOOKUP(AK87,'Visual chart Edit'!$B$7:$L$591,11,FALSE)</f>
        <v/>
      </c>
      <c r="AM89" s="14" t="str">
        <f>+VLOOKUP(AM87,'Visual chart Edit'!$B$7:$L$591,11,FALSE)</f>
        <v/>
      </c>
      <c r="AO89" s="14" t="str">
        <f>+VLOOKUP(AO87,'Visual chart Edit'!$B$7:$L$591,11,FALSE)</f>
        <v/>
      </c>
      <c r="AQ89" s="14" t="str">
        <f>+VLOOKUP(AQ87,'Visual chart Edit'!$B$7:$L$591,11,FALSE)</f>
        <v/>
      </c>
      <c r="AS89" s="14" t="str">
        <f>+VLOOKUP(AS87,'Visual chart Edit'!$B$7:$L$591,11,FALSE)</f>
        <v/>
      </c>
      <c r="AT89" s="31"/>
      <c r="AV89" s="12"/>
      <c r="AW89" s="12"/>
      <c r="AX89" s="12"/>
      <c r="AY89" s="12"/>
      <c r="AZ89" s="12"/>
      <c r="BA89" s="12"/>
      <c r="BB89" s="12"/>
      <c r="BC89" s="12"/>
      <c r="BD89" s="140"/>
    </row>
    <row r="90" spans="1:67" s="14" customFormat="1" ht="3" customHeight="1" x14ac:dyDescent="0.35">
      <c r="A90" s="12"/>
      <c r="B90" s="136"/>
      <c r="C90" s="177" t="s">
        <v>441</v>
      </c>
      <c r="E90" s="22" t="str">
        <f>+VLOOKUP(E87,'Visual chart Edit'!$B$7:$M$491,12,FALSE)</f>
        <v/>
      </c>
      <c r="G90" s="22" t="str">
        <f>+VLOOKUP(G87,'Visual chart Edit'!$B$7:$M$491,12,FALSE)</f>
        <v/>
      </c>
      <c r="I90" s="22" t="str">
        <f>+VLOOKUP(I87,'Visual chart Edit'!$B$7:$M$491,12,FALSE)</f>
        <v/>
      </c>
      <c r="K90" s="22" t="str">
        <f>+VLOOKUP(K87,'Visual chart Edit'!$B$7:$M$491,12,FALSE)</f>
        <v/>
      </c>
      <c r="M90" s="22" t="str">
        <f>+VLOOKUP(M87,'Visual chart Edit'!$B$7:$M$491,12,FALSE)</f>
        <v/>
      </c>
      <c r="O90" s="22" t="str">
        <f>+VLOOKUP(O87,'Visual chart Edit'!$B$7:$M$491,12,FALSE)</f>
        <v/>
      </c>
      <c r="Q90" s="22" t="str">
        <f>+VLOOKUP(Q87,'Visual chart Edit'!$B$7:$M$491,12,FALSE)</f>
        <v/>
      </c>
      <c r="S90" s="22" t="str">
        <f>+VLOOKUP(S87,'Visual chart Edit'!$B$7:$M$491,12,FALSE)</f>
        <v/>
      </c>
      <c r="U90" s="22" t="str">
        <f>+VLOOKUP(U87,'Visual chart Edit'!$B$7:$M$491,12,FALSE)</f>
        <v/>
      </c>
      <c r="W90" s="22" t="str">
        <f>+VLOOKUP(W87,'Visual chart Edit'!$B$7:$M$491,12,FALSE)</f>
        <v/>
      </c>
      <c r="Y90" s="22" t="str">
        <f>+VLOOKUP(Y87,'Visual chart Edit'!$B$7:$M$491,12,FALSE)</f>
        <v/>
      </c>
      <c r="AA90" s="22" t="str">
        <f>+VLOOKUP(AA87,'Visual chart Edit'!$B$7:$M$491,12,FALSE)</f>
        <v/>
      </c>
      <c r="AC90" s="22" t="str">
        <f>+VLOOKUP(AC87,'Visual chart Edit'!$B$7:$M$491,12,FALSE)</f>
        <v/>
      </c>
      <c r="AE90" s="22" t="str">
        <f>+VLOOKUP(AE87,'Visual chart Edit'!$B$7:$M$491,12,FALSE)</f>
        <v/>
      </c>
      <c r="AG90" s="22" t="str">
        <f>+VLOOKUP(AG87,'Visual chart Edit'!$B$7:$M$491,12,FALSE)</f>
        <v/>
      </c>
      <c r="AI90" s="22" t="str">
        <f>+VLOOKUP(AI87,'Visual chart Edit'!$B$7:$M$491,12,FALSE)</f>
        <v/>
      </c>
      <c r="AK90" s="22" t="str">
        <f>+VLOOKUP(AK87,'Visual chart Edit'!$B$7:$M$491,12,FALSE)</f>
        <v/>
      </c>
      <c r="AM90" s="22" t="str">
        <f>+VLOOKUP(AM87,'Visual chart Edit'!$B$7:$M$491,12,FALSE)</f>
        <v/>
      </c>
      <c r="AO90" s="22" t="str">
        <f>+VLOOKUP(AO87,'Visual chart Edit'!$B$7:$M$491,12,FALSE)</f>
        <v/>
      </c>
      <c r="AQ90" s="22" t="str">
        <f>+VLOOKUP(AQ87,'Visual chart Edit'!$B$7:$M$491,12,FALSE)</f>
        <v/>
      </c>
      <c r="AS90" s="22" t="str">
        <f>+VLOOKUP(AS87,'Visual chart Edit'!$B$7:$M$491,12,FALSE)</f>
        <v/>
      </c>
      <c r="AT90" s="31"/>
      <c r="AV90" s="12"/>
      <c r="AW90" s="12"/>
      <c r="AX90" s="12"/>
      <c r="AY90" s="12"/>
      <c r="AZ90" s="12"/>
      <c r="BA90" s="12"/>
      <c r="BB90" s="12"/>
      <c r="BC90" s="12"/>
      <c r="BD90" s="140"/>
    </row>
    <row r="91" spans="1:67" s="14" customFormat="1" ht="15" customHeight="1" x14ac:dyDescent="0.35">
      <c r="A91" s="12"/>
      <c r="B91" s="136"/>
      <c r="C91" s="177" t="s">
        <v>442</v>
      </c>
      <c r="D91" s="14">
        <f>+VLOOKUP(E86,'Visual chart Edit'!$A$8:$I$263,9,FALSE)</f>
        <v>407.2</v>
      </c>
      <c r="E91" s="94" t="str">
        <f>+VLOOKUP(E87,'Visual chart Edit'!$B$7:$K$570,10,FALSE)</f>
        <v>Sandy</v>
      </c>
      <c r="F91" s="14">
        <f>+VLOOKUP(G86,'Visual chart Edit'!$A$8:$I$263,9,FALSE)</f>
        <v>432.2</v>
      </c>
      <c r="G91" s="94" t="str">
        <f>+VLOOKUP(G87,'Visual chart Edit'!$B$7:$K$570,10,FALSE)</f>
        <v>Sandy</v>
      </c>
      <c r="H91" s="14">
        <f>+VLOOKUP(I86,'Visual chart Edit'!$A$8:$I$263,9,FALSE)</f>
        <v>401.9</v>
      </c>
      <c r="I91" s="94" t="str">
        <f>+VLOOKUP(I87,'Visual chart Edit'!$B$7:$K$570,10,FALSE)</f>
        <v>Sandy</v>
      </c>
      <c r="J91" s="14">
        <f>+VLOOKUP(K86,'Visual chart Edit'!$A$8:$I$263,9,FALSE)</f>
        <v>434.2</v>
      </c>
      <c r="K91" s="94" t="str">
        <f>+VLOOKUP(K87,'Visual chart Edit'!$B$7:$K$570,10,FALSE)</f>
        <v>DFR</v>
      </c>
      <c r="L91" s="14">
        <f>+VLOOKUP(M86,'Visual chart Edit'!$A$8:$I$263,9,FALSE)</f>
        <v>405.5</v>
      </c>
      <c r="M91" s="94" t="str">
        <f>+VLOOKUP(M87,'Visual chart Edit'!$B$7:$K$570,10,FALSE)</f>
        <v/>
      </c>
      <c r="N91" s="14">
        <f>+VLOOKUP(O86,'Visual chart Edit'!$A$8:$I$263,9,FALSE)</f>
        <v>426</v>
      </c>
      <c r="O91" s="94" t="str">
        <f>+VLOOKUP(O87,'Visual chart Edit'!$B$7:$K$570,10,FALSE)</f>
        <v>DFR</v>
      </c>
      <c r="P91" s="14">
        <f>+VLOOKUP(Q86,'Visual chart Edit'!$A$8:$I$263,9,FALSE)</f>
        <v>406.9</v>
      </c>
      <c r="Q91" s="94">
        <f>+VLOOKUP(Q87,'Visual chart Edit'!$B$7:$K$570,10,FALSE)</f>
        <v>0</v>
      </c>
      <c r="R91" s="14">
        <f>+VLOOKUP(S86,'Visual chart Edit'!$A$8:$I$263,9,FALSE)</f>
        <v>433.3</v>
      </c>
      <c r="S91" s="94" t="str">
        <f>+VLOOKUP(S87,'Visual chart Edit'!$B$7:$K$570,10,FALSE)</f>
        <v>DFR</v>
      </c>
      <c r="T91" s="14">
        <f>+VLOOKUP(U86,'Visual chart Edit'!$A$8:$I$263,9,FALSE)</f>
        <v>372.9</v>
      </c>
      <c r="U91" s="94" t="str">
        <f>+VLOOKUP(U87,'Visual chart Edit'!$B$7:$K$570,10,FALSE)</f>
        <v>DRY</v>
      </c>
      <c r="V91" s="14">
        <f>+VLOOKUP(W86,'Visual chart Edit'!$A$8:$I$263,9,FALSE)</f>
        <v>443.5</v>
      </c>
      <c r="W91" s="94">
        <f>+VLOOKUP(W87,'Visual chart Edit'!$B$7:$K$570,10,FALSE)</f>
        <v>0</v>
      </c>
      <c r="X91" s="14">
        <f>+VLOOKUP(Y86,'Visual chart Edit'!$A$8:$I$263,9,FALSE)</f>
        <v>456.3</v>
      </c>
      <c r="Y91" s="94" t="str">
        <f>+VLOOKUP(Y87,'Visual chart Edit'!$B$7:$K$570,10,FALSE)</f>
        <v>Sandy</v>
      </c>
      <c r="Z91" s="14">
        <f>+VLOOKUP(AA86,'Visual chart Edit'!$A$8:$I$263,9,FALSE)</f>
        <v>379.2</v>
      </c>
      <c r="AA91" s="94" t="str">
        <f>+VLOOKUP(AA87,'Visual chart Edit'!$B$7:$K$570,10,FALSE)</f>
        <v>Sandy</v>
      </c>
      <c r="AB91" s="14">
        <f>+VLOOKUP(AC86,'Visual chart Edit'!$A$8:$I$263,9,FALSE)</f>
        <v>382.6</v>
      </c>
      <c r="AC91" s="94" t="str">
        <f>+VLOOKUP(AC87,'Visual chart Edit'!$B$7:$K$570,10,FALSE)</f>
        <v>Sandy</v>
      </c>
      <c r="AD91" s="14">
        <f>+VLOOKUP(AE86,'Visual chart Edit'!$A$8:$I$263,9,FALSE)</f>
        <v>435.6</v>
      </c>
      <c r="AE91" s="94" t="str">
        <f>+VLOOKUP(AE87,'Visual chart Edit'!$B$7:$K$570,10,FALSE)</f>
        <v>Sandy</v>
      </c>
      <c r="AF91" s="14">
        <f>+VLOOKUP(AG86,'Visual chart Edit'!$A$8:$I$263,9,FALSE)</f>
        <v>402.1</v>
      </c>
      <c r="AG91" s="94" t="str">
        <f>+VLOOKUP(AG87,'Visual chart Edit'!$B$7:$K$570,10,FALSE)</f>
        <v>DRY</v>
      </c>
      <c r="AH91" s="14">
        <f>+VLOOKUP(AI86,'Visual chart Edit'!$A$8:$I$263,9,FALSE)</f>
        <v>417.3</v>
      </c>
      <c r="AI91" s="94" t="str">
        <f>+VLOOKUP(AI87,'Visual chart Edit'!$B$7:$K$570,10,FALSE)</f>
        <v>Sandy</v>
      </c>
      <c r="AJ91" s="14">
        <f>+VLOOKUP(AK86,'Visual chart Edit'!$A$8:$I$263,9,FALSE)</f>
        <v>347.7</v>
      </c>
      <c r="AK91" s="94" t="str">
        <f>+VLOOKUP(AK87,'Visual chart Edit'!$B$7:$K$570,10,FALSE)</f>
        <v>Sandy</v>
      </c>
      <c r="AL91" s="14">
        <f>+VLOOKUP(AM86,'Visual chart Edit'!$A$8:$I$263,9,FALSE)</f>
        <v>356.3</v>
      </c>
      <c r="AM91" s="94" t="str">
        <f>+VLOOKUP(AM87,'Visual chart Edit'!$B$7:$K$570,10,FALSE)</f>
        <v>Sandy</v>
      </c>
      <c r="AN91" s="14">
        <f>+VLOOKUP(AO86,'Visual chart Edit'!$A$8:$I$263,9,FALSE)</f>
        <v>389.2</v>
      </c>
      <c r="AO91" s="94" t="str">
        <f>+VLOOKUP(AO87,'Visual chart Edit'!$B$7:$K$570,10,FALSE)</f>
        <v>Sandy</v>
      </c>
      <c r="AP91" s="14">
        <f>+VLOOKUP(AQ86,'Visual chart Edit'!$A$8:$I$263,9,FALSE)</f>
        <v>343.8</v>
      </c>
      <c r="AQ91" s="94" t="str">
        <f>+VLOOKUP(AQ87,'Visual chart Edit'!$B$7:$K$570,10,FALSE)</f>
        <v>Sandy</v>
      </c>
      <c r="AR91" s="14">
        <f>+VLOOKUP(AS86,'Visual chart Edit'!$A$8:$I$263,9,FALSE)</f>
        <v>395.5</v>
      </c>
      <c r="AS91" s="94" t="str">
        <f>+VLOOKUP(AS87,'Visual chart Edit'!$B$7:$K$570,10,FALSE)</f>
        <v>Sandy</v>
      </c>
      <c r="AT91" s="31"/>
      <c r="AV91" s="12">
        <f>+COUNTIF(C90:AT91,"Sandy")</f>
        <v>13</v>
      </c>
      <c r="AW91" s="12">
        <f>+COUNTIF(C90:AT91,"DRY")</f>
        <v>2</v>
      </c>
      <c r="AX91" s="12">
        <f>+COUNTIF(C91:AT91,"DFR")</f>
        <v>3</v>
      </c>
      <c r="AY91" s="12">
        <f>+COUNTIF(C91:AS91,"WFR")</f>
        <v>0</v>
      </c>
      <c r="AZ91" s="12">
        <f>+COUNTIF(C91:AS91,"FS")</f>
        <v>0</v>
      </c>
      <c r="BA91" s="12">
        <f>+SUM(AV91:AZ91)</f>
        <v>18</v>
      </c>
      <c r="BB91" s="12">
        <f>+COUNTIF(E91:AS91,"WIP")</f>
        <v>0</v>
      </c>
      <c r="BC91" s="12">
        <f>+COUNTIF(D92:AT92,"C")</f>
        <v>16</v>
      </c>
      <c r="BD91" s="140">
        <f>+COUNTIF(D89:AT89,"E")</f>
        <v>2</v>
      </c>
      <c r="BE91" s="12">
        <f>+COUNTIF(D90:AT90,"Done")</f>
        <v>0</v>
      </c>
      <c r="BH91" s="14">
        <f>+SUM(D91:AT91)</f>
        <v>8469.2000000000007</v>
      </c>
    </row>
    <row r="92" spans="1:67" s="14" customFormat="1" x14ac:dyDescent="0.35">
      <c r="A92" s="12"/>
      <c r="B92" s="136"/>
      <c r="C92" s="177" t="s">
        <v>443</v>
      </c>
      <c r="E92" s="22"/>
      <c r="G92" s="22" t="s">
        <v>424</v>
      </c>
      <c r="I92" s="22" t="s">
        <v>424</v>
      </c>
      <c r="K92" s="22" t="s">
        <v>424</v>
      </c>
      <c r="M92" s="22"/>
      <c r="O92" s="22" t="s">
        <v>424</v>
      </c>
      <c r="Q92" s="22"/>
      <c r="S92" s="22" t="s">
        <v>424</v>
      </c>
      <c r="U92" s="22" t="s">
        <v>424</v>
      </c>
      <c r="W92" s="22"/>
      <c r="Y92" s="22" t="s">
        <v>424</v>
      </c>
      <c r="AA92" s="22" t="s">
        <v>424</v>
      </c>
      <c r="AC92" s="22" t="s">
        <v>424</v>
      </c>
      <c r="AE92" s="22" t="s">
        <v>424</v>
      </c>
      <c r="AG92" s="22" t="s">
        <v>424</v>
      </c>
      <c r="AI92" s="22" t="s">
        <v>424</v>
      </c>
      <c r="AK92" s="22" t="s">
        <v>424</v>
      </c>
      <c r="AM92" s="22" t="s">
        <v>424</v>
      </c>
      <c r="AO92" s="22" t="s">
        <v>424</v>
      </c>
      <c r="AQ92" s="22"/>
      <c r="AS92" s="22" t="s">
        <v>424</v>
      </c>
      <c r="AT92" s="31"/>
      <c r="AV92" s="12"/>
      <c r="AW92" s="12"/>
      <c r="AX92" s="12"/>
      <c r="AY92" s="12"/>
      <c r="AZ92" s="12"/>
      <c r="BA92" s="12"/>
      <c r="BB92" s="12"/>
      <c r="BC92" s="12"/>
      <c r="BD92" s="140"/>
    </row>
    <row r="93" spans="1:67" s="14" customFormat="1" x14ac:dyDescent="0.35">
      <c r="A93" s="12"/>
      <c r="B93" s="136"/>
      <c r="C93" s="177" t="s">
        <v>140</v>
      </c>
      <c r="E93" s="14" t="str">
        <f>+VLOOKUP(E86,'Visual chart Edit'!$A$8:$I$263,3,FALSE)</f>
        <v>DA+0</v>
      </c>
      <c r="G93" s="14" t="str">
        <f>+VLOOKUP(G86,'Visual chart Edit'!$A$8:$I$263,3,FALSE)</f>
        <v>DA+6</v>
      </c>
      <c r="I93" s="14" t="str">
        <f>+VLOOKUP(I86,'Visual chart Edit'!$A$8:$I$263,3,FALSE)</f>
        <v>DA+3</v>
      </c>
      <c r="K93" s="14" t="str">
        <f>+VLOOKUP(K86,'Visual chart Edit'!$A$8:$I$263,3,FALSE)</f>
        <v>DA+6</v>
      </c>
      <c r="M93" s="14" t="str">
        <f>+VLOOKUP(M86,'Visual chart Edit'!$A$8:$I$263,3,FALSE)</f>
        <v>DA+3</v>
      </c>
      <c r="O93" s="14" t="str">
        <f>+VLOOKUP(O86,'Visual chart Edit'!$A$8:$I$263,3,FALSE)</f>
        <v>DA+3</v>
      </c>
      <c r="Q93" s="14" t="str">
        <f>+VLOOKUP(Q86,'Visual chart Edit'!$A$8:$I$263,3,FALSE)</f>
        <v>DA+6</v>
      </c>
      <c r="S93" s="14" t="str">
        <f>+VLOOKUP(S86,'Visual chart Edit'!$A$8:$I$263,3,FALSE)</f>
        <v>DA+3</v>
      </c>
      <c r="U93" s="14" t="str">
        <f>+VLOOKUP(U86,'Visual chart Edit'!$A$8:$I$263,3,FALSE)</f>
        <v>DA+6</v>
      </c>
      <c r="W93" s="14" t="str">
        <f>+VLOOKUP(W86,'Visual chart Edit'!$A$8:$I$263,3,FALSE)</f>
        <v>DB2+3</v>
      </c>
      <c r="Y93" s="14" t="str">
        <f>+VLOOKUP(Y86,'Visual chart Edit'!$A$8:$I$263,3,FALSE)</f>
        <v>DA+9</v>
      </c>
      <c r="AA93" s="14" t="str">
        <f>+VLOOKUP(AA86,'Visual chart Edit'!$A$8:$I$263,3,FALSE)</f>
        <v>DA+6</v>
      </c>
      <c r="AC93" s="14" t="str">
        <f>+VLOOKUP(AC86,'Visual chart Edit'!$A$8:$I$263,3,FALSE)</f>
        <v>DA+9</v>
      </c>
      <c r="AE93" s="14" t="str">
        <f>+VLOOKUP(AE86,'Visual chart Edit'!$A$8:$I$263,3,FALSE)</f>
        <v>DA+9</v>
      </c>
      <c r="AG93" s="14" t="str">
        <f>+VLOOKUP(AG86,'Visual chart Edit'!$A$8:$I$263,3,FALSE)</f>
        <v>DA+9</v>
      </c>
      <c r="AI93" s="14" t="str">
        <f>+VLOOKUP(AI86,'Visual chart Edit'!$A$8:$I$263,3,FALSE)</f>
        <v>DA+0</v>
      </c>
      <c r="AK93" s="14" t="str">
        <f>+VLOOKUP(AK86,'Visual chart Edit'!$A$8:$I$263,3,FALSE)</f>
        <v>DA+0</v>
      </c>
      <c r="AM93" s="14" t="str">
        <f>+VLOOKUP(AM86,'Visual chart Edit'!$A$8:$I$263,3,FALSE)</f>
        <v>DB1+0</v>
      </c>
      <c r="AO93" s="14" t="str">
        <f>+VLOOKUP(AO86,'Visual chart Edit'!$A$8:$I$263,3,FALSE)</f>
        <v>DA+6</v>
      </c>
      <c r="AQ93" s="14" t="str">
        <f>+VLOOKUP(AQ86,'Visual chart Edit'!$A$8:$I$263,3,FALSE)</f>
        <v>DA+6</v>
      </c>
      <c r="AS93" s="14" t="str">
        <f>+VLOOKUP(AS86,'Visual chart Edit'!$A$8:$I$263,3,FALSE)</f>
        <v>DA+6</v>
      </c>
      <c r="AT93" s="31"/>
      <c r="AV93" s="12"/>
      <c r="AW93" s="12"/>
      <c r="AX93" s="12"/>
      <c r="AY93" s="12"/>
      <c r="AZ93" s="12"/>
      <c r="BA93" s="12"/>
      <c r="BB93" s="12"/>
      <c r="BC93" s="12"/>
      <c r="BD93" s="140"/>
    </row>
    <row r="94" spans="1:67" s="14" customFormat="1" x14ac:dyDescent="0.35">
      <c r="A94" s="12"/>
      <c r="B94" s="136"/>
      <c r="C94" s="177" t="s">
        <v>423</v>
      </c>
      <c r="E94" s="14" t="str">
        <f>+VLOOKUP(E86,'Visual chart Edit'!$A$8:$I$263,8,FALSE)</f>
        <v>,,,</v>
      </c>
      <c r="G94" s="14" t="str">
        <f>+VLOOKUP(G86,'Visual chart Edit'!$A$8:$I$263,8,FALSE)</f>
        <v>,,,</v>
      </c>
      <c r="I94" s="14" t="str">
        <f>+VLOOKUP(I86,'Visual chart Edit'!$A$8:$I$263,8,FALSE)</f>
        <v>,1,2,1</v>
      </c>
      <c r="K94" s="14" t="str">
        <f>+VLOOKUP(K86,'Visual chart Edit'!$A$8:$I$263,8,FALSE)</f>
        <v>,,,</v>
      </c>
      <c r="M94" s="14" t="str">
        <f>+VLOOKUP(M86,'Visual chart Edit'!$A$8:$I$263,8,FALSE)</f>
        <v>,,,</v>
      </c>
      <c r="O94" s="14" t="str">
        <f>+VLOOKUP(O86,'Visual chart Edit'!$A$8:$I$263,8,FALSE)</f>
        <v>,,,</v>
      </c>
      <c r="Q94" s="14" t="str">
        <f>+VLOOKUP(Q86,'Visual chart Edit'!$A$8:$I$263,8,FALSE)</f>
        <v>,,,</v>
      </c>
      <c r="S94" s="14" t="str">
        <f>+VLOOKUP(S86,'Visual chart Edit'!$A$8:$I$263,8,FALSE)</f>
        <v>,,,</v>
      </c>
      <c r="U94" s="14" t="str">
        <f>+VLOOKUP(U86,'Visual chart Edit'!$A$8:$I$263,8,FALSE)</f>
        <v>,,,</v>
      </c>
      <c r="W94" s="14" t="str">
        <f>+VLOOKUP(W86,'Visual chart Edit'!$A$8:$I$263,8,FALSE)</f>
        <v>,,,</v>
      </c>
      <c r="Y94" s="14" t="str">
        <f>+VLOOKUP(Y86,'Visual chart Edit'!$A$8:$I$263,8,FALSE)</f>
        <v>,,,</v>
      </c>
      <c r="AA94" s="14" t="str">
        <f>+VLOOKUP(AA86,'Visual chart Edit'!$A$8:$I$263,8,FALSE)</f>
        <v>,,,2</v>
      </c>
      <c r="AC94" s="14" t="str">
        <f>+VLOOKUP(AC86,'Visual chart Edit'!$A$8:$I$263,8,FALSE)</f>
        <v>,,,1</v>
      </c>
      <c r="AE94" s="14" t="str">
        <f>+VLOOKUP(AE86,'Visual chart Edit'!$A$8:$I$263,8,FALSE)</f>
        <v>,,,</v>
      </c>
      <c r="AG94" s="14" t="str">
        <f>+VLOOKUP(AG86,'Visual chart Edit'!$A$8:$I$263,8,FALSE)</f>
        <v>2,2,2,2</v>
      </c>
      <c r="AI94" s="14" t="str">
        <f>+VLOOKUP(AI86,'Visual chart Edit'!$A$8:$I$263,8,FALSE)</f>
        <v>,,,1</v>
      </c>
      <c r="AK94" s="14" t="str">
        <f>+VLOOKUP(AK86,'Visual chart Edit'!$A$8:$I$263,8,FALSE)</f>
        <v>,1,,1</v>
      </c>
      <c r="AM94" s="14" t="str">
        <f>+VLOOKUP(AM86,'Visual chart Edit'!$A$8:$I$263,8,FALSE)</f>
        <v>,2,1,1</v>
      </c>
      <c r="AO94" s="14" t="str">
        <f>+VLOOKUP(AO86,'Visual chart Edit'!$A$8:$I$263,8,FALSE)</f>
        <v>,,,</v>
      </c>
      <c r="AQ94" s="14" t="str">
        <f>+VLOOKUP(AQ86,'Visual chart Edit'!$A$8:$I$263,8,FALSE)</f>
        <v>1,2,,</v>
      </c>
      <c r="AS94" s="14" t="str">
        <f>+VLOOKUP(AS86,'Visual chart Edit'!$A$8:$I$263,8,FALSE)</f>
        <v>,2,,</v>
      </c>
      <c r="AT94" s="31"/>
      <c r="AV94" s="12"/>
      <c r="AW94" s="12"/>
      <c r="AX94" s="12"/>
      <c r="AY94" s="12"/>
      <c r="AZ94" s="12"/>
      <c r="BA94" s="12"/>
      <c r="BB94" s="12"/>
      <c r="BC94" s="12"/>
      <c r="BD94" s="140"/>
    </row>
    <row r="95" spans="1:67" s="14" customFormat="1" x14ac:dyDescent="0.35">
      <c r="A95" s="12"/>
      <c r="B95" s="136"/>
      <c r="C95" s="177"/>
      <c r="AT95" s="31"/>
      <c r="AV95" s="12"/>
      <c r="AW95" s="12"/>
      <c r="AX95" s="12"/>
      <c r="AY95" s="12"/>
      <c r="AZ95" s="12"/>
      <c r="BA95" s="12"/>
      <c r="BB95" s="12"/>
      <c r="BC95" s="12"/>
      <c r="BD95" s="140"/>
    </row>
    <row r="96" spans="1:67" s="14" customFormat="1" ht="14.5" x14ac:dyDescent="0.35">
      <c r="A96" s="12"/>
      <c r="B96" s="136"/>
      <c r="C96" s="177" t="s">
        <v>444</v>
      </c>
      <c r="G96" s="48"/>
      <c r="I96" s="48"/>
      <c r="K96" s="48"/>
      <c r="M96" s="48"/>
      <c r="O96" s="48"/>
      <c r="Q96" s="48"/>
      <c r="S96" s="48"/>
      <c r="U96" s="179"/>
      <c r="W96" s="179"/>
      <c r="Y96" s="179"/>
      <c r="AA96" s="179"/>
      <c r="AC96" s="179"/>
      <c r="AE96" s="48"/>
      <c r="AG96" s="48"/>
      <c r="AI96" s="179"/>
      <c r="AK96" s="48"/>
      <c r="AO96" s="48"/>
      <c r="AQ96" s="48"/>
      <c r="AS96" s="48"/>
      <c r="AT96" s="31"/>
      <c r="AV96" s="12"/>
      <c r="AW96" s="12"/>
      <c r="AX96" s="12"/>
      <c r="AY96" s="12"/>
      <c r="AZ96" s="12"/>
      <c r="BA96" s="12"/>
      <c r="BB96" s="12"/>
      <c r="BC96" s="12"/>
      <c r="BD96" s="140"/>
    </row>
    <row r="97" spans="1:67" s="61" customFormat="1" x14ac:dyDescent="0.35">
      <c r="B97" s="137"/>
      <c r="C97" s="74"/>
      <c r="D97" s="74"/>
      <c r="E97" s="74">
        <v>148</v>
      </c>
      <c r="F97" s="74"/>
      <c r="G97" s="74">
        <v>149</v>
      </c>
      <c r="H97" s="74"/>
      <c r="I97" s="74">
        <v>150</v>
      </c>
      <c r="J97" s="74"/>
      <c r="K97" s="74">
        <v>151</v>
      </c>
      <c r="L97" s="74"/>
      <c r="M97" s="74">
        <v>152</v>
      </c>
      <c r="N97" s="74"/>
      <c r="O97" s="74">
        <v>153</v>
      </c>
      <c r="P97" s="74"/>
      <c r="Q97" s="74">
        <v>154</v>
      </c>
      <c r="R97" s="74"/>
      <c r="S97" s="74">
        <v>155</v>
      </c>
      <c r="T97" s="74"/>
      <c r="U97" s="74">
        <v>156</v>
      </c>
      <c r="V97" s="74"/>
      <c r="W97" s="74">
        <v>157</v>
      </c>
      <c r="X97" s="74"/>
      <c r="Y97" s="74">
        <v>158</v>
      </c>
      <c r="Z97" s="74"/>
      <c r="AA97" s="74">
        <v>159</v>
      </c>
      <c r="AB97" s="74"/>
      <c r="AC97" s="74">
        <v>160</v>
      </c>
      <c r="AD97" s="74"/>
      <c r="AE97" s="74">
        <v>161</v>
      </c>
      <c r="AF97" s="74"/>
      <c r="AG97" s="74">
        <v>162</v>
      </c>
      <c r="AH97" s="74"/>
      <c r="AI97" s="74">
        <v>163</v>
      </c>
      <c r="AJ97" s="74"/>
      <c r="AK97" s="74">
        <v>164</v>
      </c>
      <c r="AL97" s="74"/>
      <c r="AM97" s="74">
        <v>165</v>
      </c>
      <c r="AN97" s="74"/>
      <c r="AO97" s="74">
        <v>166</v>
      </c>
      <c r="AP97" s="74"/>
      <c r="AQ97" s="74">
        <v>167</v>
      </c>
      <c r="AR97" s="74"/>
      <c r="AS97" s="74">
        <v>168</v>
      </c>
      <c r="AT97" s="76"/>
      <c r="BD97" s="145"/>
      <c r="BO97" s="14"/>
    </row>
    <row r="98" spans="1:67" s="14" customFormat="1" x14ac:dyDescent="0.35">
      <c r="A98" s="12"/>
      <c r="B98" s="57"/>
      <c r="C98" s="177"/>
      <c r="E98" s="170" t="str">
        <f>+VLOOKUP(E97,'Visual chart Edit'!$A$8:$I$263,2,FALSE)</f>
        <v>22/12</v>
      </c>
      <c r="G98" s="170" t="str">
        <f>+VLOOKUP(G97,'Visual chart Edit'!$A$8:$I$263,2,FALSE)</f>
        <v>22/13</v>
      </c>
      <c r="I98" s="170" t="str">
        <f>+VLOOKUP(I97,'Visual chart Edit'!$A$8:$I$263,2,FALSE)</f>
        <v>23/0</v>
      </c>
      <c r="K98" s="170" t="str">
        <f>+VLOOKUP(K97,'Visual chart Edit'!$A$8:$I$263,2,FALSE)</f>
        <v>24/0</v>
      </c>
      <c r="M98" s="170" t="str">
        <f>+VLOOKUP(M97,'Visual chart Edit'!$A$8:$I$263,2,FALSE)</f>
        <v>25/0</v>
      </c>
      <c r="O98" s="170" t="str">
        <f>+VLOOKUP(O97,'Visual chart Edit'!$A$8:$I$263,2,FALSE)</f>
        <v>25/1</v>
      </c>
      <c r="Q98" s="170" t="str">
        <f>+VLOOKUP(Q97,'Visual chart Edit'!$A$8:$I$263,2,FALSE)</f>
        <v>25/2</v>
      </c>
      <c r="S98" s="170" t="str">
        <f>+VLOOKUP(S97,'Visual chart Edit'!$A$8:$I$263,2,FALSE)</f>
        <v>25/3</v>
      </c>
      <c r="U98" s="170" t="str">
        <f>+VLOOKUP(U97,'Visual chart Edit'!$A$8:$I$263,2,FALSE)</f>
        <v>25/4</v>
      </c>
      <c r="W98" s="170" t="str">
        <f>+VLOOKUP(W97,'Visual chart Edit'!$A$8:$I$263,2,FALSE)</f>
        <v>26/0</v>
      </c>
      <c r="Y98" s="170" t="str">
        <f>+VLOOKUP(Y97,'Visual chart Edit'!$A$8:$I$263,2,FALSE)</f>
        <v>26/1</v>
      </c>
      <c r="AA98" s="170" t="str">
        <f>+VLOOKUP(AA97,'Visual chart Edit'!$A$8:$I$263,2,FALSE)</f>
        <v>26/2</v>
      </c>
      <c r="AC98" s="170" t="str">
        <f>+VLOOKUP(AC97,'Visual chart Edit'!$A$8:$I$263,2,FALSE)</f>
        <v>26/3</v>
      </c>
      <c r="AE98" s="170" t="str">
        <f>+VLOOKUP(AE97,'Visual chart Edit'!$A$8:$I$263,2,FALSE)</f>
        <v>26/4</v>
      </c>
      <c r="AG98" s="170" t="str">
        <f>+VLOOKUP(AG97,'Visual chart Edit'!$A$8:$I$263,2,FALSE)</f>
        <v>26/5</v>
      </c>
      <c r="AI98" s="170" t="str">
        <f>+VLOOKUP(AI97,'Visual chart Edit'!$A$8:$I$263,2,FALSE)</f>
        <v>26/6</v>
      </c>
      <c r="AK98" s="170" t="str">
        <f>+VLOOKUP(AK97,'Visual chart Edit'!$A$8:$I$263,2,FALSE)</f>
        <v>26/7</v>
      </c>
      <c r="AM98" s="170" t="str">
        <f>+VLOOKUP(AM97,'Visual chart Edit'!$A$8:$I$263,2,FALSE)</f>
        <v>26/8</v>
      </c>
      <c r="AO98" s="170" t="str">
        <f>+VLOOKUP(AO97,'Visual chart Edit'!$A$8:$I$263,2,FALSE)</f>
        <v>27/0</v>
      </c>
      <c r="AQ98" s="170" t="str">
        <f>+VLOOKUP(AQ97,'Visual chart Edit'!$A$8:$I$263,2,FALSE)</f>
        <v>27/1</v>
      </c>
      <c r="AS98" s="170" t="str">
        <f>+VLOOKUP(AS97,'Visual chart Edit'!$A$8:$I$263,2,FALSE)</f>
        <v>27/2</v>
      </c>
      <c r="AT98" s="31"/>
      <c r="AV98" s="12"/>
      <c r="AW98" s="12"/>
      <c r="AX98" s="12"/>
      <c r="AY98" s="12"/>
      <c r="AZ98" s="12"/>
      <c r="BA98" s="12"/>
      <c r="BB98" s="12"/>
      <c r="BC98" s="12"/>
      <c r="BD98" s="140"/>
    </row>
    <row r="99" spans="1:67" s="14" customFormat="1" x14ac:dyDescent="0.35">
      <c r="A99" s="12"/>
      <c r="B99" s="57"/>
      <c r="C99" s="177"/>
      <c r="AT99" s="31"/>
      <c r="AV99" s="12"/>
      <c r="AW99" s="12"/>
      <c r="AX99" s="12"/>
      <c r="AY99" s="12"/>
      <c r="AZ99" s="12"/>
      <c r="BA99" s="12"/>
      <c r="BB99" s="12"/>
      <c r="BC99" s="12"/>
      <c r="BD99" s="140"/>
      <c r="BI99" s="14">
        <f>+SUMIF(D99:AT99,".",D102:AT102)</f>
        <v>0</v>
      </c>
      <c r="BJ99" s="14">
        <f>+SUMIF(D99:AT99,"..",D102:AT102)</f>
        <v>0</v>
      </c>
      <c r="BK99" s="14">
        <f>+SUMIF(D99:AT99,",",D102:AT102)</f>
        <v>0</v>
      </c>
    </row>
    <row r="100" spans="1:67" s="14" customFormat="1" x14ac:dyDescent="0.35">
      <c r="A100" s="12"/>
      <c r="B100" s="136"/>
      <c r="C100" s="177" t="s">
        <v>440</v>
      </c>
      <c r="E100" s="14" t="str">
        <f>+VLOOKUP(E98,'Visual chart Edit'!$B$7:$L$591,11,FALSE)</f>
        <v/>
      </c>
      <c r="G100" s="14" t="str">
        <f>+VLOOKUP(G98,'Visual chart Edit'!$B$7:$L$591,11,FALSE)</f>
        <v/>
      </c>
      <c r="I100" s="14" t="str">
        <f>+VLOOKUP(I98,'Visual chart Edit'!$B$7:$L$591,11,FALSE)</f>
        <v/>
      </c>
      <c r="K100" s="14" t="str">
        <f>+VLOOKUP(K98,'Visual chart Edit'!$B$7:$L$591,11,FALSE)</f>
        <v>E</v>
      </c>
      <c r="M100" s="14" t="str">
        <f>+VLOOKUP(M98,'Visual chart Edit'!$B$7:$L$591,11,FALSE)</f>
        <v/>
      </c>
      <c r="O100" s="14" t="str">
        <f>+VLOOKUP(O98,'Visual chart Edit'!$B$7:$L$591,11,FALSE)</f>
        <v/>
      </c>
      <c r="Q100" s="14" t="str">
        <f>+VLOOKUP(Q98,'Visual chart Edit'!$B$7:$L$591,11,FALSE)</f>
        <v/>
      </c>
      <c r="S100" s="14" t="str">
        <f>+VLOOKUP(S98,'Visual chart Edit'!$B$7:$L$591,11,FALSE)</f>
        <v>E</v>
      </c>
      <c r="U100" s="14" t="str">
        <f>+VLOOKUP(U98,'Visual chart Edit'!$B$7:$L$591,11,FALSE)</f>
        <v>E</v>
      </c>
      <c r="W100" s="14" t="str">
        <f>+VLOOKUP(W98,'Visual chart Edit'!$B$7:$L$591,11,FALSE)</f>
        <v>E</v>
      </c>
      <c r="Y100" s="14" t="str">
        <f>+VLOOKUP(Y98,'Visual chart Edit'!$B$7:$L$591,11,FALSE)</f>
        <v>E</v>
      </c>
      <c r="AA100" s="14" t="str">
        <f>+VLOOKUP(AA98,'Visual chart Edit'!$B$7:$L$591,11,FALSE)</f>
        <v>E</v>
      </c>
      <c r="AC100" s="14" t="str">
        <f>+VLOOKUP(AC98,'Visual chart Edit'!$B$7:$L$591,11,FALSE)</f>
        <v>E</v>
      </c>
      <c r="AE100" s="14" t="str">
        <f>+VLOOKUP(AE98,'Visual chart Edit'!$B$7:$L$591,11,FALSE)</f>
        <v/>
      </c>
      <c r="AG100" s="14" t="str">
        <f>+VLOOKUP(AG98,'Visual chart Edit'!$B$7:$L$591,11,FALSE)</f>
        <v/>
      </c>
      <c r="AI100" s="14" t="str">
        <f>+VLOOKUP(AI98,'Visual chart Edit'!$B$7:$L$591,11,FALSE)</f>
        <v/>
      </c>
      <c r="AK100" s="14" t="str">
        <f>+VLOOKUP(AK98,'Visual chart Edit'!$B$7:$L$591,11,FALSE)</f>
        <v/>
      </c>
      <c r="AM100" s="14" t="str">
        <f>+VLOOKUP(AM98,'Visual chart Edit'!$B$7:$L$591,11,FALSE)</f>
        <v/>
      </c>
      <c r="AO100" s="14" t="str">
        <f>+VLOOKUP(AO98,'Visual chart Edit'!$B$7:$L$591,11,FALSE)</f>
        <v>E</v>
      </c>
      <c r="AQ100" s="14" t="str">
        <f>+VLOOKUP(AQ98,'Visual chart Edit'!$B$7:$L$591,11,FALSE)</f>
        <v>E</v>
      </c>
      <c r="AS100" s="14" t="str">
        <f>+VLOOKUP(AS98,'Visual chart Edit'!$B$7:$L$591,11,FALSE)</f>
        <v>E</v>
      </c>
      <c r="AT100" s="31"/>
      <c r="AV100" s="12"/>
      <c r="AW100" s="12"/>
      <c r="AX100" s="12"/>
      <c r="AY100" s="12"/>
      <c r="AZ100" s="12"/>
      <c r="BA100" s="12"/>
      <c r="BB100" s="12"/>
      <c r="BC100" s="12"/>
      <c r="BD100" s="140"/>
    </row>
    <row r="101" spans="1:67" s="14" customFormat="1" ht="3" customHeight="1" x14ac:dyDescent="0.35">
      <c r="A101" s="12"/>
      <c r="B101" s="136"/>
      <c r="C101" s="177" t="s">
        <v>441</v>
      </c>
      <c r="E101" s="22" t="str">
        <f>+VLOOKUP(E98,'Visual chart Edit'!$B$7:$M$491,12,FALSE)</f>
        <v/>
      </c>
      <c r="G101" s="22" t="str">
        <f>+VLOOKUP(G98,'Visual chart Edit'!$B$7:$M$491,12,FALSE)</f>
        <v/>
      </c>
      <c r="I101" s="22" t="str">
        <f>+VLOOKUP(I98,'Visual chart Edit'!$B$7:$M$491,12,FALSE)</f>
        <v/>
      </c>
      <c r="K101" s="22" t="str">
        <f>+VLOOKUP(K98,'Visual chart Edit'!$B$7:$M$491,12,FALSE)</f>
        <v/>
      </c>
      <c r="M101" s="22" t="str">
        <f>+VLOOKUP(M98,'Visual chart Edit'!$B$7:$M$491,12,FALSE)</f>
        <v/>
      </c>
      <c r="O101" s="22" t="str">
        <f>+VLOOKUP(O98,'Visual chart Edit'!$B$7:$M$491,12,FALSE)</f>
        <v/>
      </c>
      <c r="Q101" s="22" t="str">
        <f>+VLOOKUP(Q98,'Visual chart Edit'!$B$7:$M$491,12,FALSE)</f>
        <v/>
      </c>
      <c r="S101" s="22" t="str">
        <f>+VLOOKUP(S98,'Visual chart Edit'!$B$7:$M$491,12,FALSE)</f>
        <v/>
      </c>
      <c r="U101" s="22" t="str">
        <f>+VLOOKUP(U98,'Visual chart Edit'!$B$7:$M$491,12,FALSE)</f>
        <v/>
      </c>
      <c r="W101" s="22" t="str">
        <f>+VLOOKUP(W98,'Visual chart Edit'!$B$7:$M$491,12,FALSE)</f>
        <v/>
      </c>
      <c r="Y101" s="22" t="str">
        <f>+VLOOKUP(Y98,'Visual chart Edit'!$B$7:$M$491,12,FALSE)</f>
        <v/>
      </c>
      <c r="AA101" s="22" t="str">
        <f>+VLOOKUP(AA98,'Visual chart Edit'!$B$7:$M$491,12,FALSE)</f>
        <v/>
      </c>
      <c r="AC101" s="22" t="str">
        <f>+VLOOKUP(AC98,'Visual chart Edit'!$B$7:$M$491,12,FALSE)</f>
        <v/>
      </c>
      <c r="AE101" s="22" t="str">
        <f>+VLOOKUP(AE98,'Visual chart Edit'!$B$7:$M$491,12,FALSE)</f>
        <v/>
      </c>
      <c r="AG101" s="22" t="str">
        <f>+VLOOKUP(AG98,'Visual chart Edit'!$B$7:$M$491,12,FALSE)</f>
        <v/>
      </c>
      <c r="AI101" s="22" t="str">
        <f>+VLOOKUP(AI98,'Visual chart Edit'!$B$7:$M$491,12,FALSE)</f>
        <v/>
      </c>
      <c r="AK101" s="22" t="str">
        <f>+VLOOKUP(AK98,'Visual chart Edit'!$B$7:$M$491,12,FALSE)</f>
        <v/>
      </c>
      <c r="AM101" s="22" t="str">
        <f>+VLOOKUP(AM98,'Visual chart Edit'!$B$7:$M$491,12,FALSE)</f>
        <v/>
      </c>
      <c r="AO101" s="22" t="str">
        <f>+VLOOKUP(AO98,'Visual chart Edit'!$B$7:$M$491,12,FALSE)</f>
        <v/>
      </c>
      <c r="AQ101" s="22" t="str">
        <f>+VLOOKUP(AQ98,'Visual chart Edit'!$B$7:$M$491,12,FALSE)</f>
        <v/>
      </c>
      <c r="AS101" s="22" t="str">
        <f>+VLOOKUP(AS98,'Visual chart Edit'!$B$7:$M$491,12,FALSE)</f>
        <v/>
      </c>
      <c r="AT101" s="31"/>
      <c r="AV101" s="12"/>
      <c r="AW101" s="12"/>
      <c r="AX101" s="12"/>
      <c r="AY101" s="12"/>
      <c r="AZ101" s="12"/>
      <c r="BA101" s="12"/>
      <c r="BB101" s="12"/>
      <c r="BC101" s="12"/>
      <c r="BD101" s="140"/>
    </row>
    <row r="102" spans="1:67" s="14" customFormat="1" ht="15" customHeight="1" x14ac:dyDescent="0.35">
      <c r="A102" s="12"/>
      <c r="B102" s="136"/>
      <c r="C102" s="177" t="s">
        <v>442</v>
      </c>
      <c r="D102" s="14">
        <f>+VLOOKUP(E97,'Visual chart Edit'!$A$8:$I$263,9,FALSE)</f>
        <v>408</v>
      </c>
      <c r="E102" s="94" t="str">
        <f>+VLOOKUP(E98,'Visual chart Edit'!$B$7:$K$570,10,FALSE)</f>
        <v>Sandy</v>
      </c>
      <c r="F102" s="14">
        <f>+VLOOKUP(G97,'Visual chart Edit'!$A$8:$I$263,9,FALSE)</f>
        <v>318</v>
      </c>
      <c r="G102" s="94" t="str">
        <f>+VLOOKUP(G98,'Visual chart Edit'!$B$7:$K$570,10,FALSE)</f>
        <v>Sandy</v>
      </c>
      <c r="H102" s="14">
        <f>+VLOOKUP(I97,'Visual chart Edit'!$A$8:$I$263,9,FALSE)</f>
        <v>447.3</v>
      </c>
      <c r="I102" s="94" t="str">
        <f>+VLOOKUP(I98,'Visual chart Edit'!$B$7:$K$570,10,FALSE)</f>
        <v>DRY</v>
      </c>
      <c r="J102" s="14">
        <f>+VLOOKUP(K97,'Visual chart Edit'!$A$8:$I$263,9,FALSE)</f>
        <v>222.2</v>
      </c>
      <c r="K102" s="94" t="str">
        <f>+VLOOKUP(K98,'Visual chart Edit'!$B$7:$K$570,10,FALSE)</f>
        <v>DRY</v>
      </c>
      <c r="L102" s="14">
        <f>+VLOOKUP(M97,'Visual chart Edit'!$A$8:$I$263,9,FALSE)</f>
        <v>433.9</v>
      </c>
      <c r="M102" s="94" t="str">
        <f>+VLOOKUP(M98,'Visual chart Edit'!$B$7:$K$570,10,FALSE)</f>
        <v>DRY</v>
      </c>
      <c r="N102" s="14">
        <f>+VLOOKUP(O97,'Visual chart Edit'!$A$8:$I$263,9,FALSE)</f>
        <v>422.3</v>
      </c>
      <c r="O102" s="94" t="str">
        <f>+VLOOKUP(O98,'Visual chart Edit'!$B$7:$K$570,10,FALSE)</f>
        <v>DRY</v>
      </c>
      <c r="P102" s="14">
        <f>+VLOOKUP(Q97,'Visual chart Edit'!$A$8:$I$263,9,FALSE)</f>
        <v>370.7</v>
      </c>
      <c r="Q102" s="94" t="str">
        <f>+VLOOKUP(Q98,'Visual chart Edit'!$B$7:$K$570,10,FALSE)</f>
        <v>DRY</v>
      </c>
      <c r="R102" s="14">
        <f>+VLOOKUP(S97,'Visual chart Edit'!$A$8:$I$263,9,FALSE)</f>
        <v>345.7</v>
      </c>
      <c r="S102" s="94" t="str">
        <f>+VLOOKUP(S98,'Visual chart Edit'!$B$7:$K$570,10,FALSE)</f>
        <v>Sandy</v>
      </c>
      <c r="T102" s="14">
        <f>+VLOOKUP(U97,'Visual chart Edit'!$A$8:$I$263,9,FALSE)</f>
        <v>391.1</v>
      </c>
      <c r="U102" s="94" t="str">
        <f>+VLOOKUP(U98,'Visual chart Edit'!$B$7:$K$570,10,FALSE)</f>
        <v>Sandy</v>
      </c>
      <c r="V102" s="14">
        <f>+VLOOKUP(W97,'Visual chart Edit'!$A$8:$I$263,9,FALSE)</f>
        <v>440.4</v>
      </c>
      <c r="W102" s="94" t="str">
        <f>+VLOOKUP(W98,'Visual chart Edit'!$B$7:$K$570,10,FALSE)</f>
        <v>DFR</v>
      </c>
      <c r="X102" s="14">
        <f>+VLOOKUP(Y97,'Visual chart Edit'!$A$8:$I$263,9,FALSE)</f>
        <v>391.4</v>
      </c>
      <c r="Y102" s="94" t="str">
        <f>+VLOOKUP(Y98,'Visual chart Edit'!$B$7:$K$570,10,FALSE)</f>
        <v>DRY</v>
      </c>
      <c r="Z102" s="14">
        <f>+VLOOKUP(AA97,'Visual chart Edit'!$A$8:$I$263,9,FALSE)</f>
        <v>406.5</v>
      </c>
      <c r="AA102" s="94" t="str">
        <f>+VLOOKUP(AA98,'Visual chart Edit'!$B$7:$K$570,10,FALSE)</f>
        <v>DFR</v>
      </c>
      <c r="AB102" s="14">
        <f>+VLOOKUP(AC97,'Visual chart Edit'!$A$8:$I$263,9,FALSE)</f>
        <v>418</v>
      </c>
      <c r="AC102" s="94" t="str">
        <f>+VLOOKUP(AC98,'Visual chart Edit'!$B$7:$K$570,10,FALSE)</f>
        <v>DRY</v>
      </c>
      <c r="AD102" s="14">
        <f>+VLOOKUP(AE97,'Visual chart Edit'!$A$8:$I$263,9,FALSE)</f>
        <v>422.6</v>
      </c>
      <c r="AE102" s="94" t="str">
        <f>+VLOOKUP(AE98,'Visual chart Edit'!$B$7:$K$570,10,FALSE)</f>
        <v>Sandy</v>
      </c>
      <c r="AF102" s="14">
        <f>+VLOOKUP(AG97,'Visual chart Edit'!$A$8:$I$263,9,FALSE)</f>
        <v>410</v>
      </c>
      <c r="AG102" s="94" t="str">
        <f>+VLOOKUP(AG98,'Visual chart Edit'!$B$7:$K$570,10,FALSE)</f>
        <v>Sandy</v>
      </c>
      <c r="AH102" s="14">
        <f>+VLOOKUP(AI97,'Visual chart Edit'!$A$8:$I$263,9,FALSE)</f>
        <v>363.4</v>
      </c>
      <c r="AI102" s="94" t="str">
        <f>+VLOOKUP(AI98,'Visual chart Edit'!$B$7:$K$570,10,FALSE)</f>
        <v>Sandy</v>
      </c>
      <c r="AJ102" s="14">
        <f>+VLOOKUP(AK97,'Visual chart Edit'!$A$8:$I$263,9,FALSE)</f>
        <v>421.9</v>
      </c>
      <c r="AK102" s="94" t="str">
        <f>+VLOOKUP(AK98,'Visual chart Edit'!$B$7:$K$570,10,FALSE)</f>
        <v>DFR</v>
      </c>
      <c r="AL102" s="14">
        <f>+VLOOKUP(AM97,'Visual chart Edit'!$A$8:$I$263,9,FALSE)</f>
        <v>416.7</v>
      </c>
      <c r="AM102" s="94" t="str">
        <f>+VLOOKUP(AM98,'Visual chart Edit'!$B$7:$K$570,10,FALSE)</f>
        <v/>
      </c>
      <c r="AN102" s="14">
        <f>+VLOOKUP(AO97,'Visual chart Edit'!$A$8:$I$263,9,FALSE)</f>
        <v>413.8</v>
      </c>
      <c r="AO102" s="94" t="str">
        <f>+VLOOKUP(AO98,'Visual chart Edit'!$B$7:$K$570,10,FALSE)</f>
        <v>DFR</v>
      </c>
      <c r="AP102" s="14">
        <f>+VLOOKUP(AQ97,'Visual chart Edit'!$A$8:$I$263,9,FALSE)</f>
        <v>399.8</v>
      </c>
      <c r="AQ102" s="94" t="str">
        <f>+VLOOKUP(AQ98,'Visual chart Edit'!$B$7:$K$570,10,FALSE)</f>
        <v>DFR</v>
      </c>
      <c r="AR102" s="14">
        <f>+VLOOKUP(AS97,'Visual chart Edit'!$A$8:$I$263,9,FALSE)</f>
        <v>425.2</v>
      </c>
      <c r="AS102" s="94" t="str">
        <f>+VLOOKUP(AS98,'Visual chart Edit'!$B$7:$K$570,10,FALSE)</f>
        <v>DFR</v>
      </c>
      <c r="AT102" s="31"/>
      <c r="AV102" s="12">
        <f>+COUNTIF(C101:AT102,"Sandy")</f>
        <v>7</v>
      </c>
      <c r="AW102" s="12">
        <f>+COUNTIF(C101:AT102,"DRY")</f>
        <v>7</v>
      </c>
      <c r="AX102" s="12">
        <f>+COUNTIF(C102:AT102,"DFR")</f>
        <v>6</v>
      </c>
      <c r="AY102" s="12">
        <f>+COUNTIF(C102:AS102,"WFR")</f>
        <v>0</v>
      </c>
      <c r="AZ102" s="12">
        <f>+COUNTIF(C102:AS102,"FS")</f>
        <v>0</v>
      </c>
      <c r="BA102" s="12">
        <f>+SUM(AV102:AZ102)</f>
        <v>20</v>
      </c>
      <c r="BB102" s="12">
        <f>+COUNTIF(E102:AS102,"WIP")</f>
        <v>0</v>
      </c>
      <c r="BC102" s="12">
        <f>+COUNTIF(D103:AT103,"C")</f>
        <v>19</v>
      </c>
      <c r="BD102" s="140">
        <f>+COUNTIF(D100:AT100,"E")</f>
        <v>10</v>
      </c>
      <c r="BE102" s="12">
        <f>+COUNTIF(D101:AT101,"Done")</f>
        <v>0</v>
      </c>
      <c r="BH102" s="14">
        <f>+SUM(D102:AT102)</f>
        <v>8288.9</v>
      </c>
    </row>
    <row r="103" spans="1:67" s="14" customFormat="1" x14ac:dyDescent="0.35">
      <c r="A103" s="12"/>
      <c r="B103" s="136"/>
      <c r="C103" s="177" t="s">
        <v>443</v>
      </c>
      <c r="E103" s="22" t="s">
        <v>424</v>
      </c>
      <c r="G103" s="22" t="s">
        <v>424</v>
      </c>
      <c r="I103" s="22" t="s">
        <v>424</v>
      </c>
      <c r="K103" s="22" t="s">
        <v>424</v>
      </c>
      <c r="M103" s="22" t="s">
        <v>424</v>
      </c>
      <c r="O103" s="22" t="s">
        <v>424</v>
      </c>
      <c r="Q103" s="22" t="s">
        <v>424</v>
      </c>
      <c r="S103" s="22" t="s">
        <v>424</v>
      </c>
      <c r="U103" s="22" t="s">
        <v>424</v>
      </c>
      <c r="W103" s="22" t="s">
        <v>424</v>
      </c>
      <c r="Y103" s="22" t="s">
        <v>424</v>
      </c>
      <c r="AA103" s="22" t="s">
        <v>424</v>
      </c>
      <c r="AC103" s="22" t="s">
        <v>424</v>
      </c>
      <c r="AE103" s="22" t="s">
        <v>424</v>
      </c>
      <c r="AG103" s="22" t="s">
        <v>424</v>
      </c>
      <c r="AI103" s="22" t="s">
        <v>424</v>
      </c>
      <c r="AK103" s="22" t="s">
        <v>424</v>
      </c>
      <c r="AM103" s="22"/>
      <c r="AO103" s="22"/>
      <c r="AQ103" s="22" t="s">
        <v>424</v>
      </c>
      <c r="AS103" s="22" t="s">
        <v>424</v>
      </c>
      <c r="AT103" s="31"/>
      <c r="AV103" s="12"/>
      <c r="AW103" s="12"/>
      <c r="AX103" s="12"/>
      <c r="AY103" s="12"/>
      <c r="AZ103" s="12"/>
      <c r="BA103" s="12"/>
      <c r="BB103" s="12"/>
      <c r="BC103" s="12"/>
      <c r="BD103" s="140"/>
    </row>
    <row r="104" spans="1:67" s="14" customFormat="1" x14ac:dyDescent="0.35">
      <c r="A104" s="12"/>
      <c r="B104" s="136"/>
      <c r="C104" s="177" t="s">
        <v>140</v>
      </c>
      <c r="E104" s="14" t="str">
        <f>+VLOOKUP(E97,'Visual chart Edit'!$A$8:$I$263,3,FALSE)</f>
        <v>DA+3</v>
      </c>
      <c r="G104" s="14" t="str">
        <f>+VLOOKUP(G97,'Visual chart Edit'!$A$8:$I$263,3,FALSE)</f>
        <v>DA+6</v>
      </c>
      <c r="I104" s="14" t="str">
        <f>+VLOOKUP(I97,'Visual chart Edit'!$A$8:$I$263,3,FALSE)</f>
        <v>DD45+3</v>
      </c>
      <c r="K104" s="14" t="str">
        <f>+VLOOKUP(K97,'Visual chart Edit'!$A$8:$I$263,3,FALSE)</f>
        <v>DD45+3</v>
      </c>
      <c r="M104" s="14" t="str">
        <f>+VLOOKUP(M97,'Visual chart Edit'!$A$8:$I$263,3,FALSE)</f>
        <v>DC1+6</v>
      </c>
      <c r="O104" s="14" t="str">
        <f>+VLOOKUP(O97,'Visual chart Edit'!$A$8:$I$263,3,FALSE)</f>
        <v>DA+3</v>
      </c>
      <c r="Q104" s="14" t="str">
        <f>+VLOOKUP(Q97,'Visual chart Edit'!$A$8:$I$263,3,FALSE)</f>
        <v>DA+0</v>
      </c>
      <c r="S104" s="14" t="str">
        <f>+VLOOKUP(S97,'Visual chart Edit'!$A$8:$I$263,3,FALSE)</f>
        <v>DA+0</v>
      </c>
      <c r="U104" s="14" t="str">
        <f>+VLOOKUP(U97,'Visual chart Edit'!$A$8:$I$263,3,FALSE)</f>
        <v>DA+0</v>
      </c>
      <c r="W104" s="14" t="str">
        <f>+VLOOKUP(W97,'Visual chart Edit'!$A$8:$I$263,3,FALSE)</f>
        <v>DB1+0</v>
      </c>
      <c r="Y104" s="14" t="str">
        <f>+VLOOKUP(Y97,'Visual chart Edit'!$A$8:$I$263,3,FALSE)</f>
        <v>DA+0</v>
      </c>
      <c r="AA104" s="14" t="str">
        <f>+VLOOKUP(AA97,'Visual chart Edit'!$A$8:$I$263,3,FALSE)</f>
        <v>DA+3</v>
      </c>
      <c r="AC104" s="14" t="str">
        <f>+VLOOKUP(AC97,'Visual chart Edit'!$A$8:$I$263,3,FALSE)</f>
        <v>DA+0</v>
      </c>
      <c r="AE104" s="14" t="str">
        <f>+VLOOKUP(AE97,'Visual chart Edit'!$A$8:$I$263,3,FALSE)</f>
        <v>DA+6</v>
      </c>
      <c r="AG104" s="14" t="str">
        <f>+VLOOKUP(AG97,'Visual chart Edit'!$A$8:$I$263,3,FALSE)</f>
        <v>DA+6</v>
      </c>
      <c r="AI104" s="14" t="str">
        <f>+VLOOKUP(AI97,'Visual chart Edit'!$A$8:$I$263,3,FALSE)</f>
        <v>DA+6</v>
      </c>
      <c r="AK104" s="14" t="str">
        <f>+VLOOKUP(AK97,'Visual chart Edit'!$A$8:$I$263,3,FALSE)</f>
        <v>DA+0</v>
      </c>
      <c r="AM104" s="14" t="str">
        <f>+VLOOKUP(AM97,'Visual chart Edit'!$A$8:$I$263,3,FALSE)</f>
        <v>DA+6</v>
      </c>
      <c r="AO104" s="14" t="str">
        <f>+VLOOKUP(AO97,'Visual chart Edit'!$A$8:$I$263,3,FALSE)</f>
        <v>DC1+0</v>
      </c>
      <c r="AQ104" s="14" t="str">
        <f>+VLOOKUP(AQ97,'Visual chart Edit'!$A$8:$I$263,3,FALSE)</f>
        <v>DA+3</v>
      </c>
      <c r="AS104" s="14" t="str">
        <f>+VLOOKUP(AS97,'Visual chart Edit'!$A$8:$I$263,3,FALSE)</f>
        <v>DA+3</v>
      </c>
      <c r="AT104" s="31"/>
      <c r="AV104" s="12"/>
      <c r="AW104" s="12"/>
      <c r="AX104" s="12"/>
      <c r="AY104" s="12"/>
      <c r="AZ104" s="12"/>
      <c r="BA104" s="12"/>
      <c r="BB104" s="12"/>
      <c r="BC104" s="12"/>
      <c r="BD104" s="140"/>
    </row>
    <row r="105" spans="1:67" s="14" customFormat="1" x14ac:dyDescent="0.35">
      <c r="A105" s="12"/>
      <c r="B105" s="136"/>
      <c r="C105" s="177" t="s">
        <v>423</v>
      </c>
      <c r="E105" s="14" t="str">
        <f>+VLOOKUP(E97,'Visual chart Edit'!$A$8:$I$263,8,FALSE)</f>
        <v>1,2,,</v>
      </c>
      <c r="G105" s="14" t="str">
        <f>+VLOOKUP(G97,'Visual chart Edit'!$A$8:$I$263,8,FALSE)</f>
        <v>,,1,</v>
      </c>
      <c r="I105" s="14" t="str">
        <f>+VLOOKUP(I97,'Visual chart Edit'!$A$8:$I$263,8,FALSE)</f>
        <v>2,2,2,2</v>
      </c>
      <c r="K105" s="14" t="str">
        <f>+VLOOKUP(K97,'Visual chart Edit'!$A$8:$I$263,8,FALSE)</f>
        <v>2,2,2,2</v>
      </c>
      <c r="M105" s="14" t="str">
        <f>+VLOOKUP(M97,'Visual chart Edit'!$A$8:$I$263,8,FALSE)</f>
        <v>,,,</v>
      </c>
      <c r="O105" s="14" t="str">
        <f>+VLOOKUP(O97,'Visual chart Edit'!$A$8:$I$263,8,FALSE)</f>
        <v>,,,</v>
      </c>
      <c r="Q105" s="14" t="str">
        <f>+VLOOKUP(Q97,'Visual chart Edit'!$A$8:$I$263,8,FALSE)</f>
        <v>,,,</v>
      </c>
      <c r="S105" s="14" t="str">
        <f>+VLOOKUP(S97,'Visual chart Edit'!$A$8:$I$263,8,FALSE)</f>
        <v>1,2,,2</v>
      </c>
      <c r="U105" s="14" t="str">
        <f>+VLOOKUP(U97,'Visual chart Edit'!$A$8:$I$263,8,FALSE)</f>
        <v>1,1,,1</v>
      </c>
      <c r="W105" s="14" t="str">
        <f>+VLOOKUP(W97,'Visual chart Edit'!$A$8:$I$263,8,FALSE)</f>
        <v>,,,</v>
      </c>
      <c r="Y105" s="14" t="str">
        <f>+VLOOKUP(Y97,'Visual chart Edit'!$A$8:$I$263,8,FALSE)</f>
        <v>,,,</v>
      </c>
      <c r="AA105" s="14" t="str">
        <f>+VLOOKUP(AA97,'Visual chart Edit'!$A$8:$I$263,8,FALSE)</f>
        <v>,,,</v>
      </c>
      <c r="AC105" s="14" t="str">
        <f>+VLOOKUP(AC97,'Visual chart Edit'!$A$8:$I$263,8,FALSE)</f>
        <v>,,,</v>
      </c>
      <c r="AE105" s="14" t="str">
        <f>+VLOOKUP(AE97,'Visual chart Edit'!$A$8:$I$263,8,FALSE)</f>
        <v>1,,,</v>
      </c>
      <c r="AG105" s="14" t="str">
        <f>+VLOOKUP(AG97,'Visual chart Edit'!$A$8:$I$263,8,FALSE)</f>
        <v>1,1,,</v>
      </c>
      <c r="AI105" s="14" t="str">
        <f>+VLOOKUP(AI97,'Visual chart Edit'!$A$8:$I$263,8,FALSE)</f>
        <v>,1,1,</v>
      </c>
      <c r="AK105" s="14" t="str">
        <f>+VLOOKUP(AK97,'Visual chart Edit'!$A$8:$I$263,8,FALSE)</f>
        <v>,,,</v>
      </c>
      <c r="AM105" s="14" t="str">
        <f>+VLOOKUP(AM97,'Visual chart Edit'!$A$8:$I$263,8,FALSE)</f>
        <v>,,,</v>
      </c>
      <c r="AO105" s="14" t="str">
        <f>+VLOOKUP(AO97,'Visual chart Edit'!$A$8:$I$263,8,FALSE)</f>
        <v>,,,</v>
      </c>
      <c r="AQ105" s="14" t="str">
        <f>+VLOOKUP(AQ97,'Visual chart Edit'!$A$8:$I$263,8,FALSE)</f>
        <v>,,,</v>
      </c>
      <c r="AS105" s="14" t="str">
        <f>+VLOOKUP(AS97,'Visual chart Edit'!$A$8:$I$263,8,FALSE)</f>
        <v>,,,</v>
      </c>
      <c r="AT105" s="31"/>
      <c r="AV105" s="12"/>
      <c r="AW105" s="12"/>
      <c r="AX105" s="12"/>
      <c r="AY105" s="12"/>
      <c r="AZ105" s="12"/>
      <c r="BA105" s="12"/>
      <c r="BB105" s="12"/>
      <c r="BC105" s="12"/>
      <c r="BD105" s="140"/>
    </row>
    <row r="106" spans="1:67" s="14" customFormat="1" x14ac:dyDescent="0.35">
      <c r="A106" s="12"/>
      <c r="B106" s="136"/>
      <c r="C106" s="177"/>
      <c r="AT106" s="31"/>
      <c r="AV106" s="12"/>
      <c r="AW106" s="12"/>
      <c r="AX106" s="12"/>
      <c r="AY106" s="12"/>
      <c r="AZ106" s="12"/>
      <c r="BA106" s="12"/>
      <c r="BB106" s="12"/>
      <c r="BC106" s="12"/>
      <c r="BD106" s="140"/>
    </row>
    <row r="107" spans="1:67" s="14" customFormat="1" ht="14.5" x14ac:dyDescent="0.35">
      <c r="A107" s="12"/>
      <c r="B107" s="136"/>
      <c r="C107" s="177" t="s">
        <v>444</v>
      </c>
      <c r="E107" s="182"/>
      <c r="G107" s="48"/>
      <c r="I107" s="48"/>
      <c r="K107" s="48"/>
      <c r="M107" s="179"/>
      <c r="O107" s="48"/>
      <c r="Q107" s="179"/>
      <c r="S107" s="48"/>
      <c r="U107" s="48"/>
      <c r="W107" s="48"/>
      <c r="Y107" s="179"/>
      <c r="AA107" s="48"/>
      <c r="AC107" s="179"/>
      <c r="AE107" s="179"/>
      <c r="AG107" s="179"/>
      <c r="AI107" s="179"/>
      <c r="AK107" s="48"/>
      <c r="AM107" s="179"/>
      <c r="AO107" s="48"/>
      <c r="AQ107" s="48"/>
      <c r="AS107" s="179"/>
      <c r="AT107" s="31"/>
      <c r="AV107" s="12"/>
      <c r="AW107" s="12"/>
      <c r="AX107" s="12"/>
      <c r="AY107" s="12"/>
      <c r="AZ107" s="12"/>
      <c r="BA107" s="12"/>
      <c r="BB107" s="12"/>
      <c r="BC107" s="12"/>
      <c r="BD107" s="140"/>
    </row>
    <row r="108" spans="1:67" s="61" customFormat="1" x14ac:dyDescent="0.35">
      <c r="B108" s="137"/>
      <c r="C108" s="74"/>
      <c r="D108" s="74"/>
      <c r="E108" s="74">
        <v>169</v>
      </c>
      <c r="F108" s="74"/>
      <c r="G108" s="74">
        <v>170</v>
      </c>
      <c r="H108" s="74"/>
      <c r="I108" s="74">
        <v>171</v>
      </c>
      <c r="J108" s="74"/>
      <c r="K108" s="74">
        <v>172</v>
      </c>
      <c r="L108" s="74"/>
      <c r="M108" s="74">
        <v>173</v>
      </c>
      <c r="N108" s="74"/>
      <c r="O108" s="74">
        <v>174</v>
      </c>
      <c r="P108" s="74"/>
      <c r="Q108" s="74">
        <v>175</v>
      </c>
      <c r="R108" s="74"/>
      <c r="S108" s="74">
        <v>176</v>
      </c>
      <c r="T108" s="74"/>
      <c r="U108" s="74">
        <v>177</v>
      </c>
      <c r="V108" s="74"/>
      <c r="W108" s="74">
        <v>178</v>
      </c>
      <c r="X108" s="74"/>
      <c r="Y108" s="74">
        <v>179</v>
      </c>
      <c r="Z108" s="74"/>
      <c r="AA108" s="74">
        <v>180</v>
      </c>
      <c r="AB108" s="74"/>
      <c r="AC108" s="74">
        <v>181</v>
      </c>
      <c r="AD108" s="74"/>
      <c r="AE108" s="74">
        <v>182</v>
      </c>
      <c r="AF108" s="74"/>
      <c r="AG108" s="74">
        <v>183</v>
      </c>
      <c r="AH108" s="74"/>
      <c r="AI108" s="74">
        <v>184</v>
      </c>
      <c r="AJ108" s="74"/>
      <c r="AK108" s="74">
        <v>185</v>
      </c>
      <c r="AL108" s="74"/>
      <c r="AM108" s="74">
        <v>186</v>
      </c>
      <c r="AN108" s="74"/>
      <c r="AO108" s="74">
        <v>187</v>
      </c>
      <c r="AP108" s="74"/>
      <c r="AQ108" s="74">
        <v>188</v>
      </c>
      <c r="AR108" s="74"/>
      <c r="AS108" s="74">
        <v>189</v>
      </c>
      <c r="AT108" s="76"/>
      <c r="BD108" s="145"/>
      <c r="BO108" s="14"/>
    </row>
    <row r="109" spans="1:67" s="14" customFormat="1" x14ac:dyDescent="0.35">
      <c r="A109" s="12"/>
      <c r="B109" s="57"/>
      <c r="C109" s="177"/>
      <c r="E109" s="170" t="str">
        <f>+VLOOKUP(E108,'Visual chart Edit'!$A$8:$I$263,2,FALSE)</f>
        <v>27/3</v>
      </c>
      <c r="G109" s="170" t="str">
        <f>+VLOOKUP(G108,'Visual chart Edit'!$A$8:$I$263,2,FALSE)</f>
        <v>27/4</v>
      </c>
      <c r="I109" s="170" t="str">
        <f>+VLOOKUP(I108,'Visual chart Edit'!$A$8:$I$263,2,FALSE)</f>
        <v>27/5</v>
      </c>
      <c r="K109" s="170" t="str">
        <f>+VLOOKUP(K108,'Visual chart Edit'!$A$8:$I$263,2,FALSE)</f>
        <v>27/6</v>
      </c>
      <c r="M109" s="170" t="str">
        <f>+VLOOKUP(M108,'Visual chart Edit'!$A$8:$I$263,2,FALSE)</f>
        <v>27/7</v>
      </c>
      <c r="O109" s="170" t="str">
        <f>+VLOOKUP(O108,'Visual chart Edit'!$A$8:$I$263,2,FALSE)</f>
        <v>27/8</v>
      </c>
      <c r="Q109" s="170" t="str">
        <f>+VLOOKUP(Q108,'Visual chart Edit'!$A$8:$I$263,2,FALSE)</f>
        <v>27/9</v>
      </c>
      <c r="S109" s="170" t="str">
        <f>+VLOOKUP(S108,'Visual chart Edit'!$A$8:$I$263,2,FALSE)</f>
        <v>27/10</v>
      </c>
      <c r="U109" s="170" t="str">
        <f>+VLOOKUP(U108,'Visual chart Edit'!$A$8:$I$263,2,FALSE)</f>
        <v>27/11</v>
      </c>
      <c r="W109" s="170" t="str">
        <f>+VLOOKUP(W108,'Visual chart Edit'!$A$8:$I$263,2,FALSE)</f>
        <v>27/12</v>
      </c>
      <c r="Y109" s="170" t="str">
        <f>+VLOOKUP(Y108,'Visual chart Edit'!$A$8:$I$263,2,FALSE)</f>
        <v>28/0</v>
      </c>
      <c r="AA109" s="170" t="str">
        <f>+VLOOKUP(AA108,'Visual chart Edit'!$A$8:$I$263,2,FALSE)</f>
        <v>28/1</v>
      </c>
      <c r="AC109" s="170" t="str">
        <f>+VLOOKUP(AC108,'Visual chart Edit'!$A$8:$I$263,2,FALSE)</f>
        <v>28/2</v>
      </c>
      <c r="AE109" s="170" t="str">
        <f>+VLOOKUP(AE108,'Visual chart Edit'!$A$8:$I$263,2,FALSE)</f>
        <v>28/3</v>
      </c>
      <c r="AG109" s="170" t="str">
        <f>+VLOOKUP(AG108,'Visual chart Edit'!$A$8:$I$263,2,FALSE)</f>
        <v>28/4</v>
      </c>
      <c r="AI109" s="170" t="str">
        <f>+VLOOKUP(AI108,'Visual chart Edit'!$A$8:$I$263,2,FALSE)</f>
        <v>28/5</v>
      </c>
      <c r="AK109" s="170" t="str">
        <f>+VLOOKUP(AK108,'Visual chart Edit'!$A$8:$I$263,2,FALSE)</f>
        <v>28/6</v>
      </c>
      <c r="AM109" s="170" t="str">
        <f>+VLOOKUP(AM108,'Visual chart Edit'!$A$8:$I$263,2,FALSE)</f>
        <v>28/7</v>
      </c>
      <c r="AO109" s="170" t="str">
        <f>+VLOOKUP(AO108,'Visual chart Edit'!$A$8:$I$263,2,FALSE)</f>
        <v>28/8</v>
      </c>
      <c r="AQ109" s="170" t="str">
        <f>+VLOOKUP(AQ108,'Visual chart Edit'!$A$8:$I$263,2,FALSE)</f>
        <v>29/0</v>
      </c>
      <c r="AS109" s="170" t="str">
        <f>+VLOOKUP(AS108,'Visual chart Edit'!$A$8:$I$263,2,FALSE)</f>
        <v>29/1</v>
      </c>
      <c r="AT109" s="31"/>
      <c r="AV109" s="12"/>
      <c r="AW109" s="12"/>
      <c r="AX109" s="12"/>
      <c r="AY109" s="12"/>
      <c r="AZ109" s="12"/>
      <c r="BA109" s="12"/>
      <c r="BB109" s="12"/>
      <c r="BC109" s="12"/>
      <c r="BD109" s="140"/>
    </row>
    <row r="110" spans="1:67" s="14" customFormat="1" x14ac:dyDescent="0.35">
      <c r="A110" s="12"/>
      <c r="B110" s="57"/>
      <c r="C110" s="177"/>
      <c r="AT110" s="31"/>
      <c r="AV110" s="12"/>
      <c r="AW110" s="12"/>
      <c r="AX110" s="12"/>
      <c r="AY110" s="12"/>
      <c r="AZ110" s="12"/>
      <c r="BA110" s="12"/>
      <c r="BB110" s="12"/>
      <c r="BC110" s="12"/>
      <c r="BD110" s="140"/>
      <c r="BI110" s="14">
        <f>+SUMIF(D110:AT110,".",D113:AT113)</f>
        <v>0</v>
      </c>
      <c r="BJ110" s="14">
        <f>+SUMIF(D110:AT110,"..",D113:AT113)</f>
        <v>0</v>
      </c>
      <c r="BK110" s="14">
        <f>+SUMIF(D110:AT110,",",D113:AT113)</f>
        <v>0</v>
      </c>
    </row>
    <row r="111" spans="1:67" s="14" customFormat="1" x14ac:dyDescent="0.35">
      <c r="A111" s="12"/>
      <c r="B111" s="136"/>
      <c r="C111" s="177" t="s">
        <v>440</v>
      </c>
      <c r="E111" s="14" t="str">
        <f>+VLOOKUP(E109,'Visual chart Edit'!$B$7:$L$591,11,FALSE)</f>
        <v>E</v>
      </c>
      <c r="G111" s="14" t="str">
        <f>+VLOOKUP(G109,'Visual chart Edit'!$B$7:$L$591,11,FALSE)</f>
        <v>E</v>
      </c>
      <c r="I111" s="14" t="str">
        <f>+VLOOKUP(I109,'Visual chart Edit'!$B$7:$L$591,11,FALSE)</f>
        <v/>
      </c>
      <c r="K111" s="14" t="str">
        <f>+VLOOKUP(K109,'Visual chart Edit'!$B$7:$L$591,11,FALSE)</f>
        <v/>
      </c>
      <c r="M111" s="14" t="str">
        <f>+VLOOKUP(M109,'Visual chart Edit'!$B$7:$L$591,11,FALSE)</f>
        <v/>
      </c>
      <c r="O111" s="14" t="str">
        <f>+VLOOKUP(O109,'Visual chart Edit'!$B$7:$L$591,11,FALSE)</f>
        <v/>
      </c>
      <c r="Q111" s="14" t="str">
        <f>+VLOOKUP(Q109,'Visual chart Edit'!$B$7:$L$591,11,FALSE)</f>
        <v/>
      </c>
      <c r="S111" s="14" t="str">
        <f>+VLOOKUP(S109,'Visual chart Edit'!$B$7:$L$591,11,FALSE)</f>
        <v/>
      </c>
      <c r="U111" s="14" t="str">
        <f>+VLOOKUP(U109,'Visual chart Edit'!$B$7:$L$591,11,FALSE)</f>
        <v>E</v>
      </c>
      <c r="W111" s="14" t="str">
        <f>+VLOOKUP(W109,'Visual chart Edit'!$B$7:$L$591,11,FALSE)</f>
        <v/>
      </c>
      <c r="Y111" s="14" t="str">
        <f>+VLOOKUP(Y109,'Visual chart Edit'!$B$7:$L$591,11,FALSE)</f>
        <v>E</v>
      </c>
      <c r="AA111" s="14" t="str">
        <f>+VLOOKUP(AA109,'Visual chart Edit'!$B$7:$L$591,11,FALSE)</f>
        <v/>
      </c>
      <c r="AC111" s="14" t="str">
        <f>+VLOOKUP(AC109,'Visual chart Edit'!$B$7:$L$591,11,FALSE)</f>
        <v>E</v>
      </c>
      <c r="AE111" s="14" t="str">
        <f>+VLOOKUP(AE109,'Visual chart Edit'!$B$7:$L$591,11,FALSE)</f>
        <v/>
      </c>
      <c r="AG111" s="14" t="str">
        <f>+VLOOKUP(AG109,'Visual chart Edit'!$B$7:$L$591,11,FALSE)</f>
        <v/>
      </c>
      <c r="AI111" s="14" t="str">
        <f>+VLOOKUP(AI109,'Visual chart Edit'!$B$7:$L$591,11,FALSE)</f>
        <v>E</v>
      </c>
      <c r="AK111" s="14" t="str">
        <f>+VLOOKUP(AK109,'Visual chart Edit'!$B$7:$L$591,11,FALSE)</f>
        <v/>
      </c>
      <c r="AM111" s="14" t="str">
        <f>+VLOOKUP(AM109,'Visual chart Edit'!$B$7:$L$591,11,FALSE)</f>
        <v/>
      </c>
      <c r="AO111" s="14" t="str">
        <f>+VLOOKUP(AO109,'Visual chart Edit'!$B$7:$L$591,11,FALSE)</f>
        <v/>
      </c>
      <c r="AQ111" s="14" t="str">
        <f>+VLOOKUP(AQ109,'Visual chart Edit'!$B$7:$L$591,11,FALSE)</f>
        <v>E</v>
      </c>
      <c r="AS111" s="14" t="str">
        <f>+VLOOKUP(AS109,'Visual chart Edit'!$B$7:$L$591,11,FALSE)</f>
        <v>E</v>
      </c>
      <c r="AT111" s="31"/>
      <c r="AV111" s="12"/>
      <c r="AW111" s="12"/>
      <c r="AX111" s="12"/>
      <c r="AY111" s="12"/>
      <c r="AZ111" s="12"/>
      <c r="BA111" s="12"/>
      <c r="BB111" s="12"/>
      <c r="BC111" s="12"/>
      <c r="BD111" s="140"/>
    </row>
    <row r="112" spans="1:67" s="14" customFormat="1" ht="3" customHeight="1" x14ac:dyDescent="0.35">
      <c r="A112" s="12"/>
      <c r="B112" s="136"/>
      <c r="C112" s="177" t="s">
        <v>441</v>
      </c>
      <c r="E112" s="22" t="str">
        <f>+VLOOKUP(E109,'Visual chart Edit'!$B$7:$M$491,12,FALSE)</f>
        <v/>
      </c>
      <c r="G112" s="22" t="str">
        <f>+VLOOKUP(G109,'Visual chart Edit'!$B$7:$M$491,12,FALSE)</f>
        <v/>
      </c>
      <c r="I112" s="22" t="str">
        <f>+VLOOKUP(I109,'Visual chart Edit'!$B$7:$M$491,12,FALSE)</f>
        <v/>
      </c>
      <c r="K112" s="22" t="str">
        <f>+VLOOKUP(K109,'Visual chart Edit'!$B$7:$M$491,12,FALSE)</f>
        <v/>
      </c>
      <c r="M112" s="22" t="str">
        <f>+VLOOKUP(M109,'Visual chart Edit'!$B$7:$M$491,12,FALSE)</f>
        <v/>
      </c>
      <c r="O112" s="22" t="str">
        <f>+VLOOKUP(O109,'Visual chart Edit'!$B$7:$M$491,12,FALSE)</f>
        <v/>
      </c>
      <c r="Q112" s="22" t="str">
        <f>+VLOOKUP(Q109,'Visual chart Edit'!$B$7:$M$491,12,FALSE)</f>
        <v/>
      </c>
      <c r="S112" s="22" t="str">
        <f>+VLOOKUP(S109,'Visual chart Edit'!$B$7:$M$491,12,FALSE)</f>
        <v/>
      </c>
      <c r="U112" s="22" t="str">
        <f>+VLOOKUP(U109,'Visual chart Edit'!$B$7:$M$491,12,FALSE)</f>
        <v/>
      </c>
      <c r="W112" s="22" t="str">
        <f>+VLOOKUP(W109,'Visual chart Edit'!$B$7:$M$491,12,FALSE)</f>
        <v/>
      </c>
      <c r="Y112" s="22" t="str">
        <f>+VLOOKUP(Y109,'Visual chart Edit'!$B$7:$M$491,12,FALSE)</f>
        <v/>
      </c>
      <c r="AA112" s="22" t="str">
        <f>+VLOOKUP(AA109,'Visual chart Edit'!$B$7:$M$491,12,FALSE)</f>
        <v/>
      </c>
      <c r="AC112" s="22" t="str">
        <f>+VLOOKUP(AC109,'Visual chart Edit'!$B$7:$M$491,12,FALSE)</f>
        <v/>
      </c>
      <c r="AE112" s="22" t="str">
        <f>+VLOOKUP(AE109,'Visual chart Edit'!$B$7:$M$491,12,FALSE)</f>
        <v/>
      </c>
      <c r="AG112" s="22" t="str">
        <f>+VLOOKUP(AG109,'Visual chart Edit'!$B$7:$M$491,12,FALSE)</f>
        <v/>
      </c>
      <c r="AI112" s="22" t="str">
        <f>+VLOOKUP(AI109,'Visual chart Edit'!$B$7:$M$491,12,FALSE)</f>
        <v/>
      </c>
      <c r="AK112" s="22" t="str">
        <f>+VLOOKUP(AK109,'Visual chart Edit'!$B$7:$M$491,12,FALSE)</f>
        <v/>
      </c>
      <c r="AM112" s="22" t="str">
        <f>+VLOOKUP(AM109,'Visual chart Edit'!$B$7:$M$491,12,FALSE)</f>
        <v/>
      </c>
      <c r="AO112" s="22" t="str">
        <f>+VLOOKUP(AO109,'Visual chart Edit'!$B$7:$M$491,12,FALSE)</f>
        <v/>
      </c>
      <c r="AQ112" s="22" t="str">
        <f>+VLOOKUP(AQ109,'Visual chart Edit'!$B$7:$M$491,12,FALSE)</f>
        <v/>
      </c>
      <c r="AS112" s="22" t="str">
        <f>+VLOOKUP(AS109,'Visual chart Edit'!$B$7:$M$491,12,FALSE)</f>
        <v/>
      </c>
      <c r="AT112" s="31"/>
      <c r="AV112" s="12"/>
      <c r="AW112" s="12"/>
      <c r="AX112" s="12"/>
      <c r="AY112" s="12"/>
      <c r="AZ112" s="12"/>
      <c r="BA112" s="12"/>
      <c r="BB112" s="12"/>
      <c r="BC112" s="12"/>
      <c r="BD112" s="140"/>
    </row>
    <row r="113" spans="1:67" s="14" customFormat="1" ht="15" customHeight="1" x14ac:dyDescent="0.35">
      <c r="A113" s="12"/>
      <c r="B113" s="136"/>
      <c r="C113" s="177" t="s">
        <v>442</v>
      </c>
      <c r="D113" s="14">
        <f>+VLOOKUP(E108,'Visual chart Edit'!$A$8:$I$263,9,FALSE)</f>
        <v>398.6</v>
      </c>
      <c r="E113" s="94" t="str">
        <f>+VLOOKUP(E109,'Visual chart Edit'!$B$7:$K$570,10,FALSE)</f>
        <v>DFR</v>
      </c>
      <c r="F113" s="14">
        <f>+VLOOKUP(G108,'Visual chart Edit'!$A$8:$I$263,9,FALSE)</f>
        <v>430.7</v>
      </c>
      <c r="G113" s="94" t="str">
        <f>+VLOOKUP(G109,'Visual chart Edit'!$B$7:$K$570,10,FALSE)</f>
        <v>DFR</v>
      </c>
      <c r="H113" s="14">
        <f>+VLOOKUP(I108,'Visual chart Edit'!$A$8:$I$263,9,FALSE)</f>
        <v>410</v>
      </c>
      <c r="I113" s="94" t="str">
        <f>+VLOOKUP(I109,'Visual chart Edit'!$B$7:$K$570,10,FALSE)</f>
        <v>DRY</v>
      </c>
      <c r="J113" s="14">
        <f>+VLOOKUP(K108,'Visual chart Edit'!$A$8:$I$263,9,FALSE)</f>
        <v>402.6</v>
      </c>
      <c r="K113" s="94" t="str">
        <f>+VLOOKUP(K109,'Visual chart Edit'!$B$7:$K$570,10,FALSE)</f>
        <v>Sandy</v>
      </c>
      <c r="L113" s="14">
        <f>+VLOOKUP(M108,'Visual chart Edit'!$A$8:$I$263,9,FALSE)</f>
        <v>343.5</v>
      </c>
      <c r="M113" s="94" t="str">
        <f>+VLOOKUP(M109,'Visual chart Edit'!$B$7:$K$570,10,FALSE)</f>
        <v>DFR</v>
      </c>
      <c r="N113" s="14">
        <f>+VLOOKUP(O108,'Visual chart Edit'!$A$8:$I$263,9,FALSE)</f>
        <v>392</v>
      </c>
      <c r="O113" s="94" t="str">
        <f>+VLOOKUP(O109,'Visual chart Edit'!$B$7:$K$570,10,FALSE)</f>
        <v>DFR</v>
      </c>
      <c r="P113" s="14">
        <f>+VLOOKUP(Q108,'Visual chart Edit'!$A$8:$I$263,9,FALSE)</f>
        <v>381.1</v>
      </c>
      <c r="Q113" s="94" t="str">
        <f>+VLOOKUP(Q109,'Visual chart Edit'!$B$7:$K$570,10,FALSE)</f>
        <v>DFR</v>
      </c>
      <c r="R113" s="14">
        <f>+VLOOKUP(S108,'Visual chart Edit'!$A$8:$I$263,9,FALSE)</f>
        <v>366.3</v>
      </c>
      <c r="S113" s="94" t="str">
        <f>+VLOOKUP(S109,'Visual chart Edit'!$B$7:$K$570,10,FALSE)</f>
        <v>DFR</v>
      </c>
      <c r="T113" s="14">
        <f>+VLOOKUP(U108,'Visual chart Edit'!$A$8:$I$263,9,FALSE)</f>
        <v>420.1</v>
      </c>
      <c r="U113" s="94" t="str">
        <f>+VLOOKUP(U109,'Visual chart Edit'!$B$7:$K$570,10,FALSE)</f>
        <v>DRY</v>
      </c>
      <c r="V113" s="14">
        <f>+VLOOKUP(W108,'Visual chart Edit'!$A$8:$I$263,9,FALSE)</f>
        <v>420.8</v>
      </c>
      <c r="W113" s="94" t="str">
        <f>+VLOOKUP(W109,'Visual chart Edit'!$B$7:$K$570,10,FALSE)</f>
        <v>Sandy</v>
      </c>
      <c r="X113" s="14">
        <f>+VLOOKUP(Y108,'Visual chart Edit'!$A$8:$I$263,9,FALSE)</f>
        <v>406.6</v>
      </c>
      <c r="Y113" s="94" t="str">
        <f>+VLOOKUP(Y109,'Visual chart Edit'!$B$7:$K$570,10,FALSE)</f>
        <v>DFR</v>
      </c>
      <c r="Z113" s="14">
        <f>+VLOOKUP(AA108,'Visual chart Edit'!$A$8:$I$263,9,FALSE)</f>
        <v>379.6</v>
      </c>
      <c r="AA113" s="94" t="str">
        <f>+VLOOKUP(AA109,'Visual chart Edit'!$B$7:$K$570,10,FALSE)</f>
        <v>DRY</v>
      </c>
      <c r="AB113" s="14">
        <f>+VLOOKUP(AC108,'Visual chart Edit'!$A$8:$I$263,9,FALSE)</f>
        <v>385</v>
      </c>
      <c r="AC113" s="94" t="str">
        <f>+VLOOKUP(AC109,'Visual chart Edit'!$B$7:$K$570,10,FALSE)</f>
        <v>DFR</v>
      </c>
      <c r="AD113" s="14">
        <f>+VLOOKUP(AE108,'Visual chart Edit'!$A$8:$I$263,9,FALSE)</f>
        <v>369</v>
      </c>
      <c r="AE113" s="94" t="str">
        <f>+VLOOKUP(AE109,'Visual chart Edit'!$B$7:$K$570,10,FALSE)</f>
        <v>DFR</v>
      </c>
      <c r="AF113" s="14">
        <f>+VLOOKUP(AG108,'Visual chart Edit'!$A$8:$I$263,9,FALSE)</f>
        <v>409</v>
      </c>
      <c r="AG113" s="94" t="str">
        <f>+VLOOKUP(AG109,'Visual chart Edit'!$B$7:$K$570,10,FALSE)</f>
        <v>Sandy</v>
      </c>
      <c r="AH113" s="14">
        <f>+VLOOKUP(AI108,'Visual chart Edit'!$A$8:$I$263,9,FALSE)</f>
        <v>422</v>
      </c>
      <c r="AI113" s="94" t="str">
        <f>+VLOOKUP(AI109,'Visual chart Edit'!$B$7:$K$570,10,FALSE)</f>
        <v>Sandy</v>
      </c>
      <c r="AJ113" s="14">
        <f>+VLOOKUP(AK108,'Visual chart Edit'!$A$8:$I$263,9,FALSE)</f>
        <v>370</v>
      </c>
      <c r="AK113" s="94" t="str">
        <f>+VLOOKUP(AK109,'Visual chart Edit'!$B$7:$K$570,10,FALSE)</f>
        <v>Sandy</v>
      </c>
      <c r="AL113" s="14">
        <f>+VLOOKUP(AM108,'Visual chart Edit'!$A$8:$I$263,9,FALSE)</f>
        <v>464</v>
      </c>
      <c r="AM113" s="94" t="str">
        <f>+VLOOKUP(AM109,'Visual chart Edit'!$B$7:$K$570,10,FALSE)</f>
        <v>Sandy</v>
      </c>
      <c r="AN113" s="14">
        <f>+VLOOKUP(AO108,'Visual chart Edit'!$A$8:$I$263,9,FALSE)</f>
        <v>375</v>
      </c>
      <c r="AO113" s="94" t="str">
        <f>+VLOOKUP(AO109,'Visual chart Edit'!$B$7:$K$570,10,FALSE)</f>
        <v>Sandy</v>
      </c>
      <c r="AP113" s="14">
        <f>+VLOOKUP(AQ108,'Visual chart Edit'!$A$8:$I$263,9,FALSE)</f>
        <v>465.5</v>
      </c>
      <c r="AQ113" s="94" t="str">
        <f>+VLOOKUP(AQ109,'Visual chart Edit'!$B$7:$K$570,10,FALSE)</f>
        <v>DRY</v>
      </c>
      <c r="AR113" s="14">
        <f>+VLOOKUP(AS108,'Visual chart Edit'!$A$8:$I$263,9,FALSE)</f>
        <v>365.6</v>
      </c>
      <c r="AS113" s="94" t="str">
        <f>+VLOOKUP(AS109,'Visual chart Edit'!$B$7:$K$570,10,FALSE)</f>
        <v>DRY</v>
      </c>
      <c r="AT113" s="31"/>
      <c r="AV113" s="12">
        <f>+COUNTIF(C112:AT113,"Sandy")</f>
        <v>7</v>
      </c>
      <c r="AW113" s="12">
        <f>+COUNTIF(C112:AT113,"DRY")</f>
        <v>5</v>
      </c>
      <c r="AX113" s="12">
        <f>+COUNTIF(C113:AT113,"DFR")</f>
        <v>9</v>
      </c>
      <c r="AY113" s="12">
        <f>+COUNTIF(C113:AS113,"WFR")</f>
        <v>0</v>
      </c>
      <c r="AZ113" s="12">
        <f>+COUNTIF(C113:AS113,"FS")</f>
        <v>0</v>
      </c>
      <c r="BA113" s="12">
        <f>+SUM(AV113:AZ113)</f>
        <v>21</v>
      </c>
      <c r="BB113" s="12">
        <f>+COUNTIF(E113:AS113,"WIP")</f>
        <v>0</v>
      </c>
      <c r="BC113" s="12">
        <f>+COUNTIF(D114:AT114,"C")</f>
        <v>21</v>
      </c>
      <c r="BD113" s="140">
        <f>+COUNTIF(D111:AT111,"E")</f>
        <v>8</v>
      </c>
      <c r="BE113" s="12">
        <f>+COUNTIF(D112:AT112,"Done")</f>
        <v>0</v>
      </c>
      <c r="BH113" s="14">
        <f>+SUM(D113:AT113)</f>
        <v>8377</v>
      </c>
    </row>
    <row r="114" spans="1:67" s="14" customFormat="1" x14ac:dyDescent="0.35">
      <c r="A114" s="12"/>
      <c r="B114" s="136"/>
      <c r="C114" s="177" t="s">
        <v>443</v>
      </c>
      <c r="E114" s="22" t="s">
        <v>424</v>
      </c>
      <c r="G114" s="22" t="s">
        <v>424</v>
      </c>
      <c r="I114" s="22" t="s">
        <v>424</v>
      </c>
      <c r="K114" s="22" t="s">
        <v>424</v>
      </c>
      <c r="M114" s="22" t="s">
        <v>424</v>
      </c>
      <c r="O114" s="22" t="s">
        <v>424</v>
      </c>
      <c r="Q114" s="22" t="s">
        <v>424</v>
      </c>
      <c r="S114" s="22" t="s">
        <v>424</v>
      </c>
      <c r="U114" s="22" t="s">
        <v>424</v>
      </c>
      <c r="W114" s="22" t="s">
        <v>424</v>
      </c>
      <c r="Y114" s="22" t="s">
        <v>424</v>
      </c>
      <c r="AA114" s="22" t="s">
        <v>424</v>
      </c>
      <c r="AC114" s="22" t="s">
        <v>424</v>
      </c>
      <c r="AE114" s="22" t="s">
        <v>424</v>
      </c>
      <c r="AG114" s="22" t="s">
        <v>424</v>
      </c>
      <c r="AI114" s="22" t="s">
        <v>424</v>
      </c>
      <c r="AK114" s="22" t="s">
        <v>424</v>
      </c>
      <c r="AM114" s="22" t="s">
        <v>424</v>
      </c>
      <c r="AO114" s="22" t="s">
        <v>424</v>
      </c>
      <c r="AQ114" s="22" t="s">
        <v>424</v>
      </c>
      <c r="AS114" s="22" t="s">
        <v>424</v>
      </c>
      <c r="AT114" s="31"/>
      <c r="AV114" s="12"/>
      <c r="AW114" s="12"/>
      <c r="AX114" s="12"/>
      <c r="AY114" s="12"/>
      <c r="AZ114" s="12"/>
      <c r="BA114" s="12"/>
      <c r="BB114" s="12"/>
      <c r="BC114" s="12"/>
      <c r="BD114" s="140"/>
    </row>
    <row r="115" spans="1:67" s="14" customFormat="1" x14ac:dyDescent="0.35">
      <c r="A115" s="12"/>
      <c r="B115" s="136"/>
      <c r="C115" s="177" t="s">
        <v>140</v>
      </c>
      <c r="E115" s="14" t="str">
        <f>+VLOOKUP(E108,'Visual chart Edit'!$A$8:$I$263,3,FALSE)</f>
        <v>DA+3</v>
      </c>
      <c r="G115" s="14" t="str">
        <f>+VLOOKUP(G108,'Visual chart Edit'!$A$8:$I$263,3,FALSE)</f>
        <v>DA+3</v>
      </c>
      <c r="I115" s="14" t="str">
        <f>+VLOOKUP(I108,'Visual chart Edit'!$A$8:$I$263,3,FALSE)</f>
        <v>DA+0</v>
      </c>
      <c r="K115" s="14" t="str">
        <f>+VLOOKUP(K108,'Visual chart Edit'!$A$8:$I$263,3,FALSE)</f>
        <v>DA+0</v>
      </c>
      <c r="M115" s="14" t="str">
        <f>+VLOOKUP(M108,'Visual chart Edit'!$A$8:$I$263,3,FALSE)</f>
        <v>DB1+0</v>
      </c>
      <c r="O115" s="14" t="str">
        <f>+VLOOKUP(O108,'Visual chart Edit'!$A$8:$I$263,3,FALSE)</f>
        <v>DA+0</v>
      </c>
      <c r="Q115" s="14" t="str">
        <f>+VLOOKUP(Q108,'Visual chart Edit'!$A$8:$I$263,3,FALSE)</f>
        <v>DA+0</v>
      </c>
      <c r="S115" s="14" t="str">
        <f>+VLOOKUP(S108,'Visual chart Edit'!$A$8:$I$263,3,FALSE)</f>
        <v>DA+3</v>
      </c>
      <c r="U115" s="14" t="str">
        <f>+VLOOKUP(U108,'Visual chart Edit'!$A$8:$I$263,3,FALSE)</f>
        <v>DA+3</v>
      </c>
      <c r="W115" s="14" t="str">
        <f>+VLOOKUP(W108,'Visual chart Edit'!$A$8:$I$263,3,FALSE)</f>
        <v>DA+3</v>
      </c>
      <c r="Y115" s="14" t="str">
        <f>+VLOOKUP(Y108,'Visual chart Edit'!$A$8:$I$263,3,FALSE)</f>
        <v>DB2+0</v>
      </c>
      <c r="AA115" s="14" t="str">
        <f>+VLOOKUP(AA108,'Visual chart Edit'!$A$8:$I$263,3,FALSE)</f>
        <v>DA+0</v>
      </c>
      <c r="AC115" s="14" t="str">
        <f>+VLOOKUP(AC108,'Visual chart Edit'!$A$8:$I$263,3,FALSE)</f>
        <v>DA+0</v>
      </c>
      <c r="AE115" s="14" t="str">
        <f>+VLOOKUP(AE108,'Visual chart Edit'!$A$8:$I$263,3,FALSE)</f>
        <v>DA+0</v>
      </c>
      <c r="AG115" s="14" t="str">
        <f>+VLOOKUP(AG108,'Visual chart Edit'!$A$8:$I$263,3,FALSE)</f>
        <v>DA+0</v>
      </c>
      <c r="AI115" s="14" t="str">
        <f>+VLOOKUP(AI108,'Visual chart Edit'!$A$8:$I$263,3,FALSE)</f>
        <v>DA+9</v>
      </c>
      <c r="AK115" s="14" t="str">
        <f>+VLOOKUP(AK108,'Visual chart Edit'!$A$8:$I$263,3,FALSE)</f>
        <v>DA+6</v>
      </c>
      <c r="AM115" s="14" t="str">
        <f>+VLOOKUP(AM108,'Visual chart Edit'!$A$8:$I$263,3,FALSE)</f>
        <v>DA+3</v>
      </c>
      <c r="AO115" s="14" t="str">
        <f>+VLOOKUP(AO108,'Visual chart Edit'!$A$8:$I$263,3,FALSE)</f>
        <v>DA+3</v>
      </c>
      <c r="AQ115" s="14" t="str">
        <f>+VLOOKUP(AQ108,'Visual chart Edit'!$A$8:$I$263,3,FALSE)</f>
        <v>DB1+0</v>
      </c>
      <c r="AS115" s="14" t="str">
        <f>+VLOOKUP(AS108,'Visual chart Edit'!$A$8:$I$263,3,FALSE)</f>
        <v>DA+3</v>
      </c>
      <c r="AT115" s="31"/>
      <c r="AV115" s="12"/>
      <c r="AW115" s="12"/>
      <c r="AX115" s="12"/>
      <c r="AY115" s="12"/>
      <c r="AZ115" s="12"/>
      <c r="BA115" s="12"/>
      <c r="BB115" s="12"/>
      <c r="BC115" s="12"/>
      <c r="BD115" s="140"/>
    </row>
    <row r="116" spans="1:67" s="14" customFormat="1" x14ac:dyDescent="0.35">
      <c r="A116" s="12"/>
      <c r="B116" s="136"/>
      <c r="C116" s="177" t="s">
        <v>423</v>
      </c>
      <c r="E116" s="14" t="str">
        <f>+VLOOKUP(E108,'Visual chart Edit'!$A$8:$I$263,8,FALSE)</f>
        <v>,,,</v>
      </c>
      <c r="G116" s="14" t="str">
        <f>+VLOOKUP(G108,'Visual chart Edit'!$A$8:$I$263,8,FALSE)</f>
        <v>,,,</v>
      </c>
      <c r="I116" s="14" t="str">
        <f>+VLOOKUP(I108,'Visual chart Edit'!$A$8:$I$263,8,FALSE)</f>
        <v>,,,</v>
      </c>
      <c r="K116" s="14" t="str">
        <f>+VLOOKUP(K108,'Visual chart Edit'!$A$8:$I$263,8,FALSE)</f>
        <v>,,,</v>
      </c>
      <c r="M116" s="14" t="str">
        <f>+VLOOKUP(M108,'Visual chart Edit'!$A$8:$I$263,8,FALSE)</f>
        <v>,,,</v>
      </c>
      <c r="O116" s="14" t="str">
        <f>+VLOOKUP(O108,'Visual chart Edit'!$A$8:$I$263,8,FALSE)</f>
        <v>,,,</v>
      </c>
      <c r="Q116" s="14" t="str">
        <f>+VLOOKUP(Q108,'Visual chart Edit'!$A$8:$I$263,8,FALSE)</f>
        <v>,,,</v>
      </c>
      <c r="S116" s="14" t="str">
        <f>+VLOOKUP(S108,'Visual chart Edit'!$A$8:$I$263,8,FALSE)</f>
        <v>,,,</v>
      </c>
      <c r="U116" s="14" t="str">
        <f>+VLOOKUP(U108,'Visual chart Edit'!$A$8:$I$263,8,FALSE)</f>
        <v>,,,</v>
      </c>
      <c r="W116" s="14" t="str">
        <f>+VLOOKUP(W108,'Visual chart Edit'!$A$8:$I$263,8,FALSE)</f>
        <v>,,,</v>
      </c>
      <c r="Y116" s="14" t="str">
        <f>+VLOOKUP(Y108,'Visual chart Edit'!$A$8:$I$263,8,FALSE)</f>
        <v>,,,</v>
      </c>
      <c r="AA116" s="14" t="str">
        <f>+VLOOKUP(AA108,'Visual chart Edit'!$A$8:$I$263,8,FALSE)</f>
        <v>,,,</v>
      </c>
      <c r="AC116" s="14" t="str">
        <f>+VLOOKUP(AC108,'Visual chart Edit'!$A$8:$I$263,8,FALSE)</f>
        <v>,,,</v>
      </c>
      <c r="AE116" s="14" t="str">
        <f>+VLOOKUP(AE108,'Visual chart Edit'!$A$8:$I$263,8,FALSE)</f>
        <v>,,,</v>
      </c>
      <c r="AG116" s="14" t="str">
        <f>+VLOOKUP(AG108,'Visual chart Edit'!$A$8:$I$263,8,FALSE)</f>
        <v>,,,</v>
      </c>
      <c r="AI116" s="14" t="str">
        <f>+VLOOKUP(AI108,'Visual chart Edit'!$A$8:$I$263,8,FALSE)</f>
        <v>,2,,</v>
      </c>
      <c r="AK116" s="14" t="str">
        <f>+VLOOKUP(AK108,'Visual chart Edit'!$A$8:$I$263,8,FALSE)</f>
        <v>1,4,3,</v>
      </c>
      <c r="AM116" s="14" t="str">
        <f>+VLOOKUP(AM108,'Visual chart Edit'!$A$8:$I$263,8,FALSE)</f>
        <v>1,3,2,</v>
      </c>
      <c r="AO116" s="14" t="str">
        <f>+VLOOKUP(AO108,'Visual chart Edit'!$A$8:$I$263,8,FALSE)</f>
        <v>,,5,3</v>
      </c>
      <c r="AQ116" s="14" t="str">
        <f>+VLOOKUP(AQ108,'Visual chart Edit'!$A$8:$I$263,8,FALSE)</f>
        <v>,,,</v>
      </c>
      <c r="AS116" s="14" t="str">
        <f>+VLOOKUP(AS108,'Visual chart Edit'!$A$8:$I$263,8,FALSE)</f>
        <v>,,,</v>
      </c>
      <c r="AT116" s="31"/>
      <c r="AV116" s="12"/>
      <c r="AW116" s="12"/>
      <c r="AX116" s="12"/>
      <c r="AY116" s="12"/>
      <c r="AZ116" s="12"/>
      <c r="BA116" s="12"/>
      <c r="BB116" s="12"/>
      <c r="BC116" s="12"/>
      <c r="BD116" s="140"/>
    </row>
    <row r="117" spans="1:67" s="14" customFormat="1" x14ac:dyDescent="0.35">
      <c r="A117" s="12"/>
      <c r="B117" s="136"/>
      <c r="C117" s="177"/>
      <c r="AT117" s="31"/>
      <c r="AV117" s="12"/>
      <c r="AW117" s="12"/>
      <c r="AX117" s="12"/>
      <c r="AY117" s="12"/>
      <c r="AZ117" s="12"/>
      <c r="BA117" s="12"/>
      <c r="BB117" s="12"/>
      <c r="BC117" s="12"/>
      <c r="BD117" s="140"/>
    </row>
    <row r="118" spans="1:67" s="14" customFormat="1" ht="14.5" x14ac:dyDescent="0.35">
      <c r="A118" s="12"/>
      <c r="B118" s="136"/>
      <c r="C118" s="177" t="s">
        <v>444</v>
      </c>
      <c r="G118" s="48"/>
      <c r="I118" s="48"/>
      <c r="K118" s="48"/>
      <c r="M118" s="48"/>
      <c r="O118" s="48"/>
      <c r="Q118" s="48"/>
      <c r="S118" s="48"/>
      <c r="U118" s="48"/>
      <c r="W118" s="48"/>
      <c r="Y118" s="48"/>
      <c r="AA118" s="48"/>
      <c r="AC118" s="48"/>
      <c r="AE118" s="48"/>
      <c r="AG118" s="48"/>
      <c r="AI118" s="48"/>
      <c r="AK118" s="48"/>
      <c r="AM118" s="48"/>
      <c r="AO118" s="48"/>
      <c r="AQ118" s="48"/>
      <c r="AS118" s="48"/>
      <c r="AT118" s="31"/>
      <c r="AV118" s="12"/>
      <c r="AW118" s="12"/>
      <c r="AX118" s="12"/>
      <c r="AY118" s="12"/>
      <c r="AZ118" s="12"/>
      <c r="BA118" s="12"/>
      <c r="BB118" s="12"/>
      <c r="BC118" s="12"/>
      <c r="BD118" s="140"/>
    </row>
    <row r="119" spans="1:67" s="61" customFormat="1" x14ac:dyDescent="0.35">
      <c r="B119" s="137"/>
      <c r="C119" s="74"/>
      <c r="D119" s="74"/>
      <c r="E119" s="74">
        <v>190</v>
      </c>
      <c r="F119" s="74"/>
      <c r="G119" s="74">
        <v>191</v>
      </c>
      <c r="H119" s="74"/>
      <c r="I119" s="74">
        <v>192</v>
      </c>
      <c r="J119" s="74"/>
      <c r="K119" s="74">
        <v>193</v>
      </c>
      <c r="L119" s="74"/>
      <c r="M119" s="74">
        <v>194</v>
      </c>
      <c r="N119" s="74"/>
      <c r="O119" s="74">
        <v>195</v>
      </c>
      <c r="P119" s="74"/>
      <c r="Q119" s="74">
        <v>196</v>
      </c>
      <c r="R119" s="74"/>
      <c r="S119" s="74">
        <v>197</v>
      </c>
      <c r="T119" s="74"/>
      <c r="U119" s="74">
        <v>198</v>
      </c>
      <c r="V119" s="74"/>
      <c r="W119" s="74">
        <v>199</v>
      </c>
      <c r="X119" s="74"/>
      <c r="Y119" s="74">
        <v>200</v>
      </c>
      <c r="Z119" s="74"/>
      <c r="AA119" s="74">
        <v>201</v>
      </c>
      <c r="AB119" s="74"/>
      <c r="AC119" s="74">
        <v>202</v>
      </c>
      <c r="AD119" s="74"/>
      <c r="AE119" s="74">
        <v>203</v>
      </c>
      <c r="AF119" s="74"/>
      <c r="AG119" s="74">
        <v>204</v>
      </c>
      <c r="AH119" s="74"/>
      <c r="AI119" s="74">
        <v>205</v>
      </c>
      <c r="AJ119" s="74"/>
      <c r="AK119" s="74">
        <v>206</v>
      </c>
      <c r="AL119" s="74"/>
      <c r="AM119" s="74">
        <v>207</v>
      </c>
      <c r="AN119" s="74"/>
      <c r="AO119" s="74">
        <v>208</v>
      </c>
      <c r="AP119" s="74"/>
      <c r="AQ119" s="74">
        <v>209</v>
      </c>
      <c r="AR119" s="74"/>
      <c r="AS119" s="74">
        <v>210</v>
      </c>
      <c r="AT119" s="76"/>
      <c r="BD119" s="145"/>
      <c r="BO119" s="14"/>
    </row>
    <row r="120" spans="1:67" s="14" customFormat="1" x14ac:dyDescent="0.35">
      <c r="A120" s="12"/>
      <c r="B120" s="57"/>
      <c r="C120" s="177"/>
      <c r="E120" s="170" t="str">
        <f>+VLOOKUP(E119,'Visual chart Edit'!$A$8:$I$263,2,FALSE)</f>
        <v>29/2</v>
      </c>
      <c r="G120" s="170" t="str">
        <f>+VLOOKUP(G119,'Visual chart Edit'!$A$8:$I$263,2,FALSE)</f>
        <v>29/3</v>
      </c>
      <c r="I120" s="170" t="str">
        <f>+VLOOKUP(I119,'Visual chart Edit'!$A$8:$I$263,2,FALSE)</f>
        <v>29/4</v>
      </c>
      <c r="K120" s="170" t="str">
        <f>+VLOOKUP(K119,'Visual chart Edit'!$A$8:$I$263,2,FALSE)</f>
        <v>30/0</v>
      </c>
      <c r="M120" s="170" t="str">
        <f>+VLOOKUP(M119,'Visual chart Edit'!$A$8:$I$263,2,FALSE)</f>
        <v>30/1</v>
      </c>
      <c r="O120" s="170" t="str">
        <f>+VLOOKUP(O119,'Visual chart Edit'!$A$8:$I$263,2,FALSE)</f>
        <v>30/2</v>
      </c>
      <c r="Q120" s="170" t="str">
        <f>+VLOOKUP(Q119,'Visual chart Edit'!$A$8:$I$263,2,FALSE)</f>
        <v>30/3</v>
      </c>
      <c r="S120" s="170" t="str">
        <f>+VLOOKUP(S119,'Visual chart Edit'!$A$8:$I$263,2,FALSE)</f>
        <v>30/4</v>
      </c>
      <c r="U120" s="170" t="str">
        <f>+VLOOKUP(U119,'Visual chart Edit'!$A$8:$I$263,2,FALSE)</f>
        <v>30/5</v>
      </c>
      <c r="W120" s="170" t="str">
        <f>+VLOOKUP(W119,'Visual chart Edit'!$A$8:$I$263,2,FALSE)</f>
        <v>30/6</v>
      </c>
      <c r="Y120" s="170" t="str">
        <f>+VLOOKUP(Y119,'Visual chart Edit'!$A$8:$I$263,2,FALSE)</f>
        <v>31/0</v>
      </c>
      <c r="AA120" s="170" t="str">
        <f>+VLOOKUP(AA119,'Visual chart Edit'!$A$8:$I$263,2,FALSE)</f>
        <v>31/1</v>
      </c>
      <c r="AC120" s="170" t="str">
        <f>+VLOOKUP(AC119,'Visual chart Edit'!$A$8:$I$263,2,FALSE)</f>
        <v>31/2</v>
      </c>
      <c r="AE120" s="170" t="str">
        <f>+VLOOKUP(AE119,'Visual chart Edit'!$A$8:$I$263,2,FALSE)</f>
        <v>32/0</v>
      </c>
      <c r="AG120" s="170" t="str">
        <f>+VLOOKUP(AG119,'Visual chart Edit'!$A$8:$I$263,2,FALSE)</f>
        <v>32/1</v>
      </c>
      <c r="AI120" s="170" t="str">
        <f>+VLOOKUP(AI119,'Visual chart Edit'!$A$8:$I$263,2,FALSE)</f>
        <v>32/2</v>
      </c>
      <c r="AK120" s="170" t="str">
        <f>+VLOOKUP(AK119,'Visual chart Edit'!$A$8:$I$263,2,FALSE)</f>
        <v>32/3</v>
      </c>
      <c r="AM120" s="170" t="str">
        <f>+VLOOKUP(AM119,'Visual chart Edit'!$A$8:$I$263,2,FALSE)</f>
        <v>32/4</v>
      </c>
      <c r="AO120" s="170" t="str">
        <f>+VLOOKUP(AO119,'Visual chart Edit'!$A$8:$I$263,2,FALSE)</f>
        <v>33/0</v>
      </c>
      <c r="AQ120" s="170" t="str">
        <f>+VLOOKUP(AQ119,'Visual chart Edit'!$A$8:$I$263,2,FALSE)</f>
        <v>33/1</v>
      </c>
      <c r="AS120" s="170" t="str">
        <f>+VLOOKUP(AS119,'Visual chart Edit'!$A$8:$I$263,2,FALSE)</f>
        <v>34/0</v>
      </c>
      <c r="AT120" s="31"/>
      <c r="AV120" s="12"/>
      <c r="AW120" s="12"/>
      <c r="AX120" s="12"/>
      <c r="AY120" s="12"/>
      <c r="AZ120" s="12"/>
      <c r="BA120" s="12"/>
      <c r="BB120" s="12"/>
      <c r="BC120" s="12"/>
      <c r="BD120" s="140"/>
    </row>
    <row r="121" spans="1:67" s="14" customFormat="1" x14ac:dyDescent="0.35">
      <c r="A121" s="12"/>
      <c r="B121" s="57"/>
      <c r="C121" s="177"/>
      <c r="AT121" s="31"/>
      <c r="AV121" s="12"/>
      <c r="AW121" s="12"/>
      <c r="AX121" s="12"/>
      <c r="AY121" s="12"/>
      <c r="AZ121" s="12"/>
      <c r="BA121" s="12"/>
      <c r="BB121" s="12"/>
      <c r="BC121" s="12"/>
      <c r="BD121" s="140"/>
      <c r="BI121" s="14">
        <f>+SUMIF(D121:AT121,".",D124:AT124)</f>
        <v>0</v>
      </c>
      <c r="BJ121" s="14">
        <f>+SUMIF(D121:AT121,"..",D124:AT124)</f>
        <v>0</v>
      </c>
      <c r="BK121" s="14">
        <f>+SUMIF(D121:AT121,",",D124:AT124)</f>
        <v>0</v>
      </c>
    </row>
    <row r="122" spans="1:67" s="14" customFormat="1" x14ac:dyDescent="0.35">
      <c r="A122" s="12"/>
      <c r="B122" s="136"/>
      <c r="C122" s="177" t="s">
        <v>440</v>
      </c>
      <c r="E122" s="14" t="str">
        <f>+VLOOKUP(E120,'Visual chart Edit'!$B$7:$L$591,11,FALSE)</f>
        <v/>
      </c>
      <c r="G122" s="14" t="str">
        <f>+VLOOKUP(G120,'Visual chart Edit'!$B$7:$L$591,11,FALSE)</f>
        <v>E</v>
      </c>
      <c r="I122" s="14" t="str">
        <f>+VLOOKUP(I120,'Visual chart Edit'!$B$7:$L$591,11,FALSE)</f>
        <v/>
      </c>
      <c r="K122" s="14" t="str">
        <f>+VLOOKUP(K120,'Visual chart Edit'!$B$7:$L$591,11,FALSE)</f>
        <v/>
      </c>
      <c r="M122" s="14" t="str">
        <f>+VLOOKUP(M120,'Visual chart Edit'!$B$7:$L$591,11,FALSE)</f>
        <v>E</v>
      </c>
      <c r="O122" s="14" t="str">
        <f>+VLOOKUP(O120,'Visual chart Edit'!$B$7:$L$591,11,FALSE)</f>
        <v/>
      </c>
      <c r="Q122" s="14" t="str">
        <f>+VLOOKUP(Q120,'Visual chart Edit'!$B$7:$L$591,11,FALSE)</f>
        <v>E</v>
      </c>
      <c r="S122" s="14" t="str">
        <f>+VLOOKUP(S120,'Visual chart Edit'!$B$7:$L$591,11,FALSE)</f>
        <v/>
      </c>
      <c r="U122" s="14" t="str">
        <f>+VLOOKUP(U120,'Visual chart Edit'!$B$7:$L$591,11,FALSE)</f>
        <v>E</v>
      </c>
      <c r="W122" s="14" t="str">
        <f>+VLOOKUP(W120,'Visual chart Edit'!$B$7:$L$591,11,FALSE)</f>
        <v>E</v>
      </c>
      <c r="Y122" s="14" t="str">
        <f>+VLOOKUP(Y120,'Visual chart Edit'!$B$7:$L$591,11,FALSE)</f>
        <v/>
      </c>
      <c r="AA122" s="14" t="str">
        <f>+VLOOKUP(AA120,'Visual chart Edit'!$B$7:$L$591,11,FALSE)</f>
        <v>E</v>
      </c>
      <c r="AC122" s="14" t="str">
        <f>+VLOOKUP(AC120,'Visual chart Edit'!$B$7:$L$591,11,FALSE)</f>
        <v>E</v>
      </c>
      <c r="AE122" s="14" t="str">
        <f>+VLOOKUP(AE120,'Visual chart Edit'!$B$7:$L$591,11,FALSE)</f>
        <v/>
      </c>
      <c r="AG122" s="14" t="str">
        <f>+VLOOKUP(AG120,'Visual chart Edit'!$B$7:$L$591,11,FALSE)</f>
        <v>E</v>
      </c>
      <c r="AI122" s="14" t="str">
        <f>+VLOOKUP(AI120,'Visual chart Edit'!$B$7:$L$591,11,FALSE)</f>
        <v/>
      </c>
      <c r="AK122" s="14" t="str">
        <f>+VLOOKUP(AK120,'Visual chart Edit'!$B$7:$L$591,11,FALSE)</f>
        <v/>
      </c>
      <c r="AM122" s="14" t="str">
        <f>+VLOOKUP(AM120,'Visual chart Edit'!$B$7:$L$591,11,FALSE)</f>
        <v/>
      </c>
      <c r="AO122" s="14" t="str">
        <f>+VLOOKUP(AO120,'Visual chart Edit'!$B$7:$L$591,11,FALSE)</f>
        <v/>
      </c>
      <c r="AQ122" s="14" t="str">
        <f>+VLOOKUP(AQ120,'Visual chart Edit'!$B$7:$L$591,11,FALSE)</f>
        <v/>
      </c>
      <c r="AS122" s="14" t="str">
        <f>+VLOOKUP(AS120,'Visual chart Edit'!$B$7:$L$591,11,FALSE)</f>
        <v/>
      </c>
      <c r="AT122" s="31"/>
      <c r="AV122" s="12"/>
      <c r="AW122" s="12"/>
      <c r="AX122" s="12"/>
      <c r="AY122" s="12"/>
      <c r="AZ122" s="12"/>
      <c r="BA122" s="12"/>
      <c r="BB122" s="12"/>
      <c r="BC122" s="12"/>
      <c r="BD122" s="140"/>
    </row>
    <row r="123" spans="1:67" s="14" customFormat="1" ht="3" customHeight="1" x14ac:dyDescent="0.35">
      <c r="A123" s="12"/>
      <c r="B123" s="136"/>
      <c r="C123" s="177" t="s">
        <v>441</v>
      </c>
      <c r="E123" s="22" t="str">
        <f>+VLOOKUP(E120,'Visual chart Edit'!$B$7:$M$491,12,FALSE)</f>
        <v/>
      </c>
      <c r="G123" s="22" t="str">
        <f>+VLOOKUP(G120,'Visual chart Edit'!$B$7:$M$491,12,FALSE)</f>
        <v/>
      </c>
      <c r="I123" s="22" t="str">
        <f>+VLOOKUP(I120,'Visual chart Edit'!$B$7:$M$491,12,FALSE)</f>
        <v/>
      </c>
      <c r="K123" s="22" t="str">
        <f>+VLOOKUP(K120,'Visual chart Edit'!$B$7:$M$491,12,FALSE)</f>
        <v/>
      </c>
      <c r="M123" s="22" t="str">
        <f>+VLOOKUP(M120,'Visual chart Edit'!$B$7:$M$491,12,FALSE)</f>
        <v/>
      </c>
      <c r="O123" s="22" t="str">
        <f>+VLOOKUP(O120,'Visual chart Edit'!$B$7:$M$491,12,FALSE)</f>
        <v/>
      </c>
      <c r="Q123" s="22" t="str">
        <f>+VLOOKUP(Q120,'Visual chart Edit'!$B$7:$M$491,12,FALSE)</f>
        <v/>
      </c>
      <c r="S123" s="22" t="str">
        <f>+VLOOKUP(S120,'Visual chart Edit'!$B$7:$M$491,12,FALSE)</f>
        <v/>
      </c>
      <c r="U123" s="22" t="str">
        <f>+VLOOKUP(U120,'Visual chart Edit'!$B$7:$M$491,12,FALSE)</f>
        <v/>
      </c>
      <c r="W123" s="22" t="str">
        <f>+VLOOKUP(W120,'Visual chart Edit'!$B$7:$M$491,12,FALSE)</f>
        <v/>
      </c>
      <c r="Y123" s="22" t="str">
        <f>+VLOOKUP(Y120,'Visual chart Edit'!$B$7:$M$491,12,FALSE)</f>
        <v/>
      </c>
      <c r="AA123" s="22" t="str">
        <f>+VLOOKUP(AA120,'Visual chart Edit'!$B$7:$M$491,12,FALSE)</f>
        <v/>
      </c>
      <c r="AC123" s="22" t="str">
        <f>+VLOOKUP(AC120,'Visual chart Edit'!$B$7:$M$491,12,FALSE)</f>
        <v/>
      </c>
      <c r="AE123" s="22" t="str">
        <f>+VLOOKUP(AE120,'Visual chart Edit'!$B$7:$M$491,12,FALSE)</f>
        <v/>
      </c>
      <c r="AG123" s="22" t="str">
        <f>+VLOOKUP(AG120,'Visual chart Edit'!$B$7:$M$491,12,FALSE)</f>
        <v/>
      </c>
      <c r="AI123" s="22" t="str">
        <f>+VLOOKUP(AI120,'Visual chart Edit'!$B$7:$M$491,12,FALSE)</f>
        <v/>
      </c>
      <c r="AK123" s="22" t="str">
        <f>+VLOOKUP(AK120,'Visual chart Edit'!$B$7:$M$491,12,FALSE)</f>
        <v/>
      </c>
      <c r="AM123" s="22" t="str">
        <f>+VLOOKUP(AM120,'Visual chart Edit'!$B$7:$M$491,12,FALSE)</f>
        <v/>
      </c>
      <c r="AO123" s="22" t="str">
        <f>+VLOOKUP(AO120,'Visual chart Edit'!$B$7:$M$491,12,FALSE)</f>
        <v/>
      </c>
      <c r="AQ123" s="22" t="str">
        <f>+VLOOKUP(AQ120,'Visual chart Edit'!$B$7:$M$491,12,FALSE)</f>
        <v/>
      </c>
      <c r="AS123" s="22" t="str">
        <f>+VLOOKUP(AS120,'Visual chart Edit'!$B$7:$M$491,12,FALSE)</f>
        <v/>
      </c>
      <c r="AT123" s="31"/>
      <c r="AV123" s="12"/>
      <c r="AW123" s="12"/>
      <c r="AX123" s="12"/>
      <c r="AY123" s="12"/>
      <c r="AZ123" s="12"/>
      <c r="BA123" s="12"/>
      <c r="BB123" s="12"/>
      <c r="BC123" s="12"/>
      <c r="BD123" s="140"/>
    </row>
    <row r="124" spans="1:67" s="14" customFormat="1" ht="15" customHeight="1" x14ac:dyDescent="0.35">
      <c r="A124" s="12"/>
      <c r="B124" s="136"/>
      <c r="C124" s="177" t="s">
        <v>442</v>
      </c>
      <c r="D124" s="14">
        <f>+VLOOKUP(E119,'Visual chart Edit'!$A$8:$I$263,9,FALSE)</f>
        <v>424</v>
      </c>
      <c r="E124" s="94" t="str">
        <f>+VLOOKUP(E120,'Visual chart Edit'!$B$7:$K$570,10,FALSE)</f>
        <v>DRY</v>
      </c>
      <c r="F124" s="14">
        <f>+VLOOKUP(G119,'Visual chart Edit'!$A$8:$I$263,9,FALSE)</f>
        <v>399</v>
      </c>
      <c r="G124" s="94" t="str">
        <f>+VLOOKUP(G120,'Visual chart Edit'!$B$7:$K$570,10,FALSE)</f>
        <v>Sandy</v>
      </c>
      <c r="H124" s="14">
        <f>+VLOOKUP(I119,'Visual chart Edit'!$A$8:$I$263,9,FALSE)</f>
        <v>440</v>
      </c>
      <c r="I124" s="94" t="str">
        <f>+VLOOKUP(I120,'Visual chart Edit'!$B$7:$K$570,10,FALSE)</f>
        <v>DRY</v>
      </c>
      <c r="J124" s="14">
        <f>+VLOOKUP(K119,'Visual chart Edit'!$A$8:$I$263,9,FALSE)</f>
        <v>382.1</v>
      </c>
      <c r="K124" s="94" t="str">
        <f>+VLOOKUP(K120,'Visual chart Edit'!$B$7:$K$570,10,FALSE)</f>
        <v>DRY</v>
      </c>
      <c r="L124" s="14">
        <f>+VLOOKUP(M119,'Visual chart Edit'!$A$8:$I$263,9,FALSE)</f>
        <v>388.9</v>
      </c>
      <c r="M124" s="94" t="str">
        <f>+VLOOKUP(M120,'Visual chart Edit'!$B$7:$K$570,10,FALSE)</f>
        <v>Sandy</v>
      </c>
      <c r="N124" s="14">
        <f>+VLOOKUP(O119,'Visual chart Edit'!$A$8:$I$263,9,FALSE)</f>
        <v>445</v>
      </c>
      <c r="O124" s="94" t="str">
        <f>+VLOOKUP(O120,'Visual chart Edit'!$B$7:$K$570,10,FALSE)</f>
        <v>Sandy</v>
      </c>
      <c r="P124" s="14">
        <f>+VLOOKUP(Q119,'Visual chart Edit'!$A$8:$I$263,9,FALSE)</f>
        <v>395</v>
      </c>
      <c r="Q124" s="94" t="str">
        <f>+VLOOKUP(Q120,'Visual chart Edit'!$B$7:$K$570,10,FALSE)</f>
        <v>Sandy</v>
      </c>
      <c r="R124" s="14">
        <f>+VLOOKUP(S119,'Visual chart Edit'!$A$8:$I$263,9,FALSE)</f>
        <v>387</v>
      </c>
      <c r="S124" s="94" t="str">
        <f>+VLOOKUP(S120,'Visual chart Edit'!$B$7:$K$570,10,FALSE)</f>
        <v>DRY</v>
      </c>
      <c r="T124" s="14">
        <f>+VLOOKUP(U119,'Visual chart Edit'!$A$8:$I$263,9,FALSE)</f>
        <v>442</v>
      </c>
      <c r="U124" s="94" t="str">
        <f>+VLOOKUP(U120,'Visual chart Edit'!$B$7:$K$570,10,FALSE)</f>
        <v>DRY</v>
      </c>
      <c r="V124" s="14">
        <f>+VLOOKUP(W119,'Visual chart Edit'!$A$8:$I$263,9,FALSE)</f>
        <v>314</v>
      </c>
      <c r="W124" s="94" t="str">
        <f>+VLOOKUP(W120,'Visual chart Edit'!$B$7:$K$570,10,FALSE)</f>
        <v>DRY</v>
      </c>
      <c r="X124" s="14">
        <f>+VLOOKUP(Y119,'Visual chart Edit'!$A$8:$I$263,9,FALSE)</f>
        <v>347.4</v>
      </c>
      <c r="Y124" s="94" t="str">
        <f>+VLOOKUP(Y120,'Visual chart Edit'!$B$7:$K$570,10,FALSE)</f>
        <v>Sandy</v>
      </c>
      <c r="Z124" s="14">
        <f>+VLOOKUP(AA119,'Visual chart Edit'!$A$8:$I$263,9,FALSE)</f>
        <v>383.6</v>
      </c>
      <c r="AA124" s="94" t="str">
        <f>+VLOOKUP(AA120,'Visual chart Edit'!$B$7:$K$570,10,FALSE)</f>
        <v>DRY</v>
      </c>
      <c r="AB124" s="14">
        <f>+VLOOKUP(AC119,'Visual chart Edit'!$A$8:$I$263,9,FALSE)</f>
        <v>366</v>
      </c>
      <c r="AC124" s="94" t="str">
        <f>+VLOOKUP(AC120,'Visual chart Edit'!$B$7:$K$570,10,FALSE)</f>
        <v>DRY</v>
      </c>
      <c r="AD124" s="14">
        <f>+VLOOKUP(AE119,'Visual chart Edit'!$A$8:$I$263,9,FALSE)</f>
        <v>332.9</v>
      </c>
      <c r="AE124" s="94" t="str">
        <f>+VLOOKUP(AE120,'Visual chart Edit'!$B$7:$K$570,10,FALSE)</f>
        <v>DRY</v>
      </c>
      <c r="AF124" s="14">
        <f>+VLOOKUP(AG119,'Visual chart Edit'!$A$8:$I$263,9,FALSE)</f>
        <v>402.7</v>
      </c>
      <c r="AG124" s="94" t="str">
        <f>+VLOOKUP(AG120,'Visual chart Edit'!$B$7:$K$570,10,FALSE)</f>
        <v>Sandy</v>
      </c>
      <c r="AH124" s="14">
        <f>+VLOOKUP(AI119,'Visual chart Edit'!$A$8:$I$263,9,FALSE)</f>
        <v>428.8</v>
      </c>
      <c r="AI124" s="94" t="str">
        <f>+VLOOKUP(AI120,'Visual chart Edit'!$B$7:$K$570,10,FALSE)</f>
        <v>DRY</v>
      </c>
      <c r="AJ124" s="14">
        <f>+VLOOKUP(AK119,'Visual chart Edit'!$A$8:$I$263,9,FALSE)</f>
        <v>410.9</v>
      </c>
      <c r="AK124" s="94" t="str">
        <f>+VLOOKUP(AK120,'Visual chart Edit'!$B$7:$K$570,10,FALSE)</f>
        <v>Sandy</v>
      </c>
      <c r="AL124" s="14">
        <f>+VLOOKUP(AM119,'Visual chart Edit'!$A$8:$I$263,9,FALSE)</f>
        <v>381.1</v>
      </c>
      <c r="AM124" s="94" t="str">
        <f>+VLOOKUP(AM120,'Visual chart Edit'!$B$7:$K$570,10,FALSE)</f>
        <v>Sandy</v>
      </c>
      <c r="AN124" s="14">
        <f>+VLOOKUP(AO119,'Visual chart Edit'!$A$8:$I$263,9,FALSE)</f>
        <v>451.5</v>
      </c>
      <c r="AO124" s="94" t="str">
        <f>+VLOOKUP(AO120,'Visual chart Edit'!$B$7:$K$570,10,FALSE)</f>
        <v>DRY</v>
      </c>
      <c r="AP124" s="14">
        <f>+VLOOKUP(AQ119,'Visual chart Edit'!$A$8:$I$263,9,FALSE)</f>
        <v>379.6</v>
      </c>
      <c r="AQ124" s="94" t="str">
        <f>+VLOOKUP(AQ120,'Visual chart Edit'!$B$7:$K$570,10,FALSE)</f>
        <v>DRY</v>
      </c>
      <c r="AR124" s="14">
        <f>+VLOOKUP(AS119,'Visual chart Edit'!$A$8:$I$263,9,FALSE)</f>
        <v>292.5</v>
      </c>
      <c r="AS124" s="94" t="str">
        <f>+VLOOKUP(AS120,'Visual chart Edit'!$B$7:$K$570,10,FALSE)</f>
        <v>DRY</v>
      </c>
      <c r="AT124" s="31"/>
      <c r="AV124" s="12">
        <f>+COUNTIF(C123:AT124,"Sandy")</f>
        <v>8</v>
      </c>
      <c r="AW124" s="12">
        <f>+COUNTIF(C123:AT124,"DRY")</f>
        <v>13</v>
      </c>
      <c r="AX124" s="12">
        <f>+COUNTIF(C124:AT124,"DFR")</f>
        <v>0</v>
      </c>
      <c r="AY124" s="12">
        <f>+COUNTIF(C124:AS124,"WFR")</f>
        <v>0</v>
      </c>
      <c r="AZ124" s="12">
        <f>+COUNTIF(C124:AS124,"FS")</f>
        <v>0</v>
      </c>
      <c r="BA124" s="12">
        <f>+SUM(AV124:AZ124)</f>
        <v>21</v>
      </c>
      <c r="BB124" s="12">
        <f>+COUNTIF(E124:AS124,"WIP")</f>
        <v>0</v>
      </c>
      <c r="BC124" s="12">
        <f>+COUNTIF(D125:AT125,"C")</f>
        <v>21</v>
      </c>
      <c r="BD124" s="140">
        <f>+COUNTIF(D122:AT122,"E")</f>
        <v>8</v>
      </c>
      <c r="BE124" s="12">
        <f>+COUNTIF(D123:AT123,"Done")</f>
        <v>0</v>
      </c>
      <c r="BH124" s="14">
        <f>+SUM(D124:AT124)</f>
        <v>8194</v>
      </c>
    </row>
    <row r="125" spans="1:67" s="14" customFormat="1" x14ac:dyDescent="0.35">
      <c r="A125" s="12"/>
      <c r="B125" s="136"/>
      <c r="C125" s="177" t="s">
        <v>443</v>
      </c>
      <c r="E125" s="22" t="s">
        <v>424</v>
      </c>
      <c r="G125" s="22" t="s">
        <v>424</v>
      </c>
      <c r="I125" s="22" t="s">
        <v>424</v>
      </c>
      <c r="K125" s="22" t="s">
        <v>424</v>
      </c>
      <c r="M125" s="22" t="s">
        <v>424</v>
      </c>
      <c r="O125" s="22" t="s">
        <v>424</v>
      </c>
      <c r="Q125" s="22" t="s">
        <v>424</v>
      </c>
      <c r="S125" s="22" t="s">
        <v>424</v>
      </c>
      <c r="U125" s="22" t="s">
        <v>424</v>
      </c>
      <c r="W125" s="22" t="s">
        <v>424</v>
      </c>
      <c r="Y125" s="22" t="s">
        <v>424</v>
      </c>
      <c r="AA125" s="22" t="s">
        <v>424</v>
      </c>
      <c r="AC125" s="22" t="s">
        <v>424</v>
      </c>
      <c r="AE125" s="22" t="s">
        <v>424</v>
      </c>
      <c r="AG125" s="22" t="s">
        <v>424</v>
      </c>
      <c r="AI125" s="22" t="s">
        <v>424</v>
      </c>
      <c r="AK125" s="22" t="s">
        <v>424</v>
      </c>
      <c r="AM125" s="22" t="s">
        <v>424</v>
      </c>
      <c r="AO125" s="22" t="s">
        <v>424</v>
      </c>
      <c r="AQ125" s="22" t="s">
        <v>424</v>
      </c>
      <c r="AS125" s="22" t="s">
        <v>424</v>
      </c>
      <c r="AT125" s="31"/>
      <c r="AV125" s="12"/>
      <c r="AW125" s="12"/>
      <c r="AX125" s="12"/>
      <c r="AY125" s="12"/>
      <c r="AZ125" s="12"/>
      <c r="BA125" s="12"/>
      <c r="BB125" s="12"/>
      <c r="BC125" s="12"/>
      <c r="BD125" s="140"/>
    </row>
    <row r="126" spans="1:67" s="14" customFormat="1" x14ac:dyDescent="0.35">
      <c r="A126" s="12"/>
      <c r="B126" s="136"/>
      <c r="C126" s="177" t="s">
        <v>140</v>
      </c>
      <c r="E126" s="14" t="str">
        <f>+VLOOKUP(E119,'Visual chart Edit'!$A$8:$I$263,3,FALSE)</f>
        <v>DA+3</v>
      </c>
      <c r="G126" s="14" t="str">
        <f>+VLOOKUP(G119,'Visual chart Edit'!$A$8:$I$263,3,FALSE)</f>
        <v>DA+0</v>
      </c>
      <c r="I126" s="14" t="str">
        <f>+VLOOKUP(I119,'Visual chart Edit'!$A$8:$I$263,3,FALSE)</f>
        <v>DA+6</v>
      </c>
      <c r="K126" s="14" t="str">
        <f>+VLOOKUP(K119,'Visual chart Edit'!$A$8:$I$263,3,FALSE)</f>
        <v>DC1+0</v>
      </c>
      <c r="M126" s="14" t="str">
        <f>+VLOOKUP(M119,'Visual chart Edit'!$A$8:$I$263,3,FALSE)</f>
        <v>DA+0</v>
      </c>
      <c r="O126" s="14" t="str">
        <f>+VLOOKUP(O119,'Visual chart Edit'!$A$8:$I$263,3,FALSE)</f>
        <v>DA+0</v>
      </c>
      <c r="Q126" s="14" t="str">
        <f>+VLOOKUP(Q119,'Visual chart Edit'!$A$8:$I$263,3,FALSE)</f>
        <v>DA+3</v>
      </c>
      <c r="S126" s="14" t="str">
        <f>+VLOOKUP(S119,'Visual chart Edit'!$A$8:$I$263,3,FALSE)</f>
        <v>DA+3</v>
      </c>
      <c r="U126" s="14" t="str">
        <f>+VLOOKUP(U119,'Visual chart Edit'!$A$8:$I$263,3,FALSE)</f>
        <v>DA+3</v>
      </c>
      <c r="W126" s="14" t="str">
        <f>+VLOOKUP(W119,'Visual chart Edit'!$A$8:$I$263,3,FALSE)</f>
        <v>DA+0</v>
      </c>
      <c r="Y126" s="14" t="str">
        <f>+VLOOKUP(Y119,'Visual chart Edit'!$A$8:$I$263,3,FALSE)</f>
        <v>DB2+0</v>
      </c>
      <c r="AA126" s="14" t="str">
        <f>+VLOOKUP(AA119,'Visual chart Edit'!$A$8:$I$263,3,FALSE)</f>
        <v>DA+0</v>
      </c>
      <c r="AC126" s="14" t="str">
        <f>+VLOOKUP(AC119,'Visual chart Edit'!$A$8:$I$263,3,FALSE)</f>
        <v>DA+0</v>
      </c>
      <c r="AE126" s="14" t="str">
        <f>+VLOOKUP(AE119,'Visual chart Edit'!$A$8:$I$263,3,FALSE)</f>
        <v>DC1+0</v>
      </c>
      <c r="AG126" s="14" t="str">
        <f>+VLOOKUP(AG119,'Visual chart Edit'!$A$8:$I$263,3,FALSE)</f>
        <v>DA+3</v>
      </c>
      <c r="AI126" s="14" t="str">
        <f>+VLOOKUP(AI119,'Visual chart Edit'!$A$8:$I$263,3,FALSE)</f>
        <v>DA+3</v>
      </c>
      <c r="AK126" s="14" t="str">
        <f>+VLOOKUP(AK119,'Visual chart Edit'!$A$8:$I$263,3,FALSE)</f>
        <v>DA+0</v>
      </c>
      <c r="AM126" s="14" t="str">
        <f>+VLOOKUP(AM119,'Visual chart Edit'!$A$8:$I$263,3,FALSE)</f>
        <v>DA+0</v>
      </c>
      <c r="AO126" s="14" t="str">
        <f>+VLOOKUP(AO119,'Visual chart Edit'!$A$8:$I$263,3,FALSE)</f>
        <v>DC1+0</v>
      </c>
      <c r="AQ126" s="14" t="str">
        <f>+VLOOKUP(AQ119,'Visual chart Edit'!$A$8:$I$263,3,FALSE)</f>
        <v>DA+0</v>
      </c>
      <c r="AS126" s="14" t="str">
        <f>+VLOOKUP(AS119,'Visual chart Edit'!$A$8:$I$263,3,FALSE)</f>
        <v>DB2+0</v>
      </c>
      <c r="AT126" s="31"/>
      <c r="AV126" s="12"/>
      <c r="AW126" s="12"/>
      <c r="AX126" s="12"/>
      <c r="AY126" s="12"/>
      <c r="AZ126" s="12"/>
      <c r="BA126" s="12"/>
      <c r="BB126" s="12"/>
      <c r="BC126" s="12"/>
      <c r="BD126" s="140"/>
    </row>
    <row r="127" spans="1:67" s="14" customFormat="1" x14ac:dyDescent="0.35">
      <c r="A127" s="12"/>
      <c r="B127" s="136"/>
      <c r="C127" s="177" t="s">
        <v>423</v>
      </c>
      <c r="E127" s="14" t="str">
        <f>+VLOOKUP(E119,'Visual chart Edit'!$A$8:$I$263,8,FALSE)</f>
        <v>,,,</v>
      </c>
      <c r="G127" s="14" t="str">
        <f>+VLOOKUP(G119,'Visual chart Edit'!$A$8:$I$263,8,FALSE)</f>
        <v>,,,</v>
      </c>
      <c r="I127" s="14" t="str">
        <f>+VLOOKUP(I119,'Visual chart Edit'!$A$8:$I$263,8,FALSE)</f>
        <v>,,,</v>
      </c>
      <c r="K127" s="14" t="str">
        <f>+VLOOKUP(K119,'Visual chart Edit'!$A$8:$I$263,8,FALSE)</f>
        <v>,,,</v>
      </c>
      <c r="M127" s="14" t="str">
        <f>+VLOOKUP(M119,'Visual chart Edit'!$A$8:$I$263,8,FALSE)</f>
        <v>2,,,</v>
      </c>
      <c r="O127" s="14" t="str">
        <f>+VLOOKUP(O119,'Visual chart Edit'!$A$8:$I$263,8,FALSE)</f>
        <v>1,2,,</v>
      </c>
      <c r="Q127" s="14" t="str">
        <f>+VLOOKUP(Q119,'Visual chart Edit'!$A$8:$I$263,8,FALSE)</f>
        <v>1,2,,</v>
      </c>
      <c r="S127" s="14" t="str">
        <f>+VLOOKUP(S119,'Visual chart Edit'!$A$8:$I$263,8,FALSE)</f>
        <v>,,,</v>
      </c>
      <c r="U127" s="14" t="str">
        <f>+VLOOKUP(U119,'Visual chart Edit'!$A$8:$I$263,8,FALSE)</f>
        <v>,,,</v>
      </c>
      <c r="W127" s="14" t="str">
        <f>+VLOOKUP(W119,'Visual chart Edit'!$A$8:$I$263,8,FALSE)</f>
        <v>,,,</v>
      </c>
      <c r="Y127" s="14" t="str">
        <f>+VLOOKUP(Y119,'Visual chart Edit'!$A$8:$I$263,8,FALSE)</f>
        <v>,,,</v>
      </c>
      <c r="AA127" s="14" t="str">
        <f>+VLOOKUP(AA119,'Visual chart Edit'!$A$8:$I$263,8,FALSE)</f>
        <v>,,,</v>
      </c>
      <c r="AC127" s="14" t="str">
        <f>+VLOOKUP(AC119,'Visual chart Edit'!$A$8:$I$263,8,FALSE)</f>
        <v>,,,</v>
      </c>
      <c r="AE127" s="14" t="str">
        <f>+VLOOKUP(AE119,'Visual chart Edit'!$A$8:$I$263,8,FALSE)</f>
        <v>,,,</v>
      </c>
      <c r="AG127" s="14" t="str">
        <f>+VLOOKUP(AG119,'Visual chart Edit'!$A$8:$I$263,8,FALSE)</f>
        <v>,,,</v>
      </c>
      <c r="AI127" s="14" t="str">
        <f>+VLOOKUP(AI119,'Visual chart Edit'!$A$8:$I$263,8,FALSE)</f>
        <v>,,,</v>
      </c>
      <c r="AK127" s="14" t="str">
        <f>+VLOOKUP(AK119,'Visual chart Edit'!$A$8:$I$263,8,FALSE)</f>
        <v>,,,</v>
      </c>
      <c r="AM127" s="14" t="str">
        <f>+VLOOKUP(AM119,'Visual chart Edit'!$A$8:$I$263,8,FALSE)</f>
        <v>,,,</v>
      </c>
      <c r="AO127" s="14" t="str">
        <f>+VLOOKUP(AO119,'Visual chart Edit'!$A$8:$I$263,8,FALSE)</f>
        <v>1,,,</v>
      </c>
      <c r="AQ127" s="14" t="str">
        <f>+VLOOKUP(AQ119,'Visual chart Edit'!$A$8:$I$263,8,FALSE)</f>
        <v>,1,1,</v>
      </c>
      <c r="AS127" s="14" t="str">
        <f>+VLOOKUP(AS119,'Visual chart Edit'!$A$8:$I$263,8,FALSE)</f>
        <v>,,,</v>
      </c>
      <c r="AT127" s="31"/>
      <c r="AV127" s="12"/>
      <c r="AW127" s="12"/>
      <c r="AX127" s="12"/>
      <c r="AY127" s="12"/>
      <c r="AZ127" s="12"/>
      <c r="BA127" s="12"/>
      <c r="BB127" s="12"/>
      <c r="BC127" s="12"/>
      <c r="BD127" s="140"/>
    </row>
    <row r="128" spans="1:67" s="14" customFormat="1" x14ac:dyDescent="0.35">
      <c r="A128" s="12"/>
      <c r="B128" s="136"/>
      <c r="C128" s="177"/>
      <c r="AT128" s="31"/>
      <c r="AV128" s="12"/>
      <c r="AW128" s="12"/>
      <c r="AX128" s="12"/>
      <c r="AY128" s="12"/>
      <c r="AZ128" s="12"/>
      <c r="BA128" s="12"/>
      <c r="BB128" s="12"/>
      <c r="BC128" s="12"/>
      <c r="BD128" s="140"/>
    </row>
    <row r="129" spans="1:67" s="14" customFormat="1" ht="14.5" x14ac:dyDescent="0.35">
      <c r="A129" s="12"/>
      <c r="B129" s="136"/>
      <c r="C129" s="177" t="s">
        <v>444</v>
      </c>
      <c r="G129" s="48"/>
      <c r="I129" s="48"/>
      <c r="K129" s="48"/>
      <c r="M129" s="48"/>
      <c r="O129" s="48"/>
      <c r="Q129" s="48"/>
      <c r="S129" s="48"/>
      <c r="U129" s="48"/>
      <c r="W129" s="180"/>
      <c r="Y129" s="48"/>
      <c r="AA129" s="48"/>
      <c r="AC129" s="48"/>
      <c r="AE129" s="179"/>
      <c r="AG129" s="48"/>
      <c r="AI129" s="179"/>
      <c r="AK129" s="48"/>
      <c r="AM129" s="48"/>
      <c r="AO129" s="179"/>
      <c r="AQ129" s="182"/>
      <c r="AS129" s="48"/>
      <c r="AT129" s="31"/>
      <c r="AV129" s="12"/>
      <c r="AW129" s="12"/>
      <c r="AX129" s="12"/>
      <c r="AY129" s="12"/>
      <c r="AZ129" s="12"/>
      <c r="BA129" s="12"/>
      <c r="BB129" s="12"/>
      <c r="BC129" s="12"/>
      <c r="BD129" s="140"/>
    </row>
    <row r="130" spans="1:67" s="61" customFormat="1" x14ac:dyDescent="0.35">
      <c r="B130" s="137"/>
      <c r="C130" s="74"/>
      <c r="D130" s="74"/>
      <c r="E130" s="74">
        <v>211</v>
      </c>
      <c r="F130" s="74"/>
      <c r="G130" s="74">
        <v>212</v>
      </c>
      <c r="H130" s="74"/>
      <c r="I130" s="74">
        <v>213</v>
      </c>
      <c r="J130" s="74"/>
      <c r="K130" s="74">
        <v>214</v>
      </c>
      <c r="L130" s="74"/>
      <c r="M130" s="74">
        <v>215</v>
      </c>
      <c r="N130" s="74"/>
      <c r="O130" s="74">
        <v>216</v>
      </c>
      <c r="P130" s="74"/>
      <c r="Q130" s="74">
        <v>217</v>
      </c>
      <c r="R130" s="74"/>
      <c r="S130" s="74">
        <v>218</v>
      </c>
      <c r="T130" s="74"/>
      <c r="U130" s="74">
        <v>219</v>
      </c>
      <c r="V130" s="74"/>
      <c r="W130" s="74">
        <v>220</v>
      </c>
      <c r="X130" s="74"/>
      <c r="Y130" s="74">
        <v>221</v>
      </c>
      <c r="Z130" s="74"/>
      <c r="AA130" s="74">
        <v>222</v>
      </c>
      <c r="AB130" s="74"/>
      <c r="AC130" s="74">
        <v>223</v>
      </c>
      <c r="AD130" s="74"/>
      <c r="AE130" s="74">
        <v>224</v>
      </c>
      <c r="AF130" s="74"/>
      <c r="AG130" s="74">
        <v>225</v>
      </c>
      <c r="AH130" s="74"/>
      <c r="AI130" s="74">
        <v>226</v>
      </c>
      <c r="AJ130" s="74"/>
      <c r="AK130" s="74">
        <v>227</v>
      </c>
      <c r="AL130" s="74"/>
      <c r="AM130" s="74">
        <v>228</v>
      </c>
      <c r="AN130" s="74"/>
      <c r="AO130" s="74">
        <v>229</v>
      </c>
      <c r="AP130" s="74"/>
      <c r="AQ130" s="74">
        <v>230</v>
      </c>
      <c r="AR130" s="74"/>
      <c r="AS130" s="74">
        <v>231</v>
      </c>
      <c r="AT130" s="76"/>
      <c r="BD130" s="145"/>
      <c r="BO130" s="14"/>
    </row>
    <row r="131" spans="1:67" s="14" customFormat="1" x14ac:dyDescent="0.35">
      <c r="A131" s="12"/>
      <c r="B131" s="57"/>
      <c r="C131" s="177"/>
      <c r="E131" s="170" t="str">
        <f>+VLOOKUP(E130,'Visual chart Edit'!$A$8:$I$263,2,FALSE)</f>
        <v>34/1</v>
      </c>
      <c r="G131" s="170" t="str">
        <f>+VLOOKUP(G130,'Visual chart Edit'!$A$8:$I$263,2,FALSE)</f>
        <v>34/2</v>
      </c>
      <c r="I131" s="170" t="str">
        <f>+VLOOKUP(I130,'Visual chart Edit'!$A$8:$I$263,2,FALSE)</f>
        <v>34/3</v>
      </c>
      <c r="K131" s="170" t="str">
        <f>+VLOOKUP(K130,'Visual chart Edit'!$A$8:$I$263,2,FALSE)</f>
        <v>34/4</v>
      </c>
      <c r="M131" s="170" t="str">
        <f>+VLOOKUP(M130,'Visual chart Edit'!$A$8:$I$263,2,FALSE)</f>
        <v>35/0</v>
      </c>
      <c r="O131" s="170" t="str">
        <f>+VLOOKUP(O130,'Visual chart Edit'!$A$8:$I$263,2,FALSE)</f>
        <v>35/1</v>
      </c>
      <c r="Q131" s="170" t="str">
        <f>+VLOOKUP(Q130,'Visual chart Edit'!$A$8:$I$263,2,FALSE)</f>
        <v>35/2</v>
      </c>
      <c r="S131" s="170" t="str">
        <f>+VLOOKUP(S130,'Visual chart Edit'!$A$8:$I$263,2,FALSE)</f>
        <v>35/3</v>
      </c>
      <c r="U131" s="170" t="str">
        <f>+VLOOKUP(U130,'Visual chart Edit'!$A$8:$I$263,2,FALSE)</f>
        <v>35/4</v>
      </c>
      <c r="W131" s="170" t="str">
        <f>+VLOOKUP(W130,'Visual chart Edit'!$A$8:$I$263,2,FALSE)</f>
        <v>35/5</v>
      </c>
      <c r="Y131" s="170" t="str">
        <f>+VLOOKUP(Y130,'Visual chart Edit'!$A$8:$I$263,2,FALSE)</f>
        <v>36/0</v>
      </c>
      <c r="AA131" s="170" t="str">
        <f>+VLOOKUP(AA130,'Visual chart Edit'!$A$8:$I$263,2,FALSE)</f>
        <v>36/1</v>
      </c>
      <c r="AC131" s="170" t="str">
        <f>+VLOOKUP(AC130,'Visual chart Edit'!$A$8:$I$263,2,FALSE)</f>
        <v>36/2</v>
      </c>
      <c r="AE131" s="170" t="str">
        <f>+VLOOKUP(AE130,'Visual chart Edit'!$A$8:$I$263,2,FALSE)</f>
        <v>36/3</v>
      </c>
      <c r="AG131" s="170" t="str">
        <f>+VLOOKUP(AG130,'Visual chart Edit'!$A$8:$I$263,2,FALSE)</f>
        <v>36/4</v>
      </c>
      <c r="AI131" s="170" t="str">
        <f>+VLOOKUP(AI130,'Visual chart Edit'!$A$8:$I$263,2,FALSE)</f>
        <v>37/0</v>
      </c>
      <c r="AK131" s="170" t="str">
        <f>+VLOOKUP(AK130,'Visual chart Edit'!$A$8:$I$263,2,FALSE)</f>
        <v>37/1</v>
      </c>
      <c r="AM131" s="170" t="str">
        <f>+VLOOKUP(AM130,'Visual chart Edit'!$A$8:$I$263,2,FALSE)</f>
        <v>37/2</v>
      </c>
      <c r="AO131" s="170" t="str">
        <f>+VLOOKUP(AO130,'Visual chart Edit'!$A$8:$I$263,2,FALSE)</f>
        <v>37/3</v>
      </c>
      <c r="AQ131" s="170" t="str">
        <f>+VLOOKUP(AQ130,'Visual chart Edit'!$A$8:$I$263,2,FALSE)</f>
        <v>38/0</v>
      </c>
      <c r="AS131" s="170" t="str">
        <f>+VLOOKUP(AS130,'Visual chart Edit'!$A$8:$I$263,2,FALSE)</f>
        <v>38/1</v>
      </c>
      <c r="AT131" s="31"/>
      <c r="AV131" s="12"/>
      <c r="AW131" s="12"/>
      <c r="AX131" s="12"/>
      <c r="AY131" s="12"/>
      <c r="AZ131" s="12"/>
      <c r="BA131" s="12"/>
      <c r="BB131" s="12"/>
      <c r="BC131" s="12"/>
      <c r="BD131" s="140"/>
    </row>
    <row r="132" spans="1:67" s="14" customFormat="1" x14ac:dyDescent="0.35">
      <c r="A132" s="12"/>
      <c r="B132" s="57"/>
      <c r="C132" s="177"/>
      <c r="AT132" s="31"/>
      <c r="AV132" s="12"/>
      <c r="AW132" s="12"/>
      <c r="AX132" s="12"/>
      <c r="AY132" s="12"/>
      <c r="AZ132" s="12"/>
      <c r="BA132" s="12"/>
      <c r="BB132" s="12"/>
      <c r="BC132" s="12"/>
      <c r="BD132" s="140"/>
      <c r="BI132" s="14">
        <f>+SUMIF(D132:AT132,".",D135:AT135)</f>
        <v>0</v>
      </c>
      <c r="BJ132" s="14">
        <f>+SUMIF(D132:AT132,"..",D135:AT135)</f>
        <v>0</v>
      </c>
      <c r="BK132" s="14">
        <f>+SUMIF(D132:AT132,",",D135:AT135)</f>
        <v>0</v>
      </c>
    </row>
    <row r="133" spans="1:67" s="14" customFormat="1" x14ac:dyDescent="0.35">
      <c r="A133" s="12"/>
      <c r="B133" s="136"/>
      <c r="C133" s="177" t="s">
        <v>440</v>
      </c>
      <c r="E133" s="14" t="str">
        <f>+VLOOKUP(E131,'Visual chart Edit'!$B$7:$L$591,11,FALSE)</f>
        <v/>
      </c>
      <c r="G133" s="14" t="str">
        <f>+VLOOKUP(G131,'Visual chart Edit'!$B$7:$L$591,11,FALSE)</f>
        <v/>
      </c>
      <c r="I133" s="14" t="str">
        <f>+VLOOKUP(I131,'Visual chart Edit'!$B$7:$L$591,11,FALSE)</f>
        <v>E</v>
      </c>
      <c r="K133" s="14" t="str">
        <f>+VLOOKUP(K131,'Visual chart Edit'!$B$7:$L$591,11,FALSE)</f>
        <v/>
      </c>
      <c r="M133" s="14" t="str">
        <f>+VLOOKUP(M131,'Visual chart Edit'!$B$7:$L$591,11,FALSE)</f>
        <v/>
      </c>
      <c r="O133" s="14" t="str">
        <f>+VLOOKUP(O131,'Visual chart Edit'!$B$7:$L$591,11,FALSE)</f>
        <v/>
      </c>
      <c r="Q133" s="14" t="str">
        <f>+VLOOKUP(Q131,'Visual chart Edit'!$B$7:$L$591,11,FALSE)</f>
        <v/>
      </c>
      <c r="S133" s="14" t="str">
        <f>+VLOOKUP(S131,'Visual chart Edit'!$B$7:$L$591,11,FALSE)</f>
        <v/>
      </c>
      <c r="U133" s="14" t="str">
        <f>+VLOOKUP(U131,'Visual chart Edit'!$B$7:$L$591,11,FALSE)</f>
        <v/>
      </c>
      <c r="W133" s="14" t="str">
        <f>+VLOOKUP(W131,'Visual chart Edit'!$B$7:$L$591,11,FALSE)</f>
        <v/>
      </c>
      <c r="Y133" s="14" t="str">
        <f>+VLOOKUP(Y131,'Visual chart Edit'!$B$7:$L$591,11,FALSE)</f>
        <v>E</v>
      </c>
      <c r="AA133" s="14" t="str">
        <f>+VLOOKUP(AA131,'Visual chart Edit'!$B$7:$L$591,11,FALSE)</f>
        <v>E</v>
      </c>
      <c r="AC133" s="14" t="str">
        <f>+VLOOKUP(AC131,'Visual chart Edit'!$B$7:$L$591,11,FALSE)</f>
        <v>E</v>
      </c>
      <c r="AE133" s="14" t="str">
        <f>+VLOOKUP(AE131,'Visual chart Edit'!$B$7:$L$591,11,FALSE)</f>
        <v>E</v>
      </c>
      <c r="AG133" s="14" t="str">
        <f>+VLOOKUP(AG131,'Visual chart Edit'!$B$7:$L$591,11,FALSE)</f>
        <v>E</v>
      </c>
      <c r="AI133" s="14" t="str">
        <f>+VLOOKUP(AI131,'Visual chart Edit'!$B$7:$L$591,11,FALSE)</f>
        <v>E</v>
      </c>
      <c r="AK133" s="14" t="str">
        <f>+VLOOKUP(AK131,'Visual chart Edit'!$B$7:$L$591,11,FALSE)</f>
        <v/>
      </c>
      <c r="AM133" s="14" t="str">
        <f>+VLOOKUP(AM131,'Visual chart Edit'!$B$7:$L$591,11,FALSE)</f>
        <v/>
      </c>
      <c r="AO133" s="14" t="str">
        <f>+VLOOKUP(AO131,'Visual chart Edit'!$B$7:$L$591,11,FALSE)</f>
        <v/>
      </c>
      <c r="AQ133" s="14" t="str">
        <f>+VLOOKUP(AQ131,'Visual chart Edit'!$B$7:$L$591,11,FALSE)</f>
        <v/>
      </c>
      <c r="AS133" s="14" t="str">
        <f>+VLOOKUP(AS131,'Visual chart Edit'!$B$7:$L$591,11,FALSE)</f>
        <v/>
      </c>
      <c r="AT133" s="31"/>
      <c r="AV133" s="12"/>
      <c r="AW133" s="12"/>
      <c r="AX133" s="12"/>
      <c r="AY133" s="12"/>
      <c r="AZ133" s="12"/>
      <c r="BA133" s="12"/>
      <c r="BB133" s="12"/>
      <c r="BC133" s="12"/>
      <c r="BD133" s="140"/>
    </row>
    <row r="134" spans="1:67" s="14" customFormat="1" ht="3" customHeight="1" x14ac:dyDescent="0.35">
      <c r="A134" s="12"/>
      <c r="B134" s="136"/>
      <c r="C134" s="177" t="s">
        <v>441</v>
      </c>
      <c r="E134" s="22" t="str">
        <f>+VLOOKUP(E131,'Visual chart Edit'!$B$7:$M$491,12,FALSE)</f>
        <v/>
      </c>
      <c r="G134" s="22" t="str">
        <f>+VLOOKUP(G131,'Visual chart Edit'!$B$7:$M$491,12,FALSE)</f>
        <v/>
      </c>
      <c r="I134" s="22" t="str">
        <f>+VLOOKUP(I131,'Visual chart Edit'!$B$7:$M$491,12,FALSE)</f>
        <v/>
      </c>
      <c r="K134" s="22" t="str">
        <f>+VLOOKUP(K131,'Visual chart Edit'!$B$7:$M$491,12,FALSE)</f>
        <v/>
      </c>
      <c r="M134" s="22" t="str">
        <f>+VLOOKUP(M131,'Visual chart Edit'!$B$7:$M$491,12,FALSE)</f>
        <v/>
      </c>
      <c r="O134" s="22" t="str">
        <f>+VLOOKUP(O131,'Visual chart Edit'!$B$7:$M$491,12,FALSE)</f>
        <v/>
      </c>
      <c r="Q134" s="22" t="str">
        <f>+VLOOKUP(Q131,'Visual chart Edit'!$B$7:$M$491,12,FALSE)</f>
        <v/>
      </c>
      <c r="S134" s="22" t="str">
        <f>+VLOOKUP(S131,'Visual chart Edit'!$B$7:$M$491,12,FALSE)</f>
        <v/>
      </c>
      <c r="U134" s="22" t="str">
        <f>+VLOOKUP(U131,'Visual chart Edit'!$B$7:$M$491,12,FALSE)</f>
        <v/>
      </c>
      <c r="W134" s="22" t="str">
        <f>+VLOOKUP(W131,'Visual chart Edit'!$B$7:$M$491,12,FALSE)</f>
        <v/>
      </c>
      <c r="Y134" s="22" t="str">
        <f>+VLOOKUP(Y131,'Visual chart Edit'!$B$7:$M$491,12,FALSE)</f>
        <v/>
      </c>
      <c r="AA134" s="22" t="str">
        <f>+VLOOKUP(AA131,'Visual chart Edit'!$B$7:$M$491,12,FALSE)</f>
        <v/>
      </c>
      <c r="AC134" s="22" t="str">
        <f>+VLOOKUP(AC131,'Visual chart Edit'!$B$7:$M$491,12,FALSE)</f>
        <v/>
      </c>
      <c r="AE134" s="22" t="str">
        <f>+VLOOKUP(AE131,'Visual chart Edit'!$B$7:$M$491,12,FALSE)</f>
        <v/>
      </c>
      <c r="AG134" s="22" t="str">
        <f>+VLOOKUP(AG131,'Visual chart Edit'!$B$7:$M$491,12,FALSE)</f>
        <v/>
      </c>
      <c r="AI134" s="22" t="str">
        <f>+VLOOKUP(AI131,'Visual chart Edit'!$B$7:$M$491,12,FALSE)</f>
        <v/>
      </c>
      <c r="AK134" s="22" t="str">
        <f>+VLOOKUP(AK131,'Visual chart Edit'!$B$7:$M$491,12,FALSE)</f>
        <v/>
      </c>
      <c r="AM134" s="22" t="str">
        <f>+VLOOKUP(AM131,'Visual chart Edit'!$B$7:$M$491,12,FALSE)</f>
        <v/>
      </c>
      <c r="AO134" s="22" t="str">
        <f>+VLOOKUP(AO131,'Visual chart Edit'!$B$7:$M$491,12,FALSE)</f>
        <v/>
      </c>
      <c r="AQ134" s="22" t="str">
        <f>+VLOOKUP(AQ131,'Visual chart Edit'!$B$7:$M$491,12,FALSE)</f>
        <v/>
      </c>
      <c r="AS134" s="22" t="str">
        <f>+VLOOKUP(AS131,'Visual chart Edit'!$B$7:$M$491,12,FALSE)</f>
        <v/>
      </c>
      <c r="AT134" s="31"/>
      <c r="AV134" s="12"/>
      <c r="AW134" s="12"/>
      <c r="AX134" s="12"/>
      <c r="AY134" s="12"/>
      <c r="AZ134" s="12"/>
      <c r="BA134" s="12"/>
      <c r="BB134" s="12"/>
      <c r="BC134" s="12"/>
      <c r="BD134" s="140"/>
    </row>
    <row r="135" spans="1:67" s="14" customFormat="1" ht="15" customHeight="1" x14ac:dyDescent="0.35">
      <c r="A135" s="12"/>
      <c r="B135" s="136"/>
      <c r="C135" s="177" t="s">
        <v>442</v>
      </c>
      <c r="D135" s="14">
        <f>+VLOOKUP(E130,'Visual chart Edit'!$A$8:$I$263,9,FALSE)</f>
        <v>432.6</v>
      </c>
      <c r="E135" s="94" t="str">
        <f>+VLOOKUP(E131,'Visual chart Edit'!$B$7:$K$570,10,FALSE)</f>
        <v>Sandy</v>
      </c>
      <c r="F135" s="14">
        <f>+VLOOKUP(G130,'Visual chart Edit'!$A$8:$I$263,9,FALSE)</f>
        <v>407.5</v>
      </c>
      <c r="G135" s="94" t="str">
        <f>+VLOOKUP(G131,'Visual chart Edit'!$B$7:$K$570,10,FALSE)</f>
        <v>Sandy</v>
      </c>
      <c r="H135" s="14">
        <f>+VLOOKUP(I130,'Visual chart Edit'!$A$8:$I$263,9,FALSE)</f>
        <v>377</v>
      </c>
      <c r="I135" s="94" t="str">
        <f>+VLOOKUP(I131,'Visual chart Edit'!$B$7:$K$570,10,FALSE)</f>
        <v>Sandy</v>
      </c>
      <c r="J135" s="14">
        <f>+VLOOKUP(K130,'Visual chart Edit'!$A$8:$I$263,9,FALSE)</f>
        <v>451.6</v>
      </c>
      <c r="K135" s="94" t="str">
        <f>+VLOOKUP(K131,'Visual chart Edit'!$B$7:$K$570,10,FALSE)</f>
        <v>Sandy</v>
      </c>
      <c r="L135" s="14">
        <f>+VLOOKUP(M130,'Visual chart Edit'!$A$8:$I$263,9,FALSE)</f>
        <v>379.3</v>
      </c>
      <c r="M135" s="94" t="str">
        <f>+VLOOKUP(M131,'Visual chart Edit'!$B$7:$K$570,10,FALSE)</f>
        <v>Sandy</v>
      </c>
      <c r="N135" s="14">
        <f>+VLOOKUP(O130,'Visual chart Edit'!$A$8:$I$263,9,FALSE)</f>
        <v>265.60000000000002</v>
      </c>
      <c r="O135" s="94" t="str">
        <f>+VLOOKUP(O131,'Visual chart Edit'!$B$7:$K$570,10,FALSE)</f>
        <v>Sandy</v>
      </c>
      <c r="P135" s="14">
        <f>+VLOOKUP(Q130,'Visual chart Edit'!$A$8:$I$263,9,FALSE)</f>
        <v>492.4</v>
      </c>
      <c r="Q135" s="94" t="str">
        <f>+VLOOKUP(Q131,'Visual chart Edit'!$B$7:$K$570,10,FALSE)</f>
        <v>Sandy</v>
      </c>
      <c r="R135" s="14">
        <f>+VLOOKUP(S130,'Visual chart Edit'!$A$8:$I$263,9,FALSE)</f>
        <v>522.20000000000005</v>
      </c>
      <c r="S135" s="94" t="str">
        <f>+VLOOKUP(S131,'Visual chart Edit'!$B$7:$K$570,10,FALSE)</f>
        <v>Sandy</v>
      </c>
      <c r="T135" s="14">
        <f>+VLOOKUP(U130,'Visual chart Edit'!$A$8:$I$263,9,FALSE)</f>
        <v>418.9</v>
      </c>
      <c r="U135" s="94" t="str">
        <f>+VLOOKUP(U131,'Visual chart Edit'!$B$7:$K$570,10,FALSE)</f>
        <v>DRY</v>
      </c>
      <c r="V135" s="14">
        <f>+VLOOKUP(W130,'Visual chart Edit'!$A$8:$I$263,9,FALSE)</f>
        <v>421.7</v>
      </c>
      <c r="W135" s="94" t="str">
        <f>+VLOOKUP(W131,'Visual chart Edit'!$B$7:$K$570,10,FALSE)</f>
        <v>Sandy</v>
      </c>
      <c r="X135" s="14">
        <f>+VLOOKUP(Y130,'Visual chart Edit'!$A$8:$I$263,9,FALSE)</f>
        <v>342.7</v>
      </c>
      <c r="Y135" s="94" t="str">
        <f>+VLOOKUP(Y131,'Visual chart Edit'!$B$7:$K$570,10,FALSE)</f>
        <v>Sandy</v>
      </c>
      <c r="Z135" s="14">
        <f>+VLOOKUP(AA130,'Visual chart Edit'!$A$8:$I$263,9,FALSE)</f>
        <v>386.4</v>
      </c>
      <c r="AA135" s="94" t="str">
        <f>+VLOOKUP(AA131,'Visual chart Edit'!$B$7:$K$570,10,FALSE)</f>
        <v>Sandy</v>
      </c>
      <c r="AB135" s="14">
        <f>+VLOOKUP(AC130,'Visual chart Edit'!$A$8:$I$263,9,FALSE)</f>
        <v>309.39999999999998</v>
      </c>
      <c r="AC135" s="94" t="str">
        <f>+VLOOKUP(AC131,'Visual chart Edit'!$B$7:$K$570,10,FALSE)</f>
        <v>Sandy</v>
      </c>
      <c r="AD135" s="14">
        <f>+VLOOKUP(AE130,'Visual chart Edit'!$A$8:$I$263,9,FALSE)</f>
        <v>357.8</v>
      </c>
      <c r="AE135" s="94" t="str">
        <f>+VLOOKUP(AE131,'Visual chart Edit'!$B$7:$K$570,10,FALSE)</f>
        <v>Sandy</v>
      </c>
      <c r="AF135" s="14">
        <f>+VLOOKUP(AG130,'Visual chart Edit'!$A$8:$I$263,9,FALSE)</f>
        <v>480.4</v>
      </c>
      <c r="AG135" s="94" t="str">
        <f>+VLOOKUP(AG131,'Visual chart Edit'!$B$7:$K$570,10,FALSE)</f>
        <v>Sandy</v>
      </c>
      <c r="AH135" s="14">
        <f>+VLOOKUP(AI130,'Visual chart Edit'!$A$8:$I$263,9,FALSE)</f>
        <v>350.5</v>
      </c>
      <c r="AI135" s="94" t="str">
        <f>+VLOOKUP(AI131,'Visual chart Edit'!$B$7:$K$570,10,FALSE)</f>
        <v>Sandy</v>
      </c>
      <c r="AJ135" s="14">
        <f>+VLOOKUP(AK130,'Visual chart Edit'!$A$8:$I$263,9,FALSE)</f>
        <v>443.3</v>
      </c>
      <c r="AK135" s="94" t="str">
        <f>+VLOOKUP(AK131,'Visual chart Edit'!$B$7:$K$570,10,FALSE)</f>
        <v>Sandy</v>
      </c>
      <c r="AL135" s="14">
        <f>+VLOOKUP(AM130,'Visual chart Edit'!$A$8:$I$263,9,FALSE)</f>
        <v>356.7</v>
      </c>
      <c r="AM135" s="94" t="str">
        <f>+VLOOKUP(AM131,'Visual chart Edit'!$B$7:$K$570,10,FALSE)</f>
        <v>Sandy</v>
      </c>
      <c r="AN135" s="14">
        <f>+VLOOKUP(AO130,'Visual chart Edit'!$A$8:$I$263,9,FALSE)</f>
        <v>339.9</v>
      </c>
      <c r="AO135" s="94" t="str">
        <f>+VLOOKUP(AO131,'Visual chart Edit'!$B$7:$K$570,10,FALSE)</f>
        <v>Sandy</v>
      </c>
      <c r="AP135" s="14">
        <f>+VLOOKUP(AQ130,'Visual chart Edit'!$A$8:$I$263,9,FALSE)</f>
        <v>500.3</v>
      </c>
      <c r="AQ135" s="94" t="str">
        <f>+VLOOKUP(AQ131,'Visual chart Edit'!$B$7:$K$570,10,FALSE)</f>
        <v>Sandy</v>
      </c>
      <c r="AR135" s="14">
        <f>+VLOOKUP(AS130,'Visual chart Edit'!$A$8:$I$263,9,FALSE)</f>
        <v>421.4</v>
      </c>
      <c r="AS135" s="94" t="str">
        <f>+VLOOKUP(AS131,'Visual chart Edit'!$B$7:$K$570,10,FALSE)</f>
        <v>Sandy</v>
      </c>
      <c r="AT135" s="31"/>
      <c r="AV135" s="12">
        <f>+COUNTIF(C134:AT135,"Sandy")</f>
        <v>20</v>
      </c>
      <c r="AW135" s="12">
        <f>+COUNTIF(C134:AT135,"DRY")</f>
        <v>1</v>
      </c>
      <c r="AX135" s="12">
        <f>+COUNTIF(C135:AT135,"DFR")</f>
        <v>0</v>
      </c>
      <c r="AY135" s="12">
        <f>+COUNTIF(C135:AS135,"WFR")</f>
        <v>0</v>
      </c>
      <c r="AZ135" s="12">
        <f>+COUNTIF(C135:AS135,"FS")</f>
        <v>0</v>
      </c>
      <c r="BA135" s="12">
        <f>+SUM(AV135:AZ135)</f>
        <v>21</v>
      </c>
      <c r="BB135" s="12">
        <f>+COUNTIF(E135:AS135,"WIP")</f>
        <v>0</v>
      </c>
      <c r="BC135" s="12">
        <f>+COUNTIF(D136:AT136,"C")</f>
        <v>21</v>
      </c>
      <c r="BD135" s="140">
        <f>+COUNTIF(D133:AT133,"E")</f>
        <v>7</v>
      </c>
      <c r="BE135" s="12">
        <f>+COUNTIF(D134:AT134,"Done")</f>
        <v>0</v>
      </c>
      <c r="BH135" s="14">
        <f>+SUM(D135:AT135)</f>
        <v>8457.5999999999985</v>
      </c>
    </row>
    <row r="136" spans="1:67" s="14" customFormat="1" x14ac:dyDescent="0.35">
      <c r="A136" s="12"/>
      <c r="B136" s="136"/>
      <c r="C136" s="177" t="s">
        <v>443</v>
      </c>
      <c r="E136" s="22" t="s">
        <v>424</v>
      </c>
      <c r="G136" s="22" t="s">
        <v>424</v>
      </c>
      <c r="I136" s="22" t="s">
        <v>424</v>
      </c>
      <c r="K136" s="22" t="s">
        <v>424</v>
      </c>
      <c r="M136" s="22" t="s">
        <v>424</v>
      </c>
      <c r="O136" s="22" t="s">
        <v>424</v>
      </c>
      <c r="Q136" s="22" t="s">
        <v>424</v>
      </c>
      <c r="S136" s="22" t="s">
        <v>424</v>
      </c>
      <c r="U136" s="22" t="s">
        <v>424</v>
      </c>
      <c r="W136" s="22" t="s">
        <v>424</v>
      </c>
      <c r="Y136" s="22" t="s">
        <v>424</v>
      </c>
      <c r="AA136" s="22" t="s">
        <v>424</v>
      </c>
      <c r="AC136" s="22" t="s">
        <v>424</v>
      </c>
      <c r="AE136" s="22" t="s">
        <v>424</v>
      </c>
      <c r="AG136" s="22" t="s">
        <v>424</v>
      </c>
      <c r="AI136" s="22" t="s">
        <v>424</v>
      </c>
      <c r="AK136" s="22" t="s">
        <v>424</v>
      </c>
      <c r="AM136" s="22" t="s">
        <v>424</v>
      </c>
      <c r="AO136" s="22" t="s">
        <v>424</v>
      </c>
      <c r="AQ136" s="22" t="s">
        <v>424</v>
      </c>
      <c r="AS136" s="22" t="s">
        <v>424</v>
      </c>
      <c r="AT136" s="31"/>
      <c r="AV136" s="12"/>
      <c r="AW136" s="12"/>
      <c r="AX136" s="12"/>
      <c r="AY136" s="12"/>
      <c r="AZ136" s="12"/>
      <c r="BA136" s="12"/>
      <c r="BB136" s="12"/>
      <c r="BC136" s="12"/>
      <c r="BD136" s="140"/>
    </row>
    <row r="137" spans="1:67" s="14" customFormat="1" x14ac:dyDescent="0.35">
      <c r="A137" s="12"/>
      <c r="B137" s="136"/>
      <c r="C137" s="177" t="s">
        <v>140</v>
      </c>
      <c r="E137" s="14" t="str">
        <f>+VLOOKUP(E130,'Visual chart Edit'!$A$8:$I$263,3,FALSE)</f>
        <v>DA+9</v>
      </c>
      <c r="G137" s="14" t="str">
        <f>+VLOOKUP(G130,'Visual chart Edit'!$A$8:$I$263,3,FALSE)</f>
        <v>DA+6</v>
      </c>
      <c r="I137" s="14" t="str">
        <f>+VLOOKUP(I130,'Visual chart Edit'!$A$8:$I$263,3,FALSE)</f>
        <v>DA+0</v>
      </c>
      <c r="K137" s="14" t="str">
        <f>+VLOOKUP(K130,'Visual chart Edit'!$A$8:$I$263,3,FALSE)</f>
        <v>DA+0</v>
      </c>
      <c r="M137" s="14" t="str">
        <f>+VLOOKUP(M130,'Visual chart Edit'!$A$8:$I$263,3,FALSE)</f>
        <v>DB2+6</v>
      </c>
      <c r="O137" s="14" t="str">
        <f>+VLOOKUP(O130,'Visual chart Edit'!$A$8:$I$263,3,FALSE)</f>
        <v>DA+9</v>
      </c>
      <c r="Q137" s="14" t="str">
        <f>+VLOOKUP(Q130,'Visual chart Edit'!$A$8:$I$263,3,FALSE)</f>
        <v>DB1+0</v>
      </c>
      <c r="S137" s="14" t="str">
        <f>+VLOOKUP(S130,'Visual chart Edit'!$A$8:$I$263,3,FALSE)</f>
        <v>DB1+6</v>
      </c>
      <c r="U137" s="14" t="str">
        <f>+VLOOKUP(U130,'Visual chart Edit'!$A$8:$I$263,3,FALSE)</f>
        <v>DA+0</v>
      </c>
      <c r="W137" s="14" t="str">
        <f>+VLOOKUP(W130,'Visual chart Edit'!$A$8:$I$263,3,FALSE)</f>
        <v>DA+0</v>
      </c>
      <c r="Y137" s="14" t="str">
        <f>+VLOOKUP(Y130,'Visual chart Edit'!$A$8:$I$263,3,FALSE)</f>
        <v>DB2+0</v>
      </c>
      <c r="AA137" s="14" t="str">
        <f>+VLOOKUP(AA130,'Visual chart Edit'!$A$8:$I$263,3,FALSE)</f>
        <v>DA+3</v>
      </c>
      <c r="AC137" s="14" t="str">
        <f>+VLOOKUP(AC130,'Visual chart Edit'!$A$8:$I$263,3,FALSE)</f>
        <v>DA+0</v>
      </c>
      <c r="AE137" s="14" t="str">
        <f>+VLOOKUP(AE130,'Visual chart Edit'!$A$8:$I$263,3,FALSE)</f>
        <v>DA+0</v>
      </c>
      <c r="AG137" s="14" t="str">
        <f>+VLOOKUP(AG130,'Visual chart Edit'!$A$8:$I$263,3,FALSE)</f>
        <v>DA+6</v>
      </c>
      <c r="AI137" s="14" t="str">
        <f>+VLOOKUP(AI130,'Visual chart Edit'!$A$8:$I$263,3,FALSE)</f>
        <v>DB2+0</v>
      </c>
      <c r="AK137" s="14" t="str">
        <f>+VLOOKUP(AK130,'Visual chart Edit'!$A$8:$I$263,3,FALSE)</f>
        <v>DA+9</v>
      </c>
      <c r="AM137" s="14" t="str">
        <f>+VLOOKUP(AM130,'Visual chart Edit'!$A$8:$I$263,3,FALSE)</f>
        <v>DA+3</v>
      </c>
      <c r="AO137" s="14" t="str">
        <f>+VLOOKUP(AO130,'Visual chart Edit'!$A$8:$I$263,3,FALSE)</f>
        <v>DA+0</v>
      </c>
      <c r="AQ137" s="14" t="str">
        <f>+VLOOKUP(AQ130,'Visual chart Edit'!$A$8:$I$263,3,FALSE)</f>
        <v>DB2+6</v>
      </c>
      <c r="AS137" s="14" t="str">
        <f>+VLOOKUP(AS130,'Visual chart Edit'!$A$8:$I$263,3,FALSE)</f>
        <v>DA+0</v>
      </c>
      <c r="AT137" s="31"/>
      <c r="AV137" s="12"/>
      <c r="AW137" s="12"/>
      <c r="AX137" s="12"/>
      <c r="AY137" s="12"/>
      <c r="AZ137" s="12"/>
      <c r="BA137" s="12"/>
      <c r="BB137" s="12"/>
      <c r="BC137" s="12"/>
      <c r="BD137" s="140"/>
    </row>
    <row r="138" spans="1:67" s="14" customFormat="1" x14ac:dyDescent="0.35">
      <c r="A138" s="12"/>
      <c r="B138" s="136"/>
      <c r="C138" s="177" t="s">
        <v>423</v>
      </c>
      <c r="E138" s="14" t="str">
        <f>+VLOOKUP(E130,'Visual chart Edit'!$A$8:$I$263,8,FALSE)</f>
        <v>,,,</v>
      </c>
      <c r="G138" s="14" t="str">
        <f>+VLOOKUP(G130,'Visual chart Edit'!$A$8:$I$263,8,FALSE)</f>
        <v>,,,2</v>
      </c>
      <c r="I138" s="14" t="str">
        <f>+VLOOKUP(I130,'Visual chart Edit'!$A$8:$I$263,8,FALSE)</f>
        <v>,3,,</v>
      </c>
      <c r="K138" s="14" t="str">
        <f>+VLOOKUP(K130,'Visual chart Edit'!$A$8:$I$263,8,FALSE)</f>
        <v>,3,1,</v>
      </c>
      <c r="M138" s="14" t="str">
        <f>+VLOOKUP(M130,'Visual chart Edit'!$A$8:$I$263,8,FALSE)</f>
        <v>2,,,</v>
      </c>
      <c r="O138" s="14" t="str">
        <f>+VLOOKUP(O130,'Visual chart Edit'!$A$8:$I$263,8,FALSE)</f>
        <v>2,,,2</v>
      </c>
      <c r="Q138" s="14" t="str">
        <f>+VLOOKUP(Q130,'Visual chart Edit'!$A$8:$I$263,8,FALSE)</f>
        <v>1,1,,</v>
      </c>
      <c r="S138" s="14" t="str">
        <f>+VLOOKUP(S130,'Visual chart Edit'!$A$8:$I$263,8,FALSE)</f>
        <v>1,,,</v>
      </c>
      <c r="U138" s="14" t="str">
        <f>+VLOOKUP(U130,'Visual chart Edit'!$A$8:$I$263,8,FALSE)</f>
        <v>,,,</v>
      </c>
      <c r="W138" s="14" t="str">
        <f>+VLOOKUP(W130,'Visual chart Edit'!$A$8:$I$263,8,FALSE)</f>
        <v>,,4,4</v>
      </c>
      <c r="Y138" s="14" t="str">
        <f>+VLOOKUP(Y130,'Visual chart Edit'!$A$8:$I$263,8,FALSE)</f>
        <v>,,,</v>
      </c>
      <c r="AA138" s="14" t="str">
        <f>+VLOOKUP(AA130,'Visual chart Edit'!$A$8:$I$263,8,FALSE)</f>
        <v>,,,</v>
      </c>
      <c r="AC138" s="14" t="str">
        <f>+VLOOKUP(AC130,'Visual chart Edit'!$A$8:$I$263,8,FALSE)</f>
        <v>1,1,,</v>
      </c>
      <c r="AE138" s="14" t="str">
        <f>+VLOOKUP(AE130,'Visual chart Edit'!$A$8:$I$263,8,FALSE)</f>
        <v>,2,,</v>
      </c>
      <c r="AG138" s="14" t="str">
        <f>+VLOOKUP(AG130,'Visual chart Edit'!$A$8:$I$263,8,FALSE)</f>
        <v>2,3,,5</v>
      </c>
      <c r="AI138" s="14" t="str">
        <f>+VLOOKUP(AI130,'Visual chart Edit'!$A$8:$I$263,8,FALSE)</f>
        <v>,,,1</v>
      </c>
      <c r="AK138" s="14" t="str">
        <f>+VLOOKUP(AK130,'Visual chart Edit'!$A$8:$I$263,8,FALSE)</f>
        <v>2,2,2,1</v>
      </c>
      <c r="AM138" s="14" t="str">
        <f>+VLOOKUP(AM130,'Visual chart Edit'!$A$8:$I$263,8,FALSE)</f>
        <v>,,,</v>
      </c>
      <c r="AO138" s="14" t="str">
        <f>+VLOOKUP(AO130,'Visual chart Edit'!$A$8:$I$263,8,FALSE)</f>
        <v>,,,</v>
      </c>
      <c r="AQ138" s="14" t="str">
        <f>+VLOOKUP(AQ130,'Visual chart Edit'!$A$8:$I$263,8,FALSE)</f>
        <v>,,,</v>
      </c>
      <c r="AS138" s="14" t="str">
        <f>+VLOOKUP(AS130,'Visual chart Edit'!$A$8:$I$263,8,FALSE)</f>
        <v>,,,</v>
      </c>
      <c r="AT138" s="31"/>
      <c r="AV138" s="12"/>
      <c r="AW138" s="12"/>
      <c r="AX138" s="12"/>
      <c r="AY138" s="12"/>
      <c r="AZ138" s="12"/>
      <c r="BA138" s="12"/>
      <c r="BB138" s="12"/>
      <c r="BC138" s="12"/>
      <c r="BD138" s="140"/>
    </row>
    <row r="139" spans="1:67" s="14" customFormat="1" x14ac:dyDescent="0.35">
      <c r="A139" s="12"/>
      <c r="B139" s="136"/>
      <c r="C139" s="177"/>
      <c r="AT139" s="31"/>
      <c r="AV139" s="12"/>
      <c r="AW139" s="12"/>
      <c r="AX139" s="12"/>
      <c r="AY139" s="12"/>
      <c r="AZ139" s="12"/>
      <c r="BA139" s="12"/>
      <c r="BB139" s="12"/>
      <c r="BC139" s="12"/>
      <c r="BD139" s="140"/>
    </row>
    <row r="140" spans="1:67" s="14" customFormat="1" ht="14.5" x14ac:dyDescent="0.35">
      <c r="A140" s="12"/>
      <c r="B140" s="136"/>
      <c r="C140" s="177" t="s">
        <v>444</v>
      </c>
      <c r="E140" s="179"/>
      <c r="G140" s="179"/>
      <c r="I140" s="179"/>
      <c r="K140" s="179"/>
      <c r="M140" s="48"/>
      <c r="O140" s="48"/>
      <c r="Q140" s="48"/>
      <c r="S140" s="48"/>
      <c r="U140" s="179"/>
      <c r="W140" s="48"/>
      <c r="Y140" s="48"/>
      <c r="AA140" s="48"/>
      <c r="AC140" s="48"/>
      <c r="AE140" s="48"/>
      <c r="AG140" s="48"/>
      <c r="AI140" s="48"/>
      <c r="AQ140" s="48"/>
      <c r="AT140" s="31"/>
      <c r="AV140" s="12"/>
      <c r="AW140" s="12"/>
      <c r="AX140" s="12"/>
      <c r="AY140" s="12"/>
      <c r="AZ140" s="12"/>
      <c r="BA140" s="12"/>
      <c r="BB140" s="12"/>
      <c r="BC140" s="12"/>
      <c r="BD140" s="140"/>
    </row>
    <row r="141" spans="1:67" s="61" customFormat="1" x14ac:dyDescent="0.35">
      <c r="B141" s="137"/>
      <c r="C141" s="74"/>
      <c r="D141" s="74"/>
      <c r="E141" s="74">
        <v>232</v>
      </c>
      <c r="F141" s="74"/>
      <c r="G141" s="74">
        <v>233</v>
      </c>
      <c r="H141" s="74"/>
      <c r="I141" s="74">
        <v>234</v>
      </c>
      <c r="J141" s="74"/>
      <c r="K141" s="74">
        <v>235</v>
      </c>
      <c r="L141" s="74"/>
      <c r="M141" s="74">
        <v>236</v>
      </c>
      <c r="N141" s="74"/>
      <c r="O141" s="74">
        <v>237</v>
      </c>
      <c r="P141" s="74"/>
      <c r="Q141" s="74">
        <v>238</v>
      </c>
      <c r="R141" s="74"/>
      <c r="S141" s="74">
        <v>239</v>
      </c>
      <c r="T141" s="74"/>
      <c r="U141" s="74">
        <v>240</v>
      </c>
      <c r="V141" s="74"/>
      <c r="W141" s="74">
        <v>241</v>
      </c>
      <c r="X141" s="74"/>
      <c r="Y141" s="74">
        <v>242</v>
      </c>
      <c r="Z141" s="74"/>
      <c r="AA141" s="74">
        <v>243</v>
      </c>
      <c r="AB141" s="74"/>
      <c r="AC141" s="74">
        <v>244</v>
      </c>
      <c r="AD141" s="74"/>
      <c r="AE141" s="74">
        <v>245</v>
      </c>
      <c r="AF141" s="74"/>
      <c r="AG141" s="74">
        <v>246</v>
      </c>
      <c r="AH141" s="74"/>
      <c r="AI141" s="74">
        <v>247</v>
      </c>
      <c r="AJ141" s="74"/>
      <c r="AK141" s="74">
        <v>248</v>
      </c>
      <c r="AL141" s="74"/>
      <c r="AM141" s="74">
        <v>249</v>
      </c>
      <c r="AN141" s="74"/>
      <c r="AO141" s="74">
        <v>250</v>
      </c>
      <c r="AP141" s="74"/>
      <c r="AQ141" s="74">
        <v>251</v>
      </c>
      <c r="AR141" s="74"/>
      <c r="AS141" s="74">
        <v>252</v>
      </c>
      <c r="AT141" s="76"/>
      <c r="BD141" s="145"/>
      <c r="BO141" s="14"/>
    </row>
    <row r="142" spans="1:67" s="14" customFormat="1" x14ac:dyDescent="0.35">
      <c r="A142" s="12"/>
      <c r="B142" s="57"/>
      <c r="C142" s="177"/>
      <c r="E142" s="170" t="str">
        <f>+VLOOKUP(E141,'Visual chart Edit'!$A$8:$I$263,2,FALSE)</f>
        <v>38/2</v>
      </c>
      <c r="G142" s="170" t="str">
        <f>+VLOOKUP(G141,'Visual chart Edit'!$A$8:$I$263,2,FALSE)</f>
        <v>38/3</v>
      </c>
      <c r="I142" s="170" t="str">
        <f>+VLOOKUP(I141,'Visual chart Edit'!$A$8:$I$263,2,FALSE)</f>
        <v>38/4</v>
      </c>
      <c r="K142" s="170" t="str">
        <f>+VLOOKUP(K141,'Visual chart Edit'!$A$8:$I$263,2,FALSE)</f>
        <v>39/0</v>
      </c>
      <c r="M142" s="170" t="str">
        <f>+VLOOKUP(M141,'Visual chart Edit'!$A$8:$I$263,2,FALSE)</f>
        <v>39/1</v>
      </c>
      <c r="O142" s="170" t="str">
        <f>+VLOOKUP(O141,'Visual chart Edit'!$A$8:$I$263,2,FALSE)</f>
        <v>40/0</v>
      </c>
      <c r="Q142" s="170" t="str">
        <f>+VLOOKUP(Q141,'Visual chart Edit'!$A$8:$I$263,2,FALSE)</f>
        <v>40/1</v>
      </c>
      <c r="S142" s="170" t="str">
        <f>+VLOOKUP(S141,'Visual chart Edit'!$A$8:$I$263,2,FALSE)</f>
        <v>40/2</v>
      </c>
      <c r="U142" s="170" t="str">
        <f>+VLOOKUP(U141,'Visual chart Edit'!$A$8:$I$263,2,FALSE)</f>
        <v>40/3</v>
      </c>
      <c r="W142" s="170" t="str">
        <f>+VLOOKUP(W141,'Visual chart Edit'!$A$8:$I$263,2,FALSE)</f>
        <v>41/0</v>
      </c>
      <c r="Y142" s="170" t="str">
        <f>+VLOOKUP(Y141,'Visual chart Edit'!$A$8:$I$263,2,FALSE)</f>
        <v>41/1</v>
      </c>
      <c r="AA142" s="170" t="str">
        <f>+VLOOKUP(AA141,'Visual chart Edit'!$A$8:$I$263,2,FALSE)</f>
        <v>41/2</v>
      </c>
      <c r="AC142" s="170" t="str">
        <f>+VLOOKUP(AC141,'Visual chart Edit'!$A$8:$I$263,2,FALSE)</f>
        <v>42/0</v>
      </c>
      <c r="AE142" s="170" t="str">
        <f>+VLOOKUP(AE141,'Visual chart Edit'!$A$8:$I$263,2,FALSE)</f>
        <v>42/1</v>
      </c>
      <c r="AG142" s="170" t="str">
        <f>+VLOOKUP(AG141,'Visual chart Edit'!$A$8:$I$263,2,FALSE)</f>
        <v>42/2</v>
      </c>
      <c r="AI142" s="170" t="str">
        <f>+VLOOKUP(AI141,'Visual chart Edit'!$A$8:$I$263,2,FALSE)</f>
        <v>42/3</v>
      </c>
      <c r="AK142" s="170" t="str">
        <f>+VLOOKUP(AK141,'Visual chart Edit'!$A$8:$I$263,2,FALSE)</f>
        <v>42/4</v>
      </c>
      <c r="AM142" s="170" t="str">
        <f>+VLOOKUP(AM141,'Visual chart Edit'!$A$8:$I$263,2,FALSE)</f>
        <v>42/5</v>
      </c>
      <c r="AO142" s="170" t="str">
        <f>+VLOOKUP(AO141,'Visual chart Edit'!$A$8:$I$263,2,FALSE)</f>
        <v>42/6</v>
      </c>
      <c r="AQ142" s="170" t="str">
        <f>+VLOOKUP(AQ141,'Visual chart Edit'!$A$8:$I$263,2,FALSE)</f>
        <v>43/0</v>
      </c>
      <c r="AS142" s="170" t="str">
        <f>+VLOOKUP(AS141,'Visual chart Edit'!$A$8:$I$263,2,FALSE)</f>
        <v>43/1</v>
      </c>
      <c r="AT142" s="31"/>
      <c r="AV142" s="12"/>
      <c r="AW142" s="12"/>
      <c r="AX142" s="12"/>
      <c r="AY142" s="12"/>
      <c r="AZ142" s="12"/>
      <c r="BA142" s="12"/>
      <c r="BB142" s="12"/>
      <c r="BC142" s="12"/>
      <c r="BD142" s="140"/>
    </row>
    <row r="143" spans="1:67" s="14" customFormat="1" x14ac:dyDescent="0.35">
      <c r="A143" s="12"/>
      <c r="B143" s="57"/>
      <c r="C143" s="177"/>
      <c r="AT143" s="31"/>
      <c r="AV143" s="12"/>
      <c r="AW143" s="12"/>
      <c r="AX143" s="12"/>
      <c r="AY143" s="12"/>
      <c r="AZ143" s="12"/>
      <c r="BA143" s="12"/>
      <c r="BB143" s="12"/>
      <c r="BC143" s="12"/>
      <c r="BD143" s="140"/>
      <c r="BI143" s="14">
        <f>+SUMIF(D143:AT143,".",D146:AT146)</f>
        <v>0</v>
      </c>
      <c r="BJ143" s="14">
        <f>+SUMIF(D143:AT143,"..",D146:AT146)</f>
        <v>0</v>
      </c>
      <c r="BK143" s="14">
        <f>+SUMIF(D143:AT143,",",D146:AT146)</f>
        <v>0</v>
      </c>
    </row>
    <row r="144" spans="1:67" s="14" customFormat="1" x14ac:dyDescent="0.35">
      <c r="A144" s="12"/>
      <c r="B144" s="136"/>
      <c r="C144" s="177" t="s">
        <v>440</v>
      </c>
      <c r="E144" s="14" t="str">
        <f>+VLOOKUP(E142,'Visual chart Edit'!$B$7:$L$591,11,FALSE)</f>
        <v/>
      </c>
      <c r="G144" s="14" t="str">
        <f>+VLOOKUP(G142,'Visual chart Edit'!$B$7:$L$591,11,FALSE)</f>
        <v/>
      </c>
      <c r="I144" s="14" t="str">
        <f>+VLOOKUP(I142,'Visual chart Edit'!$B$7:$L$591,11,FALSE)</f>
        <v/>
      </c>
      <c r="K144" s="14" t="str">
        <f>+VLOOKUP(K142,'Visual chart Edit'!$B$7:$L$591,11,FALSE)</f>
        <v/>
      </c>
      <c r="M144" s="14" t="str">
        <f>+VLOOKUP(M142,'Visual chart Edit'!$B$7:$L$591,11,FALSE)</f>
        <v/>
      </c>
      <c r="O144" s="14" t="str">
        <f>+VLOOKUP(O142,'Visual chart Edit'!$B$7:$L$591,11,FALSE)</f>
        <v/>
      </c>
      <c r="Q144" s="14" t="str">
        <f>+VLOOKUP(Q142,'Visual chart Edit'!$B$7:$L$591,11,FALSE)</f>
        <v/>
      </c>
      <c r="S144" s="14" t="str">
        <f>+VLOOKUP(S142,'Visual chart Edit'!$B$7:$L$591,11,FALSE)</f>
        <v>E</v>
      </c>
      <c r="U144" s="14" t="str">
        <f>+VLOOKUP(U142,'Visual chart Edit'!$B$7:$L$591,11,FALSE)</f>
        <v>E</v>
      </c>
      <c r="W144" s="14" t="str">
        <f>+VLOOKUP(W142,'Visual chart Edit'!$B$7:$L$591,11,FALSE)</f>
        <v/>
      </c>
      <c r="Y144" s="14" t="str">
        <f>+VLOOKUP(Y142,'Visual chart Edit'!$B$7:$L$591,11,FALSE)</f>
        <v>E</v>
      </c>
      <c r="AA144" s="14" t="str">
        <f>+VLOOKUP(AA142,'Visual chart Edit'!$B$7:$L$591,11,FALSE)</f>
        <v/>
      </c>
      <c r="AC144" s="14" t="str">
        <f>+VLOOKUP(AC142,'Visual chart Edit'!$B$7:$L$591,11,FALSE)</f>
        <v/>
      </c>
      <c r="AE144" s="14" t="str">
        <f>+VLOOKUP(AE142,'Visual chart Edit'!$B$7:$L$591,11,FALSE)</f>
        <v/>
      </c>
      <c r="AG144" s="14" t="str">
        <f>+VLOOKUP(AG142,'Visual chart Edit'!$B$7:$L$591,11,FALSE)</f>
        <v/>
      </c>
      <c r="AI144" s="14" t="str">
        <f>+VLOOKUP(AI142,'Visual chart Edit'!$B$7:$L$591,11,FALSE)</f>
        <v/>
      </c>
      <c r="AK144" s="14" t="str">
        <f>+VLOOKUP(AK142,'Visual chart Edit'!$B$7:$L$591,11,FALSE)</f>
        <v/>
      </c>
      <c r="AM144" s="14" t="str">
        <f>+VLOOKUP(AM142,'Visual chart Edit'!$B$7:$L$591,11,FALSE)</f>
        <v/>
      </c>
      <c r="AO144" s="14" t="str">
        <f>+VLOOKUP(AO142,'Visual chart Edit'!$B$7:$L$591,11,FALSE)</f>
        <v/>
      </c>
      <c r="AQ144" s="14" t="str">
        <f>+VLOOKUP(AQ142,'Visual chart Edit'!$B$7:$L$591,11,FALSE)</f>
        <v>E</v>
      </c>
      <c r="AS144" s="14" t="str">
        <f>+VLOOKUP(AS142,'Visual chart Edit'!$B$7:$L$591,11,FALSE)</f>
        <v>E</v>
      </c>
      <c r="AT144" s="31"/>
      <c r="AV144" s="12"/>
      <c r="AW144" s="12"/>
      <c r="AX144" s="12"/>
      <c r="AY144" s="12"/>
      <c r="AZ144" s="12"/>
      <c r="BA144" s="12"/>
      <c r="BB144" s="12"/>
      <c r="BC144" s="12"/>
      <c r="BD144" s="140"/>
    </row>
    <row r="145" spans="1:63" s="14" customFormat="1" ht="3" customHeight="1" x14ac:dyDescent="0.35">
      <c r="A145" s="12"/>
      <c r="B145" s="136"/>
      <c r="C145" s="177" t="s">
        <v>441</v>
      </c>
      <c r="E145" s="22" t="str">
        <f>+VLOOKUP(E142,'Visual chart Edit'!$B$7:$M$491,12,FALSE)</f>
        <v/>
      </c>
      <c r="G145" s="22" t="str">
        <f>+VLOOKUP(G142,'Visual chart Edit'!$B$7:$M$491,12,FALSE)</f>
        <v/>
      </c>
      <c r="I145" s="22" t="str">
        <f>+VLOOKUP(I142,'Visual chart Edit'!$B$7:$M$491,12,FALSE)</f>
        <v/>
      </c>
      <c r="K145" s="22" t="str">
        <f>+VLOOKUP(K142,'Visual chart Edit'!$B$7:$M$491,12,FALSE)</f>
        <v/>
      </c>
      <c r="M145" s="22" t="str">
        <f>+VLOOKUP(M142,'Visual chart Edit'!$B$7:$M$491,12,FALSE)</f>
        <v/>
      </c>
      <c r="O145" s="22" t="str">
        <f>+VLOOKUP(O142,'Visual chart Edit'!$B$7:$M$491,12,FALSE)</f>
        <v/>
      </c>
      <c r="Q145" s="22" t="str">
        <f>+VLOOKUP(Q142,'Visual chart Edit'!$B$7:$M$491,12,FALSE)</f>
        <v/>
      </c>
      <c r="S145" s="22" t="str">
        <f>+VLOOKUP(S142,'Visual chart Edit'!$B$7:$M$491,12,FALSE)</f>
        <v/>
      </c>
      <c r="U145" s="22" t="str">
        <f>+VLOOKUP(U142,'Visual chart Edit'!$B$7:$M$491,12,FALSE)</f>
        <v/>
      </c>
      <c r="W145" s="22" t="str">
        <f>+VLOOKUP(W142,'Visual chart Edit'!$B$7:$M$491,12,FALSE)</f>
        <v/>
      </c>
      <c r="Y145" s="22" t="str">
        <f>+VLOOKUP(Y142,'Visual chart Edit'!$B$7:$M$491,12,FALSE)</f>
        <v/>
      </c>
      <c r="AA145" s="22" t="str">
        <f>+VLOOKUP(AA142,'Visual chart Edit'!$B$7:$M$491,12,FALSE)</f>
        <v/>
      </c>
      <c r="AC145" s="22" t="str">
        <f>+VLOOKUP(AC142,'Visual chart Edit'!$B$7:$M$491,12,FALSE)</f>
        <v/>
      </c>
      <c r="AE145" s="22" t="str">
        <f>+VLOOKUP(AE142,'Visual chart Edit'!$B$7:$M$491,12,FALSE)</f>
        <v/>
      </c>
      <c r="AG145" s="22" t="str">
        <f>+VLOOKUP(AG142,'Visual chart Edit'!$B$7:$M$491,12,FALSE)</f>
        <v/>
      </c>
      <c r="AI145" s="22" t="str">
        <f>+VLOOKUP(AI142,'Visual chart Edit'!$B$7:$M$491,12,FALSE)</f>
        <v/>
      </c>
      <c r="AK145" s="22" t="str">
        <f>+VLOOKUP(AK142,'Visual chart Edit'!$B$7:$M$491,12,FALSE)</f>
        <v/>
      </c>
      <c r="AM145" s="22" t="str">
        <f>+VLOOKUP(AM142,'Visual chart Edit'!$B$7:$M$491,12,FALSE)</f>
        <v/>
      </c>
      <c r="AO145" s="22" t="str">
        <f>+VLOOKUP(AO142,'Visual chart Edit'!$B$7:$M$491,12,FALSE)</f>
        <v/>
      </c>
      <c r="AQ145" s="22" t="str">
        <f>+VLOOKUP(AQ142,'Visual chart Edit'!$B$7:$M$491,12,FALSE)</f>
        <v/>
      </c>
      <c r="AS145" s="22" t="str">
        <f>+VLOOKUP(AS142,'Visual chart Edit'!$B$7:$M$491,12,FALSE)</f>
        <v/>
      </c>
      <c r="AT145" s="31"/>
      <c r="AV145" s="12"/>
      <c r="AW145" s="12"/>
      <c r="AX145" s="12"/>
      <c r="AY145" s="12"/>
      <c r="AZ145" s="12"/>
      <c r="BA145" s="12"/>
      <c r="BB145" s="12"/>
      <c r="BC145" s="12"/>
      <c r="BD145" s="140"/>
    </row>
    <row r="146" spans="1:63" s="14" customFormat="1" ht="15" customHeight="1" x14ac:dyDescent="0.35">
      <c r="A146" s="12"/>
      <c r="B146" s="136"/>
      <c r="C146" s="177" t="s">
        <v>442</v>
      </c>
      <c r="D146" s="14">
        <f>+VLOOKUP(E141,'Visual chart Edit'!$A$8:$I$263,9,FALSE)</f>
        <v>419</v>
      </c>
      <c r="E146" s="94" t="str">
        <f>+VLOOKUP(E142,'Visual chart Edit'!$B$7:$K$570,10,FALSE)</f>
        <v>Sandy</v>
      </c>
      <c r="F146" s="14">
        <f>+VLOOKUP(G141,'Visual chart Edit'!$A$8:$I$263,9,FALSE)</f>
        <v>420.3</v>
      </c>
      <c r="G146" s="94" t="str">
        <f>+VLOOKUP(G142,'Visual chart Edit'!$B$7:$K$570,10,FALSE)</f>
        <v>Sandy</v>
      </c>
      <c r="H146" s="14">
        <f>+VLOOKUP(I141,'Visual chart Edit'!$A$8:$I$263,9,FALSE)</f>
        <v>414.9</v>
      </c>
      <c r="I146" s="94" t="str">
        <f>+VLOOKUP(I142,'Visual chart Edit'!$B$7:$K$570,10,FALSE)</f>
        <v>Sandy</v>
      </c>
      <c r="J146" s="14">
        <f>+VLOOKUP(K141,'Visual chart Edit'!$A$8:$I$263,9,FALSE)</f>
        <v>425.5</v>
      </c>
      <c r="K146" s="94" t="str">
        <f>+VLOOKUP(K142,'Visual chart Edit'!$B$7:$K$570,10,FALSE)</f>
        <v>Sandy</v>
      </c>
      <c r="L146" s="14">
        <f>+VLOOKUP(M141,'Visual chart Edit'!$A$8:$I$263,9,FALSE)</f>
        <v>412.63799999999998</v>
      </c>
      <c r="M146" s="94" t="str">
        <f>+VLOOKUP(M142,'Visual chart Edit'!$B$7:$K$570,10,FALSE)</f>
        <v>Sandy</v>
      </c>
      <c r="N146" s="14">
        <f>+VLOOKUP(O141,'Visual chart Edit'!$A$8:$I$263,9,FALSE)</f>
        <v>322.61</v>
      </c>
      <c r="O146" s="94" t="str">
        <f>+VLOOKUP(O142,'Visual chart Edit'!$B$7:$K$570,10,FALSE)</f>
        <v>Sandy</v>
      </c>
      <c r="P146" s="14">
        <f>+VLOOKUP(Q141,'Visual chart Edit'!$A$8:$I$263,9,FALSE)</f>
        <v>396.2</v>
      </c>
      <c r="Q146" s="94" t="str">
        <f>+VLOOKUP(Q142,'Visual chart Edit'!$B$7:$K$570,10,FALSE)</f>
        <v>Sandy</v>
      </c>
      <c r="R146" s="14">
        <f>+VLOOKUP(S141,'Visual chart Edit'!$A$8:$I$263,9,FALSE)</f>
        <v>425.8</v>
      </c>
      <c r="S146" s="94" t="str">
        <f>+VLOOKUP(S142,'Visual chart Edit'!$B$7:$K$570,10,FALSE)</f>
        <v>Sandy</v>
      </c>
      <c r="T146" s="14">
        <f>+VLOOKUP(U141,'Visual chart Edit'!$A$8:$I$263,9,FALSE)</f>
        <v>401.7</v>
      </c>
      <c r="U146" s="94" t="str">
        <f>+VLOOKUP(U142,'Visual chart Edit'!$B$7:$K$570,10,FALSE)</f>
        <v>Sandy</v>
      </c>
      <c r="V146" s="14">
        <f>+VLOOKUP(W141,'Visual chart Edit'!$A$8:$I$263,9,FALSE)</f>
        <v>436.3</v>
      </c>
      <c r="W146" s="94" t="str">
        <f>+VLOOKUP(W142,'Visual chart Edit'!$B$7:$K$570,10,FALSE)</f>
        <v>Sandy</v>
      </c>
      <c r="X146" s="14">
        <f>+VLOOKUP(Y141,'Visual chart Edit'!$A$8:$I$263,9,FALSE)</f>
        <v>340.8</v>
      </c>
      <c r="Y146" s="94" t="str">
        <f>+VLOOKUP(Y142,'Visual chart Edit'!$B$7:$K$570,10,FALSE)</f>
        <v>Sandy</v>
      </c>
      <c r="Z146" s="14">
        <f>+VLOOKUP(AA141,'Visual chart Edit'!$A$8:$I$263,9,FALSE)</f>
        <v>447.8</v>
      </c>
      <c r="AA146" s="94" t="str">
        <f>+VLOOKUP(AA142,'Visual chart Edit'!$B$7:$K$570,10,FALSE)</f>
        <v>Sandy</v>
      </c>
      <c r="AB146" s="14">
        <f>+VLOOKUP(AC141,'Visual chart Edit'!$A$8:$I$263,9,FALSE)</f>
        <v>382.3</v>
      </c>
      <c r="AC146" s="94" t="str">
        <f>+VLOOKUP(AC142,'Visual chart Edit'!$B$7:$K$570,10,FALSE)</f>
        <v>Sandy</v>
      </c>
      <c r="AD146" s="14">
        <f>+VLOOKUP(AE141,'Visual chart Edit'!$A$8:$I$263,9,FALSE)</f>
        <v>384.7</v>
      </c>
      <c r="AE146" s="94" t="str">
        <f>+VLOOKUP(AE142,'Visual chart Edit'!$B$7:$K$570,10,FALSE)</f>
        <v>Sandy</v>
      </c>
      <c r="AF146" s="14">
        <f>+VLOOKUP(AG141,'Visual chart Edit'!$A$8:$I$263,9,FALSE)</f>
        <v>407.4</v>
      </c>
      <c r="AG146" s="94" t="str">
        <f>+VLOOKUP(AG142,'Visual chart Edit'!$B$7:$K$570,10,FALSE)</f>
        <v>Sandy</v>
      </c>
      <c r="AH146" s="14">
        <f>+VLOOKUP(AI141,'Visual chart Edit'!$A$8:$I$263,9,FALSE)</f>
        <v>414.2</v>
      </c>
      <c r="AI146" s="94" t="str">
        <f>+VLOOKUP(AI142,'Visual chart Edit'!$B$7:$K$570,10,FALSE)</f>
        <v>Sandy</v>
      </c>
      <c r="AJ146" s="14">
        <f>+VLOOKUP(AK141,'Visual chart Edit'!$A$8:$I$263,9,FALSE)</f>
        <v>256.39999999999998</v>
      </c>
      <c r="AK146" s="94" t="str">
        <f>+VLOOKUP(AK142,'Visual chart Edit'!$B$7:$K$570,10,FALSE)</f>
        <v>Sandy</v>
      </c>
      <c r="AL146" s="14">
        <f>+VLOOKUP(AM141,'Visual chart Edit'!$A$8:$I$263,9,FALSE)</f>
        <v>403.8</v>
      </c>
      <c r="AM146" s="94" t="str">
        <f>+VLOOKUP(AM142,'Visual chart Edit'!$B$7:$K$570,10,FALSE)</f>
        <v>Sandy</v>
      </c>
      <c r="AN146" s="14">
        <f>+VLOOKUP(AO141,'Visual chart Edit'!$A$8:$I$263,9,FALSE)</f>
        <v>396.7</v>
      </c>
      <c r="AO146" s="94" t="str">
        <f>+VLOOKUP(AO142,'Visual chart Edit'!$B$7:$K$570,10,FALSE)</f>
        <v>Sandy</v>
      </c>
      <c r="AP146" s="14">
        <f>+VLOOKUP(AQ141,'Visual chart Edit'!$A$8:$I$263,9,FALSE)</f>
        <v>403.9</v>
      </c>
      <c r="AQ146" s="94" t="str">
        <f>+VLOOKUP(AQ142,'Visual chart Edit'!$B$7:$K$570,10,FALSE)</f>
        <v>Sandy</v>
      </c>
      <c r="AR146" s="14">
        <f>+VLOOKUP(AS141,'Visual chart Edit'!$A$8:$I$263,9,FALSE)</f>
        <v>346</v>
      </c>
      <c r="AS146" s="94" t="str">
        <f>+VLOOKUP(AS142,'Visual chart Edit'!$B$7:$K$570,10,FALSE)</f>
        <v>Sandy</v>
      </c>
      <c r="AT146" s="31"/>
      <c r="AV146" s="12">
        <f>+COUNTIF(C145:AT146,"Sandy")</f>
        <v>21</v>
      </c>
      <c r="AW146" s="12">
        <f>+COUNTIF(C145:AT146,"DRY")</f>
        <v>0</v>
      </c>
      <c r="AX146" s="12">
        <f>+COUNTIF(C146:AT146,"DFR")</f>
        <v>0</v>
      </c>
      <c r="AY146" s="12">
        <f>+COUNTIF(C146:AS146,"WFR")</f>
        <v>0</v>
      </c>
      <c r="AZ146" s="12">
        <f>+COUNTIF(C146:AS146,"FS")</f>
        <v>0</v>
      </c>
      <c r="BA146" s="12">
        <f>+SUM(AV146:AZ146)</f>
        <v>21</v>
      </c>
      <c r="BB146" s="12">
        <f>+COUNTIF(E146:AS146,"WIP")</f>
        <v>0</v>
      </c>
      <c r="BC146" s="12">
        <f>+COUNTIF(D147:AT147,"C")</f>
        <v>21</v>
      </c>
      <c r="BD146" s="140">
        <f>+COUNTIF(D144:AT144,"E")</f>
        <v>5</v>
      </c>
      <c r="BE146" s="12">
        <f>+COUNTIF(D145:AT145,"Done")</f>
        <v>0</v>
      </c>
      <c r="BH146" s="14">
        <f>+SUM(D146:AT146)</f>
        <v>8258.9479999999985</v>
      </c>
    </row>
    <row r="147" spans="1:63" s="14" customFormat="1" x14ac:dyDescent="0.35">
      <c r="A147" s="12"/>
      <c r="B147" s="136"/>
      <c r="C147" s="177" t="s">
        <v>443</v>
      </c>
      <c r="E147" s="22" t="s">
        <v>424</v>
      </c>
      <c r="G147" s="22" t="s">
        <v>424</v>
      </c>
      <c r="I147" s="22" t="s">
        <v>424</v>
      </c>
      <c r="K147" s="22" t="s">
        <v>424</v>
      </c>
      <c r="M147" s="22" t="s">
        <v>424</v>
      </c>
      <c r="O147" s="22" t="s">
        <v>424</v>
      </c>
      <c r="Q147" s="22" t="s">
        <v>424</v>
      </c>
      <c r="S147" s="22" t="s">
        <v>424</v>
      </c>
      <c r="U147" s="22" t="s">
        <v>424</v>
      </c>
      <c r="W147" s="22" t="s">
        <v>424</v>
      </c>
      <c r="Y147" s="22" t="s">
        <v>424</v>
      </c>
      <c r="AA147" s="22" t="s">
        <v>424</v>
      </c>
      <c r="AC147" s="22" t="s">
        <v>424</v>
      </c>
      <c r="AE147" s="22" t="s">
        <v>424</v>
      </c>
      <c r="AG147" s="22" t="s">
        <v>424</v>
      </c>
      <c r="AI147" s="22" t="s">
        <v>424</v>
      </c>
      <c r="AK147" s="22" t="s">
        <v>424</v>
      </c>
      <c r="AM147" s="22" t="s">
        <v>424</v>
      </c>
      <c r="AO147" s="22" t="s">
        <v>424</v>
      </c>
      <c r="AQ147" s="22" t="s">
        <v>424</v>
      </c>
      <c r="AS147" s="22" t="s">
        <v>424</v>
      </c>
      <c r="AT147" s="31"/>
      <c r="AV147" s="12"/>
      <c r="AW147" s="12"/>
      <c r="AX147" s="12"/>
      <c r="AY147" s="12"/>
      <c r="AZ147" s="12"/>
      <c r="BA147" s="12"/>
      <c r="BB147" s="12"/>
      <c r="BC147" s="12"/>
      <c r="BD147" s="140"/>
    </row>
    <row r="148" spans="1:63" s="14" customFormat="1" x14ac:dyDescent="0.35">
      <c r="A148" s="12"/>
      <c r="B148" s="136"/>
      <c r="C148" s="177" t="s">
        <v>140</v>
      </c>
      <c r="E148" s="14" t="str">
        <f>+VLOOKUP(E141,'Visual chart Edit'!$A$8:$I$263,3,FALSE)</f>
        <v>DA+6</v>
      </c>
      <c r="G148" s="14" t="str">
        <f>+VLOOKUP(G141,'Visual chart Edit'!$A$8:$I$263,3,FALSE)</f>
        <v>DA+9</v>
      </c>
      <c r="I148" s="14" t="str">
        <f>+VLOOKUP(I141,'Visual chart Edit'!$A$8:$I$263,3,FALSE)</f>
        <v>DA+9</v>
      </c>
      <c r="K148" s="14" t="str">
        <f>+VLOOKUP(K141,'Visual chart Edit'!$A$8:$I$263,3,FALSE)</f>
        <v>DB2+6</v>
      </c>
      <c r="M148" s="14" t="str">
        <f>+VLOOKUP(M141,'Visual chart Edit'!$A$8:$I$263,3,FALSE)</f>
        <v>DA+0</v>
      </c>
      <c r="O148" s="14" t="str">
        <f>+VLOOKUP(O141,'Visual chart Edit'!$A$8:$I$263,3,FALSE)</f>
        <v>DC2+0</v>
      </c>
      <c r="Q148" s="14" t="str">
        <f>+VLOOKUP(Q141,'Visual chart Edit'!$A$8:$I$263,3,FALSE)</f>
        <v>DA+6</v>
      </c>
      <c r="S148" s="14" t="str">
        <f>+VLOOKUP(S141,'Visual chart Edit'!$A$8:$I$263,3,FALSE)</f>
        <v>DA+3</v>
      </c>
      <c r="U148" s="14" t="str">
        <f>+VLOOKUP(U141,'Visual chart Edit'!$A$8:$I$263,3,FALSE)</f>
        <v>DA+3</v>
      </c>
      <c r="W148" s="14" t="str">
        <f>+VLOOKUP(W141,'Visual chart Edit'!$A$8:$I$263,3,FALSE)</f>
        <v>DC1+6</v>
      </c>
      <c r="Y148" s="14" t="str">
        <f>+VLOOKUP(Y141,'Visual chart Edit'!$A$8:$I$263,3,FALSE)</f>
        <v>DB1+9</v>
      </c>
      <c r="AA148" s="14" t="str">
        <f>+VLOOKUP(AA141,'Visual chart Edit'!$A$8:$I$263,3,FALSE)</f>
        <v>DA+0</v>
      </c>
      <c r="AC148" s="14" t="str">
        <f>+VLOOKUP(AC141,'Visual chart Edit'!$A$8:$I$263,3,FALSE)</f>
        <v>DC1+0</v>
      </c>
      <c r="AE148" s="14" t="str">
        <f>+VLOOKUP(AE141,'Visual chart Edit'!$A$8:$I$263,3,FALSE)</f>
        <v>DA+6</v>
      </c>
      <c r="AG148" s="14" t="str">
        <f>+VLOOKUP(AG141,'Visual chart Edit'!$A$8:$I$263,3,FALSE)</f>
        <v>DA+6</v>
      </c>
      <c r="AI148" s="14" t="str">
        <f>+VLOOKUP(AI141,'Visual chart Edit'!$A$8:$I$263,3,FALSE)</f>
        <v>DA+0</v>
      </c>
      <c r="AK148" s="14" t="str">
        <f>+VLOOKUP(AK141,'Visual chart Edit'!$A$8:$I$263,3,FALSE)</f>
        <v>DA+0</v>
      </c>
      <c r="AM148" s="14" t="str">
        <f>+VLOOKUP(AM141,'Visual chart Edit'!$A$8:$I$263,3,FALSE)</f>
        <v>DA+9</v>
      </c>
      <c r="AO148" s="14" t="str">
        <f>+VLOOKUP(AO141,'Visual chart Edit'!$A$8:$I$263,3,FALSE)</f>
        <v>DA+0</v>
      </c>
      <c r="AQ148" s="14" t="str">
        <f>+VLOOKUP(AQ141,'Visual chart Edit'!$A$8:$I$263,3,FALSE)</f>
        <v>DB1+0</v>
      </c>
      <c r="AS148" s="14" t="str">
        <f>+VLOOKUP(AS141,'Visual chart Edit'!$A$8:$I$263,3,FALSE)</f>
        <v>DA+3</v>
      </c>
      <c r="AT148" s="31"/>
      <c r="AV148" s="12"/>
      <c r="AW148" s="12"/>
      <c r="AX148" s="12"/>
      <c r="AY148" s="12"/>
      <c r="AZ148" s="12"/>
      <c r="BA148" s="12"/>
      <c r="BB148" s="12"/>
      <c r="BC148" s="12"/>
      <c r="BD148" s="140"/>
    </row>
    <row r="149" spans="1:63" s="14" customFormat="1" x14ac:dyDescent="0.35">
      <c r="A149" s="12"/>
      <c r="B149" s="136"/>
      <c r="C149" s="177" t="s">
        <v>423</v>
      </c>
      <c r="E149" s="14" t="str">
        <f>+VLOOKUP(E141,'Visual chart Edit'!$A$8:$I$263,8,FALSE)</f>
        <v>,,,</v>
      </c>
      <c r="G149" s="14" t="str">
        <f>+VLOOKUP(G141,'Visual chart Edit'!$A$8:$I$263,8,FALSE)</f>
        <v>2,2,2,2</v>
      </c>
      <c r="I149" s="14" t="str">
        <f>+VLOOKUP(I141,'Visual chart Edit'!$A$8:$I$263,8,FALSE)</f>
        <v>1,1,,1</v>
      </c>
      <c r="K149" s="14" t="str">
        <f>+VLOOKUP(K141,'Visual chart Edit'!$A$8:$I$263,8,FALSE)</f>
        <v>,,,</v>
      </c>
      <c r="M149" s="14" t="str">
        <f>+VLOOKUP(M141,'Visual chart Edit'!$A$8:$I$263,8,FALSE)</f>
        <v>,,,</v>
      </c>
      <c r="O149" s="14" t="str">
        <f>+VLOOKUP(O141,'Visual chart Edit'!$A$8:$I$263,8,FALSE)</f>
        <v>1,1,,</v>
      </c>
      <c r="Q149" s="14" t="str">
        <f>+VLOOKUP(Q141,'Visual chart Edit'!$A$8:$I$263,8,FALSE)</f>
        <v>1,2,,</v>
      </c>
      <c r="S149" s="14" t="str">
        <f>+VLOOKUP(S141,'Visual chart Edit'!$A$8:$I$263,8,FALSE)</f>
        <v>,,,</v>
      </c>
      <c r="U149" s="14" t="str">
        <f>+VLOOKUP(U141,'Visual chart Edit'!$A$8:$I$263,8,FALSE)</f>
        <v>1,2,,</v>
      </c>
      <c r="W149" s="14" t="str">
        <f>+VLOOKUP(W141,'Visual chart Edit'!$A$8:$I$263,8,FALSE)</f>
        <v>3,1,,1</v>
      </c>
      <c r="Y149" s="14" t="str">
        <f>+VLOOKUP(Y141,'Visual chart Edit'!$A$8:$I$263,8,FALSE)</f>
        <v>4,5,6,6</v>
      </c>
      <c r="AA149" s="14" t="str">
        <f>+VLOOKUP(AA141,'Visual chart Edit'!$A$8:$I$263,8,FALSE)</f>
        <v>,,1,1</v>
      </c>
      <c r="AC149" s="14" t="str">
        <f>+VLOOKUP(AC141,'Visual chart Edit'!$A$8:$I$263,8,FALSE)</f>
        <v>1,,,2</v>
      </c>
      <c r="AE149" s="14" t="str">
        <f>+VLOOKUP(AE141,'Visual chart Edit'!$A$8:$I$263,8,FALSE)</f>
        <v>1,,,</v>
      </c>
      <c r="AG149" s="14" t="str">
        <f>+VLOOKUP(AG141,'Visual chart Edit'!$A$8:$I$263,8,FALSE)</f>
        <v>,,1,3</v>
      </c>
      <c r="AI149" s="14" t="str">
        <f>+VLOOKUP(AI141,'Visual chart Edit'!$A$8:$I$263,8,FALSE)</f>
        <v>,,,</v>
      </c>
      <c r="AK149" s="14" t="str">
        <f>+VLOOKUP(AK141,'Visual chart Edit'!$A$8:$I$263,8,FALSE)</f>
        <v>,,,</v>
      </c>
      <c r="AM149" s="14" t="str">
        <f>+VLOOKUP(AM141,'Visual chart Edit'!$A$8:$I$263,8,FALSE)</f>
        <v>,,,1</v>
      </c>
      <c r="AO149" s="14" t="str">
        <f>+VLOOKUP(AO141,'Visual chart Edit'!$A$8:$I$263,8,FALSE)</f>
        <v>2,1,,2</v>
      </c>
      <c r="AQ149" s="14" t="str">
        <f>+VLOOKUP(AQ141,'Visual chart Edit'!$A$8:$I$263,8,FALSE)</f>
        <v>,,,</v>
      </c>
      <c r="AS149" s="14" t="str">
        <f>+VLOOKUP(AS141,'Visual chart Edit'!$A$8:$I$263,8,FALSE)</f>
        <v>,,3,3</v>
      </c>
      <c r="AT149" s="31"/>
      <c r="AV149" s="12"/>
      <c r="AW149" s="12"/>
      <c r="AX149" s="12"/>
      <c r="AY149" s="12"/>
      <c r="AZ149" s="12"/>
      <c r="BA149" s="12"/>
      <c r="BB149" s="12"/>
      <c r="BC149" s="12"/>
      <c r="BD149" s="140"/>
    </row>
    <row r="150" spans="1:63" s="14" customFormat="1" ht="14.5" x14ac:dyDescent="0.35">
      <c r="A150" s="12"/>
      <c r="B150" s="136"/>
      <c r="C150" s="177" t="s">
        <v>444</v>
      </c>
      <c r="G150" s="48"/>
      <c r="I150" s="48"/>
      <c r="K150" s="48"/>
      <c r="M150" s="48"/>
      <c r="O150" s="48"/>
      <c r="Q150" s="48"/>
      <c r="S150" s="48"/>
      <c r="U150" s="48"/>
      <c r="W150" s="48"/>
      <c r="Y150" s="179"/>
      <c r="AA150" s="48"/>
      <c r="AC150" s="48"/>
      <c r="AE150" s="48"/>
      <c r="AG150" s="48"/>
      <c r="AI150" s="48"/>
      <c r="AK150" s="48"/>
      <c r="AM150" s="48"/>
      <c r="AO150" s="48"/>
      <c r="AQ150" s="48"/>
      <c r="AS150" s="48"/>
      <c r="AT150" s="31"/>
      <c r="AV150" s="12"/>
      <c r="AW150" s="12"/>
      <c r="AX150" s="12"/>
      <c r="AY150" s="12"/>
      <c r="AZ150" s="12"/>
      <c r="BA150" s="12"/>
      <c r="BB150" s="12"/>
      <c r="BC150" s="12"/>
      <c r="BD150" s="140"/>
    </row>
    <row r="151" spans="1:63" s="14" customFormat="1" ht="14.5" x14ac:dyDescent="0.35">
      <c r="A151" s="12"/>
      <c r="B151" s="57"/>
      <c r="C151" s="183"/>
      <c r="D151" s="61"/>
      <c r="E151" s="61">
        <v>253</v>
      </c>
      <c r="F151" s="61"/>
      <c r="G151" s="184">
        <v>254</v>
      </c>
      <c r="H151" s="61"/>
      <c r="I151" s="61">
        <v>255</v>
      </c>
      <c r="J151" s="61"/>
      <c r="K151" s="184">
        <v>256</v>
      </c>
      <c r="L151" s="61"/>
      <c r="M151" s="61">
        <v>257</v>
      </c>
      <c r="N151" s="61"/>
      <c r="O151" s="184">
        <v>258</v>
      </c>
      <c r="P151" s="61"/>
      <c r="Q151" s="61">
        <v>259</v>
      </c>
      <c r="R151" s="61"/>
      <c r="S151" s="184">
        <v>260</v>
      </c>
      <c r="T151" s="61"/>
      <c r="U151" s="61">
        <v>261</v>
      </c>
      <c r="V151" s="61"/>
      <c r="W151" s="184">
        <v>262</v>
      </c>
      <c r="X151" s="61"/>
      <c r="Y151" s="61">
        <v>263</v>
      </c>
      <c r="Z151" s="61"/>
      <c r="AA151" s="184">
        <v>264</v>
      </c>
      <c r="AB151" s="61"/>
      <c r="AC151" s="61">
        <v>265</v>
      </c>
      <c r="AD151" s="61"/>
      <c r="AE151" s="184">
        <v>266</v>
      </c>
      <c r="AF151" s="61"/>
      <c r="AG151" s="61">
        <v>267</v>
      </c>
      <c r="AH151" s="61"/>
      <c r="AI151" s="184">
        <v>268</v>
      </c>
      <c r="AJ151" s="61"/>
      <c r="AK151" s="61">
        <v>269</v>
      </c>
      <c r="AL151" s="61"/>
      <c r="AM151" s="184">
        <v>270</v>
      </c>
      <c r="AN151" s="61"/>
      <c r="AO151" s="61">
        <v>271</v>
      </c>
      <c r="AP151" s="61"/>
      <c r="AQ151" s="184">
        <v>272</v>
      </c>
      <c r="AR151" s="61"/>
      <c r="AS151" s="61">
        <v>273</v>
      </c>
      <c r="AT151" s="31"/>
      <c r="AU151" s="48"/>
      <c r="AV151" s="12"/>
      <c r="AW151" s="12"/>
      <c r="AX151" s="12"/>
      <c r="AY151" s="12"/>
      <c r="AZ151" s="12"/>
      <c r="BA151" s="12"/>
      <c r="BB151" s="12"/>
      <c r="BC151" s="12"/>
      <c r="BD151" s="140"/>
    </row>
    <row r="152" spans="1:63" s="14" customFormat="1" ht="14.5" x14ac:dyDescent="0.35">
      <c r="A152" s="12"/>
      <c r="B152" s="57"/>
      <c r="C152" s="24"/>
      <c r="E152" s="170" t="str">
        <f>+VLOOKUP(E151,'Visual chart Edit'!$A$8:$I$272,2,FALSE)</f>
        <v>43/2</v>
      </c>
      <c r="G152" s="170" t="str">
        <f>+VLOOKUP(G151,'Visual chart Edit'!$A$8:$I$272,2,FALSE)</f>
        <v>43/3</v>
      </c>
      <c r="I152" s="170" t="str">
        <f>+VLOOKUP(I151,'Visual chart Edit'!$A$8:$I$272,2,FALSE)</f>
        <v>43/4</v>
      </c>
      <c r="K152" s="170" t="str">
        <f>+VLOOKUP(K151,'Visual chart Edit'!$A$8:$I$272,2,FALSE)</f>
        <v>43/5</v>
      </c>
      <c r="M152" s="170" t="str">
        <f>+VLOOKUP(M151,'Visual chart Edit'!$A$8:$I$272,2,FALSE)</f>
        <v>43/6</v>
      </c>
      <c r="O152" s="170" t="str">
        <f>+VLOOKUP(O151,'Visual chart Edit'!$A$8:$I$272,2,FALSE)</f>
        <v>43/7</v>
      </c>
      <c r="Q152" s="170" t="str">
        <f>+VLOOKUP(Q151,'Visual chart Edit'!$A$8:$I$272,2,FALSE)</f>
        <v>43/8</v>
      </c>
      <c r="S152" s="170" t="str">
        <f>+VLOOKUP(S151,'Visual chart Edit'!$A$8:$I$272,2,FALSE)</f>
        <v>43/9</v>
      </c>
      <c r="U152" s="170" t="str">
        <f>+VLOOKUP(U151,'Visual chart Edit'!$A$8:$I$272,2,FALSE)</f>
        <v>43/10</v>
      </c>
      <c r="W152" s="170" t="str">
        <f>+VLOOKUP(W151,'Visual chart Edit'!$A$8:$I$600,2,FALSE)</f>
        <v>43/11</v>
      </c>
      <c r="Y152" s="170" t="str">
        <f>+VLOOKUP(Y151,'Visual chart Edit'!$A$8:$I$600,2,FALSE)</f>
        <v>44/0</v>
      </c>
      <c r="AA152" s="170" t="str">
        <f>+VLOOKUP(AA151,'Visual chart Edit'!$A$8:$I$600,2,FALSE)</f>
        <v>44/1</v>
      </c>
      <c r="AC152" s="170" t="str">
        <f>+VLOOKUP(AC151,'Visual chart Edit'!$A$8:$I$600,2,FALSE)</f>
        <v>44/2</v>
      </c>
      <c r="AE152" s="170" t="str">
        <f>+VLOOKUP(AE151,'Visual chart Edit'!$A$8:$I$600,2,FALSE)</f>
        <v>44/3</v>
      </c>
      <c r="AG152" s="170" t="str">
        <f>+VLOOKUP(AG151,'Visual chart Edit'!$A$8:$I$600,2,FALSE)</f>
        <v>44/4</v>
      </c>
      <c r="AI152" s="170" t="str">
        <f>+VLOOKUP(AI151,'Visual chart Edit'!$A$8:$I$600,2,FALSE)</f>
        <v>44/5</v>
      </c>
      <c r="AK152" s="170" t="str">
        <f>+VLOOKUP(AK151,'Visual chart Edit'!$A$8:$I$600,2,FALSE)</f>
        <v>44/6</v>
      </c>
      <c r="AM152" s="170" t="str">
        <f>+VLOOKUP(AM151,'Visual chart Edit'!$A$8:$I$600,2,FALSE)</f>
        <v>44/7</v>
      </c>
      <c r="AO152" s="170" t="str">
        <f>+VLOOKUP(AO151,'Visual chart Edit'!$A$8:$I$600,2,FALSE)</f>
        <v>44/8</v>
      </c>
      <c r="AQ152" s="170" t="str">
        <f>+VLOOKUP(AQ151,'Visual chart Edit'!$A$8:$I$600,2,FALSE)</f>
        <v>44/9</v>
      </c>
      <c r="AS152" s="170" t="str">
        <f>+VLOOKUP(AS151,'Visual chart Edit'!$A$8:$I$600,2,FALSE)</f>
        <v>44/10</v>
      </c>
      <c r="AT152" s="31"/>
      <c r="AU152" s="48"/>
      <c r="AV152" s="12"/>
      <c r="AW152" s="12"/>
      <c r="AX152" s="12"/>
      <c r="AY152" s="12"/>
      <c r="AZ152" s="12"/>
      <c r="BA152" s="12"/>
      <c r="BB152" s="12"/>
      <c r="BC152" s="12"/>
      <c r="BD152" s="140"/>
    </row>
    <row r="153" spans="1:63" s="14" customFormat="1" ht="14.5" x14ac:dyDescent="0.35">
      <c r="A153" s="12"/>
      <c r="B153" s="63"/>
      <c r="C153" s="177"/>
      <c r="AT153" s="31"/>
      <c r="AU153" s="48"/>
      <c r="AV153" s="12"/>
      <c r="AW153" s="12"/>
      <c r="AX153" s="12"/>
      <c r="AY153" s="12"/>
      <c r="AZ153" s="12"/>
      <c r="BA153" s="12"/>
      <c r="BB153" s="12"/>
      <c r="BC153" s="12"/>
      <c r="BD153" s="140"/>
      <c r="BI153" s="14">
        <f>+SUMIF(D153:AT153,".",D156:AT156)</f>
        <v>0</v>
      </c>
      <c r="BJ153" s="14">
        <f>+SUMIF(D153:AT153,"..",D156:AT156)</f>
        <v>0</v>
      </c>
      <c r="BK153" s="14">
        <f>+SUMIF(D153:AT153,",",D156:AT156)</f>
        <v>0</v>
      </c>
    </row>
    <row r="154" spans="1:63" s="14" customFormat="1" ht="14.5" x14ac:dyDescent="0.35">
      <c r="A154" s="12"/>
      <c r="B154" s="136"/>
      <c r="C154" s="177" t="s">
        <v>440</v>
      </c>
      <c r="E154" s="14" t="str">
        <f>+VLOOKUP(E152,'Visual chart Edit'!$B$7:$L$591,11,FALSE)</f>
        <v/>
      </c>
      <c r="G154" s="14" t="str">
        <f>+VLOOKUP(G152,'Visual chart Edit'!$B$7:$L$591,11,FALSE)</f>
        <v>E</v>
      </c>
      <c r="I154" s="14" t="str">
        <f>+VLOOKUP(I152,'Visual chart Edit'!$B$7:$L$591,11,FALSE)</f>
        <v/>
      </c>
      <c r="K154" s="14" t="str">
        <f>+VLOOKUP(K152,'Visual chart Edit'!$B$7:$L$591,11,FALSE)</f>
        <v>E</v>
      </c>
      <c r="M154" s="14" t="str">
        <f>+VLOOKUP(M152,'Visual chart Edit'!$B$7:$L$591,11,FALSE)</f>
        <v>E</v>
      </c>
      <c r="O154" s="14" t="str">
        <f>+VLOOKUP(O152,'Visual chart Edit'!$B$7:$L$591,11,FALSE)</f>
        <v>E</v>
      </c>
      <c r="Q154" s="14" t="str">
        <f>+VLOOKUP(Q152,'Visual chart Edit'!$B$7:$L$591,11,FALSE)</f>
        <v>E</v>
      </c>
      <c r="S154" s="14" t="str">
        <f>+VLOOKUP(S152,'Visual chart Edit'!$B$7:$L$591,11,FALSE)</f>
        <v>E</v>
      </c>
      <c r="U154" s="14" t="str">
        <f>+VLOOKUP(U152,'Visual chart Edit'!$B$7:$L$591,11,FALSE)</f>
        <v>E</v>
      </c>
      <c r="W154" s="14" t="str">
        <f>+VLOOKUP(W152,'Visual chart Edit'!$B$7:$L$591,11,FALSE)</f>
        <v>E</v>
      </c>
      <c r="Y154" s="14" t="str">
        <f>+VLOOKUP(Y152,'Visual chart Edit'!$B$7:$L$591,11,FALSE)</f>
        <v>E</v>
      </c>
      <c r="AA154" s="14" t="str">
        <f>+VLOOKUP(AA152,'Visual chart Edit'!$B$7:$L$591,11,FALSE)</f>
        <v>E</v>
      </c>
      <c r="AC154" s="14" t="str">
        <f>+VLOOKUP(AC152,'Visual chart Edit'!$B$7:$L$591,11,FALSE)</f>
        <v>E</v>
      </c>
      <c r="AE154" s="14" t="str">
        <f>+VLOOKUP(AE152,'Visual chart Edit'!$B$7:$L$591,11,FALSE)</f>
        <v>E</v>
      </c>
      <c r="AG154" s="14" t="str">
        <f>+VLOOKUP(AG152,'Visual chart Edit'!$B$7:$L$591,11,FALSE)</f>
        <v>E</v>
      </c>
      <c r="AI154" s="14" t="str">
        <f>+VLOOKUP(AI152,'Visual chart Edit'!$B$7:$L$591,11,FALSE)</f>
        <v>E</v>
      </c>
      <c r="AK154" s="14" t="str">
        <f>+VLOOKUP(AK152,'Visual chart Edit'!$B$7:$L$591,11,FALSE)</f>
        <v>E</v>
      </c>
      <c r="AM154" s="14" t="str">
        <f>+VLOOKUP(AM152,'Visual chart Edit'!$B$7:$L$591,11,FALSE)</f>
        <v>E</v>
      </c>
      <c r="AO154" s="14" t="str">
        <f>+VLOOKUP(AO152,'Visual chart Edit'!$B$7:$L$591,11,FALSE)</f>
        <v/>
      </c>
      <c r="AQ154" s="14" t="str">
        <f>+VLOOKUP(AQ152,'Visual chart Edit'!$B$7:$L$591,11,FALSE)</f>
        <v>E</v>
      </c>
      <c r="AS154" s="14" t="str">
        <f>+VLOOKUP(AS152,'Visual chart Edit'!$B$7:$L$591,11,FALSE)</f>
        <v>E</v>
      </c>
      <c r="AT154" s="31"/>
      <c r="AU154" s="48"/>
      <c r="AV154" s="12"/>
      <c r="AW154" s="12"/>
      <c r="AX154" s="12"/>
      <c r="AY154" s="12"/>
      <c r="AZ154" s="12"/>
      <c r="BA154" s="12"/>
      <c r="BB154" s="12"/>
      <c r="BC154" s="12"/>
      <c r="BD154" s="140"/>
    </row>
    <row r="155" spans="1:63" s="14" customFormat="1" ht="3" customHeight="1" x14ac:dyDescent="0.35">
      <c r="A155" s="12"/>
      <c r="B155" s="136"/>
      <c r="C155" s="177"/>
      <c r="E155" s="22" t="str">
        <f>+VLOOKUP(E152,'Visual chart Edit'!$B$7:$M$491,12,FALSE)</f>
        <v/>
      </c>
      <c r="G155" s="22" t="str">
        <f>+VLOOKUP(G152,'Visual chart Edit'!$B$7:$M$491,12,FALSE)</f>
        <v/>
      </c>
      <c r="I155" s="22" t="str">
        <f>+VLOOKUP(I152,'Visual chart Edit'!$B$7:$M$491,12,FALSE)</f>
        <v/>
      </c>
      <c r="K155" s="22" t="str">
        <f>+VLOOKUP(K152,'Visual chart Edit'!$B$7:$M$491,12,FALSE)</f>
        <v/>
      </c>
      <c r="M155" s="22" t="str">
        <f>+VLOOKUP(M152,'Visual chart Edit'!$B$7:$M$491,12,FALSE)</f>
        <v/>
      </c>
      <c r="O155" s="22" t="str">
        <f>+VLOOKUP(O152,'Visual chart Edit'!$B$7:$M$491,12,FALSE)</f>
        <v/>
      </c>
      <c r="Q155" s="22" t="str">
        <f>+VLOOKUP(Q152,'Visual chart Edit'!$B$7:$M$491,12,FALSE)</f>
        <v/>
      </c>
      <c r="S155" s="22" t="str">
        <f>+VLOOKUP(S152,'Visual chart Edit'!$B$7:$M$491,12,FALSE)</f>
        <v/>
      </c>
      <c r="U155" s="22" t="str">
        <f>+VLOOKUP(U152,'Visual chart Edit'!$B$7:$M$491,12,FALSE)</f>
        <v/>
      </c>
      <c r="W155" s="22" t="str">
        <f>+VLOOKUP(W152,'Visual chart Edit'!$B$7:$M$491,12,FALSE)</f>
        <v/>
      </c>
      <c r="Y155" s="22" t="str">
        <f>+VLOOKUP(Y152,'Visual chart Edit'!$B$7:$M$491,12,FALSE)</f>
        <v/>
      </c>
      <c r="AA155" s="22" t="str">
        <f>+VLOOKUP(AA152,'Visual chart Edit'!$B$7:$M$491,12,FALSE)</f>
        <v/>
      </c>
      <c r="AC155" s="22" t="str">
        <f>+VLOOKUP(AC152,'Visual chart Edit'!$B$7:$M$491,12,FALSE)</f>
        <v/>
      </c>
      <c r="AE155" s="22" t="str">
        <f>+VLOOKUP(AE152,'Visual chart Edit'!$B$7:$M$491,12,FALSE)</f>
        <v/>
      </c>
      <c r="AG155" s="22" t="str">
        <f>+VLOOKUP(AG152,'Visual chart Edit'!$B$7:$M$491,12,FALSE)</f>
        <v/>
      </c>
      <c r="AI155" s="22" t="str">
        <f>+VLOOKUP(AI152,'Visual chart Edit'!$B$7:$M$491,12,FALSE)</f>
        <v/>
      </c>
      <c r="AK155" s="22" t="str">
        <f>+VLOOKUP(AK152,'Visual chart Edit'!$B$7:$M$491,12,FALSE)</f>
        <v/>
      </c>
      <c r="AM155" s="22" t="str">
        <f>+VLOOKUP(AM152,'Visual chart Edit'!$B$7:$M$491,12,FALSE)</f>
        <v/>
      </c>
      <c r="AO155" s="22" t="str">
        <f>+VLOOKUP(AO152,'Visual chart Edit'!$B$7:$M$491,12,FALSE)</f>
        <v/>
      </c>
      <c r="AQ155" s="22" t="str">
        <f>+VLOOKUP(AQ152,'Visual chart Edit'!$B$7:$M$491,12,FALSE)</f>
        <v/>
      </c>
      <c r="AS155" s="22" t="str">
        <f>+VLOOKUP(AS152,'Visual chart Edit'!$B$7:$M$491,12,FALSE)</f>
        <v/>
      </c>
      <c r="AT155" s="31"/>
      <c r="AU155" s="48"/>
      <c r="AV155" s="12"/>
      <c r="AW155" s="12"/>
      <c r="AX155" s="12"/>
      <c r="AY155" s="12"/>
      <c r="AZ155" s="12"/>
      <c r="BA155" s="12"/>
      <c r="BB155" s="12"/>
      <c r="BC155" s="12"/>
      <c r="BD155" s="140"/>
    </row>
    <row r="156" spans="1:63" s="14" customFormat="1" ht="15" customHeight="1" x14ac:dyDescent="0.35">
      <c r="A156" s="12"/>
      <c r="B156" s="136"/>
      <c r="C156" s="177"/>
      <c r="D156" s="14">
        <f>+VLOOKUP(E151,'Visual chart Edit'!$A$8:$I$272,9,FALSE)</f>
        <v>475.8</v>
      </c>
      <c r="E156" s="94" t="str">
        <f>+VLOOKUP(E152,'Visual chart Edit'!$B$7:$K$570,10,FALSE)</f>
        <v>Sandy</v>
      </c>
      <c r="F156" s="14">
        <f>+VLOOKUP(G151,'Visual chart Edit'!$A$8:$I$272,9,FALSE)</f>
        <v>363.7</v>
      </c>
      <c r="G156" s="94" t="str">
        <f>+VLOOKUP(G152,'Visual chart Edit'!$B$7:$K$570,10,FALSE)</f>
        <v>DRY</v>
      </c>
      <c r="H156" s="14">
        <f>+VLOOKUP(I151,'Visual chart Edit'!$A$8:$I$272,9,FALSE)</f>
        <v>431.8</v>
      </c>
      <c r="I156" s="94" t="str">
        <f>+VLOOKUP(I152,'Visual chart Edit'!$B$7:$K$570,10,FALSE)</f>
        <v>Sandy</v>
      </c>
      <c r="J156" s="14">
        <f>+VLOOKUP(K151,'Visual chart Edit'!$A$8:$I$272,9,FALSE)</f>
        <v>405.3</v>
      </c>
      <c r="K156" s="94" t="str">
        <f>+VLOOKUP(K152,'Visual chart Edit'!$B$7:$K$570,10,FALSE)</f>
        <v>DRY</v>
      </c>
      <c r="L156" s="14">
        <f>+VLOOKUP(M151,'Visual chart Edit'!$A$8:$I$272,9,FALSE)</f>
        <v>427.8</v>
      </c>
      <c r="M156" s="94" t="str">
        <f>+VLOOKUP(M152,'Visual chart Edit'!$B$7:$K$570,10,FALSE)</f>
        <v>Sandy</v>
      </c>
      <c r="N156" s="14">
        <f>+VLOOKUP(O151,'Visual chart Edit'!$A$8:$I$272,9,FALSE)</f>
        <v>389.8</v>
      </c>
      <c r="O156" s="94" t="str">
        <f>+VLOOKUP(O152,'Visual chart Edit'!$B$7:$K$570,10,FALSE)</f>
        <v>Sandy</v>
      </c>
      <c r="P156" s="14">
        <f>+VLOOKUP(Q151,'Visual chart Edit'!$A$8:$I$272,9,FALSE)</f>
        <v>449.5</v>
      </c>
      <c r="Q156" s="94" t="str">
        <f>+VLOOKUP(Q152,'Visual chart Edit'!$B$7:$K$570,10,FALSE)</f>
        <v>Sandy</v>
      </c>
      <c r="R156" s="14">
        <f>+VLOOKUP(S151,'Visual chart Edit'!$A$8:$I$272,9,FALSE)</f>
        <v>388</v>
      </c>
      <c r="S156" s="94" t="str">
        <f>+VLOOKUP(S152,'Visual chart Edit'!$B$7:$K$570,10,FALSE)</f>
        <v>Sandy</v>
      </c>
      <c r="T156" s="14">
        <f>+VLOOKUP(U151,'Visual chart Edit'!$A$8:$I$272,9,FALSE)</f>
        <v>346.3</v>
      </c>
      <c r="U156" s="94" t="str">
        <f>+VLOOKUP(U152,'Visual chart Edit'!$B$7:$K$570,10,FALSE)</f>
        <v>Sandy</v>
      </c>
      <c r="V156" s="14">
        <f>+VLOOKUP(W151,'Visual chart Edit'!$A$8:$I$272,9,FALSE)</f>
        <v>444.8</v>
      </c>
      <c r="W156" s="94" t="str">
        <f>+VLOOKUP(W152,'Visual chart Edit'!$B$7:$K$570,10,FALSE)</f>
        <v>Sandy</v>
      </c>
      <c r="X156" s="14">
        <f>+VLOOKUP(Y151,'Visual chart Edit'!$A$8:$I$572,9,FALSE)</f>
        <v>383.9</v>
      </c>
      <c r="Y156" s="94" t="str">
        <f>+VLOOKUP(Y152,'Visual chart Edit'!$B$7:$K$570,10,FALSE)</f>
        <v>Sandy</v>
      </c>
      <c r="Z156" s="14">
        <f>+VLOOKUP(AA151,'Visual chart Edit'!$A$8:$I$572,9,FALSE)</f>
        <v>384.3</v>
      </c>
      <c r="AA156" s="94" t="str">
        <f>+VLOOKUP(AA152,'Visual chart Edit'!$B$7:$K$570,10,FALSE)</f>
        <v>Sandy</v>
      </c>
      <c r="AB156" s="14">
        <f>+VLOOKUP(AC151,'Visual chart Edit'!$A$8:$I$572,9,FALSE)</f>
        <v>359</v>
      </c>
      <c r="AC156" s="94" t="str">
        <f>+VLOOKUP(AC152,'Visual chart Edit'!$B$7:$K$570,10,FALSE)</f>
        <v>Sandy</v>
      </c>
      <c r="AD156" s="14">
        <f>+VLOOKUP(AE151,'Visual chart Edit'!$A$8:$I$572,9,FALSE)</f>
        <v>334</v>
      </c>
      <c r="AE156" s="94" t="str">
        <f>+VLOOKUP(AE152,'Visual chart Edit'!$B$7:$K$570,10,FALSE)</f>
        <v>Sandy</v>
      </c>
      <c r="AF156" s="14">
        <f>+VLOOKUP(AG151,'Visual chart Edit'!$A$8:$I$572,9,FALSE)</f>
        <v>395</v>
      </c>
      <c r="AG156" s="94" t="str">
        <f>+VLOOKUP(AG152,'Visual chart Edit'!$B$7:$K$570,10,FALSE)</f>
        <v>Sandy</v>
      </c>
      <c r="AH156" s="14">
        <f>+VLOOKUP(AI151,'Visual chart Edit'!$A$8:$I$572,9,FALSE)</f>
        <v>355</v>
      </c>
      <c r="AI156" s="94" t="str">
        <f>+VLOOKUP(AI152,'Visual chart Edit'!$B$7:$K$570,10,FALSE)</f>
        <v>Sandy</v>
      </c>
      <c r="AJ156" s="14">
        <f>+VLOOKUP(AK151,'Visual chart Edit'!$A$8:$I$572,9,FALSE)</f>
        <v>485</v>
      </c>
      <c r="AK156" s="94" t="str">
        <f>+VLOOKUP(AK152,'Visual chart Edit'!$B$7:$K$570,10,FALSE)</f>
        <v>Sandy</v>
      </c>
      <c r="AL156" s="14">
        <f>+VLOOKUP(AM151,'Visual chart Edit'!$A$8:$I$572,9,FALSE)</f>
        <v>473</v>
      </c>
      <c r="AM156" s="94" t="str">
        <f>+VLOOKUP(AM152,'Visual chart Edit'!$B$7:$K$570,10,FALSE)</f>
        <v>Sandy</v>
      </c>
      <c r="AN156" s="14">
        <f>+VLOOKUP(AO151,'Visual chart Edit'!$A$8:$I$572,9,FALSE)</f>
        <v>367</v>
      </c>
      <c r="AO156" s="94" t="str">
        <f>+VLOOKUP(AO152,'Visual chart Edit'!$B$7:$K$570,10,FALSE)</f>
        <v>Sandy</v>
      </c>
      <c r="AP156" s="14">
        <f>+VLOOKUP(AQ151,'Visual chart Edit'!$A$8:$I$572,9,FALSE)</f>
        <v>430</v>
      </c>
      <c r="AQ156" s="94" t="str">
        <f>+VLOOKUP(AQ152,'Visual chart Edit'!$B$7:$K$570,10,FALSE)</f>
        <v>Sandy</v>
      </c>
      <c r="AR156" s="14">
        <f>+VLOOKUP(AS151,'Visual chart Edit'!$A$8:$I$572,9,FALSE)</f>
        <v>365</v>
      </c>
      <c r="AS156" s="94" t="str">
        <f>+VLOOKUP(AS152,'Visual chart Edit'!$B$7:$K$570,10,FALSE)</f>
        <v>Sandy</v>
      </c>
      <c r="AT156" s="31"/>
      <c r="AU156" s="48"/>
      <c r="AV156" s="12">
        <f>+COUNTIF(C155:AT156,"Sandy")</f>
        <v>19</v>
      </c>
      <c r="AW156" s="12">
        <f>+COUNTIF(C155:AT156,"DRY")</f>
        <v>2</v>
      </c>
      <c r="AX156" s="12">
        <f>+COUNTIF(C156:AT156,"DFR")</f>
        <v>0</v>
      </c>
      <c r="AY156" s="12">
        <f>+COUNTIF(C156:AS156,"WFR")</f>
        <v>0</v>
      </c>
      <c r="AZ156" s="12">
        <f>+COUNTIF(C156:AS156,"FS")</f>
        <v>0</v>
      </c>
      <c r="BA156" s="12">
        <f>+SUM(AV156:AZ156)</f>
        <v>21</v>
      </c>
      <c r="BB156" s="12">
        <f>+COUNTIF(E156:AS156,"WIP")</f>
        <v>0</v>
      </c>
      <c r="BC156" s="12">
        <f>+COUNTIF(D157:AT157,"C")</f>
        <v>21</v>
      </c>
      <c r="BD156" s="140">
        <f>+COUNTIF(D154:AT154,"E")</f>
        <v>18</v>
      </c>
      <c r="BE156" s="12">
        <f>+COUNTIF(D155:AT155,"Done")</f>
        <v>0</v>
      </c>
      <c r="BH156" s="14">
        <f>+SUM(D156:AT156)</f>
        <v>8454</v>
      </c>
    </row>
    <row r="157" spans="1:63" s="14" customFormat="1" ht="14.5" x14ac:dyDescent="0.35">
      <c r="A157" s="12"/>
      <c r="B157" s="136"/>
      <c r="C157" s="177"/>
      <c r="E157" s="22" t="s">
        <v>424</v>
      </c>
      <c r="G157" s="22" t="s">
        <v>424</v>
      </c>
      <c r="I157" s="22" t="s">
        <v>424</v>
      </c>
      <c r="K157" s="22" t="s">
        <v>424</v>
      </c>
      <c r="M157" s="22" t="s">
        <v>424</v>
      </c>
      <c r="O157" s="22" t="s">
        <v>424</v>
      </c>
      <c r="Q157" s="22" t="s">
        <v>424</v>
      </c>
      <c r="S157" s="22" t="s">
        <v>424</v>
      </c>
      <c r="U157" s="22" t="s">
        <v>424</v>
      </c>
      <c r="W157" s="22" t="s">
        <v>424</v>
      </c>
      <c r="Y157" s="22" t="s">
        <v>424</v>
      </c>
      <c r="AA157" s="22" t="s">
        <v>424</v>
      </c>
      <c r="AC157" s="22" t="s">
        <v>424</v>
      </c>
      <c r="AE157" s="22" t="s">
        <v>424</v>
      </c>
      <c r="AG157" s="22" t="s">
        <v>424</v>
      </c>
      <c r="AI157" s="22" t="s">
        <v>424</v>
      </c>
      <c r="AK157" s="22" t="s">
        <v>424</v>
      </c>
      <c r="AM157" s="22" t="s">
        <v>424</v>
      </c>
      <c r="AO157" s="22" t="s">
        <v>424</v>
      </c>
      <c r="AQ157" s="22" t="s">
        <v>424</v>
      </c>
      <c r="AS157" s="22" t="s">
        <v>424</v>
      </c>
      <c r="AT157" s="31"/>
      <c r="AU157" s="48"/>
      <c r="AV157" s="12"/>
      <c r="AW157" s="12"/>
      <c r="AX157" s="12"/>
      <c r="AY157" s="12"/>
      <c r="AZ157" s="12"/>
      <c r="BA157" s="12"/>
      <c r="BB157" s="12"/>
      <c r="BC157" s="12"/>
      <c r="BD157" s="140"/>
    </row>
    <row r="158" spans="1:63" s="14" customFormat="1" ht="14.5" x14ac:dyDescent="0.35">
      <c r="A158" s="12"/>
      <c r="B158" s="136"/>
      <c r="E158" s="14" t="str">
        <f>+VLOOKUP(E151,'Visual chart Edit'!$A$8:$I$269,3,FALSE)</f>
        <v>DA+0</v>
      </c>
      <c r="G158" s="14" t="str">
        <f>+VLOOKUP(G151,'Visual chart Edit'!$A$8:$I$269,3,FALSE)</f>
        <v>DA+0</v>
      </c>
      <c r="I158" s="14" t="str">
        <f>+VLOOKUP(I151,'Visual chart Edit'!$A$8:$I$269,3,FALSE)</f>
        <v>DA+3</v>
      </c>
      <c r="K158" s="14" t="str">
        <f>+VLOOKUP(K151,'Visual chart Edit'!$A$8:$I$269,3,FALSE)</f>
        <v>DA+3</v>
      </c>
      <c r="M158" s="14" t="str">
        <f>+VLOOKUP(M151,'Visual chart Edit'!$A$8:$I$269,3,FALSE)</f>
        <v>DA+3</v>
      </c>
      <c r="O158" s="14" t="str">
        <f>+VLOOKUP(O151,'Visual chart Edit'!$A$8:$I$269,3,FALSE)</f>
        <v>DA+3</v>
      </c>
      <c r="Q158" s="14" t="str">
        <f>+VLOOKUP(Q151,'Visual chart Edit'!$A$8:$I$269,3,FALSE)</f>
        <v>DA+9</v>
      </c>
      <c r="S158" s="14" t="str">
        <f>+VLOOKUP(S151,'Visual chart Edit'!$A$8:$I$269,3,FALSE)</f>
        <v>DA+9</v>
      </c>
      <c r="U158" s="14" t="str">
        <f>+VLOOKUP(U151,'Visual chart Edit'!$A$8:$I$269,3,FALSE)</f>
        <v>DA+3</v>
      </c>
      <c r="W158" s="14" t="str">
        <f>+VLOOKUP(W151,'Visual chart Edit'!$A$8:$I$569,3,FALSE)</f>
        <v>DA+3</v>
      </c>
      <c r="Y158" s="14" t="str">
        <f>+VLOOKUP(Y151,'Visual chart Edit'!$A$8:$I$569,3,FALSE)</f>
        <v>DB1+3</v>
      </c>
      <c r="AA158" s="14" t="str">
        <f>+VLOOKUP(AA151,'Visual chart Edit'!$A$8:$I$569,3,FALSE)</f>
        <v>DA+0</v>
      </c>
      <c r="AC158" s="14" t="str">
        <f>+VLOOKUP(AC151,'Visual chart Edit'!$A$8:$I$569,3,FALSE)</f>
        <v>DA+0</v>
      </c>
      <c r="AE158" s="14" t="str">
        <f>+VLOOKUP(AE151,'Visual chart Edit'!$A$8:$I$569,3,FALSE)</f>
        <v>DA+0</v>
      </c>
      <c r="AG158" s="14" t="str">
        <f>+VLOOKUP(AG151,'Visual chart Edit'!$A$8:$I$569,3,FALSE)</f>
        <v>DA+9</v>
      </c>
      <c r="AI158" s="14" t="str">
        <f>+VLOOKUP(AI151,'Visual chart Edit'!$A$8:$I$569,3,FALSE)</f>
        <v>DA+9</v>
      </c>
      <c r="AK158" s="14" t="str">
        <f>+VLOOKUP(AK151,'Visual chart Edit'!$A$8:$I$569,3,FALSE)</f>
        <v>DB1+3</v>
      </c>
      <c r="AM158" s="14" t="str">
        <f>+VLOOKUP(AM151,'Visual chart Edit'!$A$8:$I$569,3,FALSE)</f>
        <v>DA+9</v>
      </c>
      <c r="AO158" s="14" t="str">
        <f>+VLOOKUP(AO151,'Visual chart Edit'!$A$8:$I$569,3,FALSE)</f>
        <v>DCT+0</v>
      </c>
      <c r="AQ158" s="14" t="str">
        <f>+VLOOKUP(AQ151,'Visual chart Edit'!$A$8:$I$569,3,FALSE)</f>
        <v>DA+9</v>
      </c>
      <c r="AS158" s="14" t="str">
        <f>+VLOOKUP(AS151,'Visual chart Edit'!$A$8:$I$569,3,FALSE)</f>
        <v>DB1+9</v>
      </c>
      <c r="AT158" s="31"/>
      <c r="AU158" s="48"/>
      <c r="AV158" s="12"/>
      <c r="AW158" s="12"/>
      <c r="AX158" s="12"/>
      <c r="AY158" s="12"/>
      <c r="AZ158" s="12"/>
      <c r="BA158" s="12"/>
      <c r="BB158" s="12"/>
      <c r="BC158" s="12"/>
      <c r="BD158" s="140"/>
    </row>
    <row r="159" spans="1:63" s="14" customFormat="1" ht="14.5" x14ac:dyDescent="0.35">
      <c r="A159" s="12"/>
      <c r="B159" s="136"/>
      <c r="C159" s="178"/>
      <c r="E159" s="14" t="str">
        <f>+VLOOKUP(E151,'Visual chart Edit'!$A$8:$I$269,8,FALSE)</f>
        <v>1,,,1</v>
      </c>
      <c r="G159" s="14" t="str">
        <f>+VLOOKUP(G151,'Visual chart Edit'!$A$8:$I$269,8,FALSE)</f>
        <v>,1,,</v>
      </c>
      <c r="I159" s="14" t="str">
        <f>+VLOOKUP(I151,'Visual chart Edit'!$A$8:$I$269,8,FALSE)</f>
        <v>1,1,,</v>
      </c>
      <c r="K159" s="14" t="str">
        <f>+VLOOKUP(K151,'Visual chart Edit'!$A$8:$I$269,8,FALSE)</f>
        <v>,,,</v>
      </c>
      <c r="M159" s="14" t="str">
        <f>+VLOOKUP(M151,'Visual chart Edit'!$A$8:$I$269,8,FALSE)</f>
        <v>,,,</v>
      </c>
      <c r="O159" s="14" t="str">
        <f>+VLOOKUP(O151,'Visual chart Edit'!$A$8:$I$269,8,FALSE)</f>
        <v>,,,</v>
      </c>
      <c r="Q159" s="14" t="str">
        <f>+VLOOKUP(Q151,'Visual chart Edit'!$A$8:$I$269,8,FALSE)</f>
        <v>1,,,</v>
      </c>
      <c r="S159" s="14" t="str">
        <f>+VLOOKUP(S151,'Visual chart Edit'!$A$8:$I$269,8,FALSE)</f>
        <v>,,,</v>
      </c>
      <c r="U159" s="14" t="str">
        <f>+VLOOKUP(U151,'Visual chart Edit'!$A$8:$I$269,8,FALSE)</f>
        <v>3,3,,</v>
      </c>
      <c r="W159" s="14" t="str">
        <f>+VLOOKUP(W151,'Visual chart Edit'!$A$8:$I$569,8,FALSE)</f>
        <v>2,3,,1</v>
      </c>
      <c r="Y159" s="14" t="str">
        <f>+VLOOKUP(Y151,'Visual chart Edit'!$A$8:$I$569,8,FALSE)</f>
        <v>0,1,1,0</v>
      </c>
      <c r="AA159" s="14" t="str">
        <f>+VLOOKUP(AA151,'Visual chart Edit'!$A$8:$I$569,8,FALSE)</f>
        <v>0,0,1,0</v>
      </c>
      <c r="AC159" s="14" t="str">
        <f>+VLOOKUP(AC151,'Visual chart Edit'!$A$8:$I$569,8,FALSE)</f>
        <v>0,0,0,0</v>
      </c>
      <c r="AE159" s="14" t="str">
        <f>+VLOOKUP(AE151,'Visual chart Edit'!$A$8:$I$569,8,FALSE)</f>
        <v>2,0,0,1</v>
      </c>
      <c r="AG159" s="14" t="str">
        <f>+VLOOKUP(AG151,'Visual chart Edit'!$A$8:$I$569,8,FALSE)</f>
        <v>4,3,3,3</v>
      </c>
      <c r="AI159" s="14" t="str">
        <f>+VLOOKUP(AI151,'Visual chart Edit'!$A$8:$I$569,8,FALSE)</f>
        <v>1,3,0,0</v>
      </c>
      <c r="AK159" s="14" t="str">
        <f>+VLOOKUP(AK151,'Visual chart Edit'!$A$8:$I$569,8,FALSE)</f>
        <v>1,0,0,1</v>
      </c>
      <c r="AM159" s="14" t="str">
        <f>+VLOOKUP(AM151,'Visual chart Edit'!$A$8:$I$569,8,FALSE)</f>
        <v>0,0,0,0</v>
      </c>
      <c r="AO159" s="14" t="str">
        <f>+VLOOKUP(AO151,'Visual chart Edit'!$A$8:$I$569,8,FALSE)</f>
        <v>1,2,0,1</v>
      </c>
      <c r="AQ159" s="14" t="str">
        <f>+VLOOKUP(AQ151,'Visual chart Edit'!$A$8:$I$569,8,FALSE)</f>
        <v>4,0,2,6</v>
      </c>
      <c r="AS159" s="14" t="str">
        <f>+VLOOKUP(AS151,'Visual chart Edit'!$A$8:$I$569,8,FALSE)</f>
        <v>0,1,0,0</v>
      </c>
      <c r="AT159" s="31"/>
      <c r="AU159" s="48"/>
      <c r="AV159" s="12"/>
      <c r="AW159" s="12"/>
      <c r="AX159" s="12"/>
      <c r="AY159" s="12"/>
      <c r="AZ159" s="12"/>
      <c r="BA159" s="12"/>
      <c r="BB159" s="12"/>
      <c r="BC159" s="12"/>
      <c r="BD159" s="140"/>
    </row>
    <row r="160" spans="1:63" s="14" customFormat="1" ht="14.5" x14ac:dyDescent="0.35">
      <c r="A160" s="12"/>
      <c r="B160" s="136"/>
      <c r="C160" s="177" t="s">
        <v>444</v>
      </c>
      <c r="G160" s="48"/>
      <c r="I160" s="48"/>
      <c r="K160" s="48"/>
      <c r="M160" s="48"/>
      <c r="O160" s="48"/>
      <c r="Q160" s="48"/>
      <c r="S160" s="48"/>
      <c r="U160" s="48"/>
      <c r="W160" s="48"/>
      <c r="Y160" s="179"/>
      <c r="AA160" s="179"/>
      <c r="AC160" s="179"/>
      <c r="AE160" s="179"/>
      <c r="AG160" s="179"/>
      <c r="AI160" s="179"/>
      <c r="AK160" s="179"/>
      <c r="AM160" s="179"/>
      <c r="AO160" s="179"/>
      <c r="AQ160" s="48"/>
      <c r="AS160" s="48"/>
      <c r="AT160" s="31"/>
      <c r="AU160" s="48"/>
      <c r="AV160" s="12"/>
      <c r="AW160" s="12"/>
      <c r="AX160" s="12"/>
      <c r="AY160" s="12"/>
      <c r="AZ160" s="12"/>
      <c r="BA160" s="12"/>
      <c r="BB160" s="12"/>
      <c r="BC160" s="12"/>
      <c r="BD160" s="140"/>
    </row>
    <row r="161" spans="1:63" s="14" customFormat="1" ht="14.5" x14ac:dyDescent="0.35">
      <c r="A161" s="12"/>
      <c r="B161" s="57"/>
      <c r="C161" s="70"/>
      <c r="D161" s="71"/>
      <c r="E161" s="71"/>
      <c r="F161" s="71"/>
      <c r="G161" s="72"/>
      <c r="H161" s="71"/>
      <c r="I161" s="72"/>
      <c r="J161" s="71"/>
      <c r="K161" s="72"/>
      <c r="L161" s="71"/>
      <c r="M161" s="72"/>
      <c r="N161" s="71"/>
      <c r="O161" s="72"/>
      <c r="P161" s="71"/>
      <c r="Q161" s="72"/>
      <c r="R161" s="71"/>
      <c r="S161" s="72"/>
      <c r="T161" s="71"/>
      <c r="U161" s="72"/>
      <c r="V161" s="71"/>
      <c r="W161" s="72"/>
      <c r="X161" s="71"/>
      <c r="Y161" s="72"/>
      <c r="Z161" s="71"/>
      <c r="AA161" s="72"/>
      <c r="AB161" s="71"/>
      <c r="AC161" s="72"/>
      <c r="AD161" s="71"/>
      <c r="AE161" s="72"/>
      <c r="AF161" s="71"/>
      <c r="AG161" s="72"/>
      <c r="AH161" s="71"/>
      <c r="AI161" s="72"/>
      <c r="AJ161" s="71"/>
      <c r="AK161" s="72"/>
      <c r="AL161" s="71"/>
      <c r="AM161" s="72"/>
      <c r="AN161" s="71"/>
      <c r="AO161" s="72"/>
      <c r="AP161" s="71"/>
      <c r="AQ161" s="72"/>
      <c r="AR161" s="71"/>
      <c r="AS161" s="72"/>
      <c r="AT161" s="73"/>
      <c r="AU161" s="48"/>
      <c r="AV161" s="12"/>
      <c r="AW161" s="12"/>
      <c r="AX161" s="12"/>
      <c r="AY161" s="12"/>
      <c r="AZ161" s="12"/>
      <c r="BA161" s="12"/>
      <c r="BB161" s="12"/>
      <c r="BC161" s="12"/>
      <c r="BD161" s="140"/>
    </row>
    <row r="162" spans="1:63" s="14" customFormat="1" ht="14.5" x14ac:dyDescent="0.35">
      <c r="A162" s="12"/>
      <c r="B162" s="57"/>
      <c r="C162" s="177"/>
      <c r="D162" s="61"/>
      <c r="E162" s="61">
        <v>274</v>
      </c>
      <c r="F162" s="61"/>
      <c r="G162" s="184">
        <v>275</v>
      </c>
      <c r="H162" s="61"/>
      <c r="I162" s="61">
        <v>276</v>
      </c>
      <c r="J162" s="61"/>
      <c r="K162" s="184">
        <v>277</v>
      </c>
      <c r="L162" s="61"/>
      <c r="M162" s="61">
        <v>278</v>
      </c>
      <c r="N162" s="61"/>
      <c r="O162" s="184">
        <v>279</v>
      </c>
      <c r="P162" s="61"/>
      <c r="Q162" s="61">
        <v>280</v>
      </c>
      <c r="R162" s="61"/>
      <c r="S162" s="184">
        <v>281</v>
      </c>
      <c r="T162" s="61"/>
      <c r="U162" s="61">
        <v>282</v>
      </c>
      <c r="V162" s="61"/>
      <c r="W162" s="184">
        <v>283</v>
      </c>
      <c r="X162" s="61"/>
      <c r="Y162" s="61">
        <v>284</v>
      </c>
      <c r="Z162" s="61"/>
      <c r="AA162" s="184">
        <v>285</v>
      </c>
      <c r="AB162" s="61"/>
      <c r="AC162" s="61">
        <v>286</v>
      </c>
      <c r="AD162" s="61"/>
      <c r="AE162" s="184">
        <v>287</v>
      </c>
      <c r="AF162" s="61"/>
      <c r="AG162" s="61">
        <v>288</v>
      </c>
      <c r="AH162" s="61"/>
      <c r="AI162" s="184">
        <v>289</v>
      </c>
      <c r="AJ162" s="61"/>
      <c r="AK162" s="61">
        <v>290</v>
      </c>
      <c r="AL162" s="61"/>
      <c r="AM162" s="184">
        <v>291</v>
      </c>
      <c r="AN162" s="61"/>
      <c r="AO162" s="61">
        <v>292</v>
      </c>
      <c r="AP162" s="61"/>
      <c r="AQ162" s="184">
        <v>293</v>
      </c>
      <c r="AR162" s="61"/>
      <c r="AS162" s="61">
        <v>294</v>
      </c>
      <c r="AT162" s="31"/>
      <c r="AU162" s="48"/>
      <c r="AV162" s="12"/>
      <c r="AW162" s="12"/>
      <c r="AX162" s="12"/>
      <c r="AY162" s="12"/>
      <c r="AZ162" s="12"/>
      <c r="BA162" s="12"/>
      <c r="BB162" s="12"/>
      <c r="BC162" s="12"/>
      <c r="BD162" s="140"/>
    </row>
    <row r="163" spans="1:63" s="14" customFormat="1" ht="14.5" x14ac:dyDescent="0.35">
      <c r="A163" s="12"/>
      <c r="B163" s="57"/>
      <c r="C163" s="177"/>
      <c r="E163" s="170" t="str">
        <f>+VLOOKUP(E162,'Visual chart Edit'!$A$8:$I$600,2,FALSE)</f>
        <v>44/11</v>
      </c>
      <c r="G163" s="170" t="str">
        <f>+VLOOKUP(G162,'Visual chart Edit'!$A$8:$I$600,2,FALSE)</f>
        <v>45/0</v>
      </c>
      <c r="I163" s="170" t="str">
        <f>+VLOOKUP(I162,'Visual chart Edit'!$A$8:$I$600,2,FALSE)</f>
        <v>45/1</v>
      </c>
      <c r="K163" s="170" t="str">
        <f>+VLOOKUP(K162,'Visual chart Edit'!$A$8:$I$600,2,FALSE)</f>
        <v>46/0</v>
      </c>
      <c r="M163" s="170" t="str">
        <f>+VLOOKUP(M162,'Visual chart Edit'!$A$8:$I$600,2,FALSE)</f>
        <v>47/0</v>
      </c>
      <c r="O163" s="170" t="str">
        <f>+VLOOKUP(O162,'Visual chart Edit'!$A$8:$I$600,2,FALSE)</f>
        <v>47/1</v>
      </c>
      <c r="Q163" s="170" t="str">
        <f>+VLOOKUP(Q162,'Visual chart Edit'!$A$8:$I$600,2,FALSE)</f>
        <v>47/2</v>
      </c>
      <c r="S163" s="170" t="str">
        <f>+VLOOKUP(S162,'Visual chart Edit'!$A$8:$I$600,2,FALSE)</f>
        <v>47/3</v>
      </c>
      <c r="U163" s="170" t="str">
        <f>+VLOOKUP(U162,'Visual chart Edit'!$A$8:$I$600,2,FALSE)</f>
        <v>47/4</v>
      </c>
      <c r="W163" s="170" t="str">
        <f>+VLOOKUP(W162,'Visual chart Edit'!$A$8:$I$600,2,FALSE)</f>
        <v>47/5</v>
      </c>
      <c r="Y163" s="170" t="str">
        <f>+VLOOKUP(Y162,'Visual chart Edit'!$A$8:$I$600,2,FALSE)</f>
        <v>47/6</v>
      </c>
      <c r="AA163" s="170" t="str">
        <f>+VLOOKUP(AA162,'Visual chart Edit'!$A$8:$I$600,2,FALSE)</f>
        <v>47/7</v>
      </c>
      <c r="AC163" s="170" t="str">
        <f>+VLOOKUP(AC162,'Visual chart Edit'!$A$8:$I$600,2,FALSE)</f>
        <v>47/8</v>
      </c>
      <c r="AE163" s="170" t="str">
        <f>+VLOOKUP(AE162,'Visual chart Edit'!$A$8:$I$600,2,FALSE)</f>
        <v>47/9</v>
      </c>
      <c r="AG163" s="170" t="str">
        <f>+VLOOKUP(AG162,'Visual chart Edit'!$A$8:$I$600,2,FALSE)</f>
        <v>47/10</v>
      </c>
      <c r="AI163" s="170" t="str">
        <f>+VLOOKUP(AI162,'Visual chart Edit'!$A$8:$I$600,2,FALSE)</f>
        <v>48/0</v>
      </c>
      <c r="AK163" s="170" t="str">
        <f>+VLOOKUP(AK162,'Visual chart Edit'!$A$8:$I$600,2,FALSE)</f>
        <v>48/1</v>
      </c>
      <c r="AM163" s="170" t="str">
        <f>+VLOOKUP(AM162,'Visual chart Edit'!$A$8:$I$600,2,FALSE)</f>
        <v>49/0</v>
      </c>
      <c r="AO163" s="170" t="str">
        <f>+VLOOKUP(AO162,'Visual chart Edit'!$A$8:$I$600,2,FALSE)</f>
        <v>49/1</v>
      </c>
      <c r="AQ163" s="170" t="str">
        <f>+VLOOKUP(AQ162,'Visual chart Edit'!$A$8:$I$600,2,FALSE)</f>
        <v>49/2</v>
      </c>
      <c r="AS163" s="170" t="str">
        <f>+VLOOKUP(AS162,'Visual chart Edit'!$A$8:$I$600,2,FALSE)</f>
        <v>49/3</v>
      </c>
      <c r="AT163" s="31"/>
      <c r="AU163" s="48"/>
      <c r="AV163" s="12"/>
      <c r="AW163" s="12"/>
      <c r="AX163" s="12"/>
      <c r="AY163" s="12"/>
      <c r="AZ163" s="12"/>
      <c r="BA163" s="12"/>
      <c r="BB163" s="12"/>
      <c r="BC163" s="12"/>
      <c r="BD163" s="140"/>
    </row>
    <row r="164" spans="1:63" s="14" customFormat="1" ht="14.5" x14ac:dyDescent="0.35">
      <c r="A164" s="12"/>
      <c r="B164" s="57"/>
      <c r="C164" s="177"/>
      <c r="AN164" s="14" t="s">
        <v>917</v>
      </c>
      <c r="AP164" s="14" t="s">
        <v>917</v>
      </c>
      <c r="AR164" s="14" t="s">
        <v>917</v>
      </c>
      <c r="AT164" s="31"/>
      <c r="AU164" s="48"/>
      <c r="AV164" s="12"/>
      <c r="AW164" s="12"/>
      <c r="AX164" s="12"/>
      <c r="AY164" s="12"/>
      <c r="AZ164" s="12"/>
      <c r="BA164" s="12"/>
      <c r="BB164" s="12"/>
      <c r="BC164" s="12"/>
      <c r="BD164" s="140"/>
      <c r="BI164" s="14">
        <f>+SUMIF(D164:AT164,".",D167:AT167)</f>
        <v>0</v>
      </c>
      <c r="BJ164" s="14">
        <f>+SUMIF(D164:AT164,"..",D167:AT167)</f>
        <v>0</v>
      </c>
      <c r="BK164" s="14">
        <f>+SUMIF(D164:AT164,",",D167:AT167)</f>
        <v>1155.7</v>
      </c>
    </row>
    <row r="165" spans="1:63" s="14" customFormat="1" ht="14.5" x14ac:dyDescent="0.35">
      <c r="A165" s="12"/>
      <c r="B165" s="136"/>
      <c r="C165" s="177" t="s">
        <v>440</v>
      </c>
      <c r="E165" s="14" t="str">
        <f>+VLOOKUP(E163,'Visual chart Edit'!$B$7:$L$591,11,FALSE)</f>
        <v>E</v>
      </c>
      <c r="G165" s="14" t="str">
        <f>+VLOOKUP(G163,'Visual chart Edit'!$B$7:$L$591,11,FALSE)</f>
        <v>E</v>
      </c>
      <c r="I165" s="14" t="str">
        <f>+VLOOKUP(I163,'Visual chart Edit'!$B$7:$L$591,11,FALSE)</f>
        <v>E</v>
      </c>
      <c r="K165" s="14" t="str">
        <f>+VLOOKUP(K163,'Visual chart Edit'!$B$7:$L$591,11,FALSE)</f>
        <v/>
      </c>
      <c r="M165" s="14" t="str">
        <f>+VLOOKUP(M163,'Visual chart Edit'!$B$7:$L$591,11,FALSE)</f>
        <v>E</v>
      </c>
      <c r="O165" s="14" t="str">
        <f>+VLOOKUP(O163,'Visual chart Edit'!$B$7:$L$591,11,FALSE)</f>
        <v>E</v>
      </c>
      <c r="Q165" s="14" t="str">
        <f>+VLOOKUP(Q163,'Visual chart Edit'!$B$7:$L$591,11,FALSE)</f>
        <v>E</v>
      </c>
      <c r="S165" s="14" t="str">
        <f>+VLOOKUP(S163,'Visual chart Edit'!$B$7:$L$591,11,FALSE)</f>
        <v>E</v>
      </c>
      <c r="U165" s="14" t="str">
        <f>+VLOOKUP(U163,'Visual chart Edit'!$B$7:$L$591,11,FALSE)</f>
        <v>E</v>
      </c>
      <c r="W165" s="14" t="str">
        <f>+VLOOKUP(W163,'Visual chart Edit'!$B$7:$L$591,11,FALSE)</f>
        <v>E</v>
      </c>
      <c r="Y165" s="14" t="str">
        <f>+VLOOKUP(Y163,'Visual chart Edit'!$B$7:$L$591,11,FALSE)</f>
        <v>E</v>
      </c>
      <c r="AA165" s="14" t="str">
        <f>+VLOOKUP(AA163,'Visual chart Edit'!$B$7:$L$591,11,FALSE)</f>
        <v>E</v>
      </c>
      <c r="AC165" s="14" t="str">
        <f>+VLOOKUP(AC163,'Visual chart Edit'!$B$7:$L$591,11,FALSE)</f>
        <v>E</v>
      </c>
      <c r="AE165" s="14" t="str">
        <f>+VLOOKUP(AE163,'Visual chart Edit'!$B$7:$L$591,11,FALSE)</f>
        <v>E</v>
      </c>
      <c r="AG165" s="14" t="str">
        <f>+VLOOKUP(AG163,'Visual chart Edit'!$B$7:$L$591,11,FALSE)</f>
        <v>E</v>
      </c>
      <c r="AI165" s="14" t="str">
        <f>+VLOOKUP(AI163,'Visual chart Edit'!$B$7:$L$591,11,FALSE)</f>
        <v>E</v>
      </c>
      <c r="AK165" s="14" t="str">
        <f>+VLOOKUP(AK163,'Visual chart Edit'!$B$7:$L$591,11,FALSE)</f>
        <v>E</v>
      </c>
      <c r="AM165" s="14" t="str">
        <f>+VLOOKUP(AM163,'Visual chart Edit'!$B$7:$L$591,11,FALSE)</f>
        <v>E</v>
      </c>
      <c r="AO165" s="14" t="str">
        <f>+VLOOKUP(AO163,'Visual chart Edit'!$B$7:$L$591,11,FALSE)</f>
        <v>E</v>
      </c>
      <c r="AQ165" s="14" t="str">
        <f>+VLOOKUP(AQ163,'Visual chart Edit'!$B$7:$L$591,11,FALSE)</f>
        <v>E</v>
      </c>
      <c r="AS165" s="14" t="str">
        <f>+VLOOKUP(AS163,'Visual chart Edit'!$B$7:$L$591,11,FALSE)</f>
        <v>E</v>
      </c>
      <c r="AT165" s="31"/>
      <c r="AU165" s="48"/>
      <c r="AV165" s="12"/>
      <c r="AW165" s="12"/>
      <c r="AX165" s="12"/>
      <c r="AY165" s="12"/>
      <c r="AZ165" s="12"/>
      <c r="BA165" s="12"/>
      <c r="BB165" s="12"/>
      <c r="BC165" s="12"/>
      <c r="BD165" s="140"/>
    </row>
    <row r="166" spans="1:63" s="14" customFormat="1" ht="3" customHeight="1" x14ac:dyDescent="0.35">
      <c r="A166" s="12"/>
      <c r="B166" s="136"/>
      <c r="C166" s="177" t="s">
        <v>441</v>
      </c>
      <c r="E166" s="22" t="str">
        <f>+VLOOKUP(E163,'Visual chart Edit'!$B$7:$M$491,12,FALSE)</f>
        <v/>
      </c>
      <c r="G166" s="22" t="str">
        <f>+VLOOKUP(G163,'Visual chart Edit'!$B$7:$M$491,12,FALSE)</f>
        <v/>
      </c>
      <c r="I166" s="22" t="str">
        <f>+VLOOKUP(I163,'Visual chart Edit'!$B$7:$M$491,12,FALSE)</f>
        <v/>
      </c>
      <c r="K166" s="22" t="str">
        <f>+VLOOKUP(K163,'Visual chart Edit'!$B$7:$M$491,12,FALSE)</f>
        <v/>
      </c>
      <c r="M166" s="22" t="str">
        <f>+VLOOKUP(M163,'Visual chart Edit'!$B$7:$M$491,12,FALSE)</f>
        <v/>
      </c>
      <c r="O166" s="22" t="str">
        <f>+VLOOKUP(O163,'Visual chart Edit'!$B$7:$M$491,12,FALSE)</f>
        <v/>
      </c>
      <c r="Q166" s="22" t="str">
        <f>+VLOOKUP(Q163,'Visual chart Edit'!$B$7:$M$491,12,FALSE)</f>
        <v/>
      </c>
      <c r="S166" s="22" t="str">
        <f>+VLOOKUP(S163,'Visual chart Edit'!$B$7:$M$491,12,FALSE)</f>
        <v/>
      </c>
      <c r="U166" s="22" t="str">
        <f>+VLOOKUP(U163,'Visual chart Edit'!$B$7:$M$491,12,FALSE)</f>
        <v/>
      </c>
      <c r="W166" s="22" t="str">
        <f>+VLOOKUP(W163,'Visual chart Edit'!$B$7:$M$491,12,FALSE)</f>
        <v/>
      </c>
      <c r="Y166" s="22" t="str">
        <f>+VLOOKUP(Y163,'Visual chart Edit'!$B$7:$M$491,12,FALSE)</f>
        <v/>
      </c>
      <c r="AA166" s="22" t="str">
        <f>+VLOOKUP(AA163,'Visual chart Edit'!$B$7:$M$491,12,FALSE)</f>
        <v/>
      </c>
      <c r="AC166" s="22" t="str">
        <f>+VLOOKUP(AC163,'Visual chart Edit'!$B$7:$M$491,12,FALSE)</f>
        <v>Done</v>
      </c>
      <c r="AE166" s="22" t="str">
        <f>+VLOOKUP(AE163,'Visual chart Edit'!$B$7:$M$491,12,FALSE)</f>
        <v>Done</v>
      </c>
      <c r="AG166" s="22" t="str">
        <f>+VLOOKUP(AG163,'Visual chart Edit'!$B$7:$M$491,12,FALSE)</f>
        <v>Done</v>
      </c>
      <c r="AI166" s="22" t="str">
        <f>+VLOOKUP(AI163,'Visual chart Edit'!$B$7:$M$491,12,FALSE)</f>
        <v>Done</v>
      </c>
      <c r="AK166" s="22" t="str">
        <f>+VLOOKUP(AK163,'Visual chart Edit'!$B$7:$M$491,12,FALSE)</f>
        <v>Done</v>
      </c>
      <c r="AM166" s="22" t="str">
        <f>+VLOOKUP(AM163,'Visual chart Edit'!$B$7:$M$491,12,FALSE)</f>
        <v>Done</v>
      </c>
      <c r="AO166" s="22" t="str">
        <f>+VLOOKUP(AO163,'Visual chart Edit'!$B$7:$M$491,12,FALSE)</f>
        <v>Done</v>
      </c>
      <c r="AQ166" s="22" t="str">
        <f>+VLOOKUP(AQ163,'Visual chart Edit'!$B$7:$M$491,12,FALSE)</f>
        <v>Done</v>
      </c>
      <c r="AS166" s="22" t="str">
        <f>+VLOOKUP(AS163,'Visual chart Edit'!$B$7:$M$491,12,FALSE)</f>
        <v>Done</v>
      </c>
      <c r="AT166" s="31"/>
      <c r="AU166" s="48"/>
      <c r="AV166" s="12"/>
      <c r="AW166" s="12"/>
      <c r="AX166" s="12"/>
      <c r="AY166" s="12"/>
      <c r="AZ166" s="12"/>
      <c r="BA166" s="12"/>
      <c r="BB166" s="12"/>
      <c r="BC166" s="12"/>
      <c r="BD166" s="140"/>
    </row>
    <row r="167" spans="1:63" s="14" customFormat="1" ht="15" customHeight="1" x14ac:dyDescent="0.35">
      <c r="A167" s="12"/>
      <c r="B167" s="136"/>
      <c r="C167" s="177" t="s">
        <v>442</v>
      </c>
      <c r="D167" s="14">
        <f>+VLOOKUP(E162,'Visual chart Edit'!$A$8:$I$572,9,FALSE)</f>
        <v>428</v>
      </c>
      <c r="E167" s="94" t="str">
        <f>+VLOOKUP(E163,'Visual chart Edit'!$B$7:$K$570,10,FALSE)</f>
        <v>Sandy</v>
      </c>
      <c r="F167" s="14">
        <f>+VLOOKUP(G162,'Visual chart Edit'!$A$8:$I$572,9,FALSE)</f>
        <v>327.2</v>
      </c>
      <c r="G167" s="94" t="str">
        <f>+VLOOKUP(G163,'Visual chart Edit'!$B$7:$K$570,10,FALSE)</f>
        <v>Sandy</v>
      </c>
      <c r="H167" s="14">
        <f>+VLOOKUP(I162,'Visual chart Edit'!$A$8:$I$572,9,FALSE)</f>
        <v>294.92</v>
      </c>
      <c r="I167" s="94" t="str">
        <f>+VLOOKUP(I163,'Visual chart Edit'!$B$7:$K$570,10,FALSE)</f>
        <v>Sandy</v>
      </c>
      <c r="J167" s="14">
        <f>+VLOOKUP(K162,'Visual chart Edit'!$A$8:$I$572,9,FALSE)</f>
        <v>406.54</v>
      </c>
      <c r="K167" s="94" t="str">
        <f>+VLOOKUP(K163,'Visual chart Edit'!$B$7:$K$570,10,FALSE)</f>
        <v>Sandy</v>
      </c>
      <c r="L167" s="14">
        <f>+VLOOKUP(M162,'Visual chart Edit'!$A$8:$I$572,9,FALSE)</f>
        <v>199.08</v>
      </c>
      <c r="M167" s="94" t="str">
        <f>+VLOOKUP(M163,'Visual chart Edit'!$B$7:$K$570,10,FALSE)</f>
        <v>Sandy</v>
      </c>
      <c r="N167" s="14">
        <f>+VLOOKUP(O162,'Visual chart Edit'!$A$8:$I$572,9,FALSE)</f>
        <v>441.2</v>
      </c>
      <c r="O167" s="94" t="str">
        <f>+VLOOKUP(O163,'Visual chart Edit'!$B$7:$K$570,10,FALSE)</f>
        <v>Sandy</v>
      </c>
      <c r="P167" s="14">
        <f>+VLOOKUP(Q162,'Visual chart Edit'!$A$8:$I$572,9,FALSE)</f>
        <v>365.93</v>
      </c>
      <c r="Q167" s="94" t="str">
        <f>+VLOOKUP(Q163,'Visual chart Edit'!$B$7:$K$570,10,FALSE)</f>
        <v>Sandy</v>
      </c>
      <c r="R167" s="14">
        <f>+VLOOKUP(S162,'Visual chart Edit'!$A$8:$I$572,9,FALSE)</f>
        <v>417.4</v>
      </c>
      <c r="S167" s="94" t="str">
        <f>+VLOOKUP(S163,'Visual chart Edit'!$B$7:$K$570,10,FALSE)</f>
        <v>Sandy</v>
      </c>
      <c r="T167" s="14">
        <f>+VLOOKUP(U162,'Visual chart Edit'!$A$8:$I$572,9,FALSE)</f>
        <v>358.4</v>
      </c>
      <c r="U167" s="94" t="str">
        <f>+VLOOKUP(U163,'Visual chart Edit'!$B$7:$K$570,10,FALSE)</f>
        <v>Sandy</v>
      </c>
      <c r="V167" s="14">
        <f>+VLOOKUP(W162,'Visual chart Edit'!$A$8:$I$572,9,FALSE)</f>
        <v>461.2</v>
      </c>
      <c r="W167" s="94" t="str">
        <f>+VLOOKUP(W163,'Visual chart Edit'!$B$7:$K$570,10,FALSE)</f>
        <v>Sandy</v>
      </c>
      <c r="X167" s="14">
        <f>+VLOOKUP(Y162,'Visual chart Edit'!$A$8:$I$572,9,FALSE)</f>
        <v>377.3</v>
      </c>
      <c r="Y167" s="94" t="str">
        <f>+VLOOKUP(Y163,'Visual chart Edit'!$B$7:$K$570,10,FALSE)</f>
        <v>Sandy</v>
      </c>
      <c r="Z167" s="14">
        <f>+VLOOKUP(AA162,'Visual chart Edit'!$A$8:$I$572,9,FALSE)</f>
        <v>431.5</v>
      </c>
      <c r="AA167" s="94" t="str">
        <f>+VLOOKUP(AA163,'Visual chart Edit'!$B$7:$K$570,10,FALSE)</f>
        <v>Sandy</v>
      </c>
      <c r="AB167" s="14">
        <f>+VLOOKUP(AC162,'Visual chart Edit'!$A$8:$I$572,9,FALSE)</f>
        <v>398.8</v>
      </c>
      <c r="AC167" s="94" t="str">
        <f>+VLOOKUP(AC163,'Visual chart Edit'!$B$7:$K$570,10,FALSE)</f>
        <v>Sandy</v>
      </c>
      <c r="AD167" s="14">
        <f>+VLOOKUP(AE162,'Visual chart Edit'!$A$8:$I$572,9,FALSE)</f>
        <v>405.9</v>
      </c>
      <c r="AE167" s="94" t="str">
        <f>+VLOOKUP(AE163,'Visual chart Edit'!$B$7:$K$570,10,FALSE)</f>
        <v>Sandy</v>
      </c>
      <c r="AF167" s="14">
        <f>+VLOOKUP(AG162,'Visual chart Edit'!$A$8:$I$572,9,FALSE)</f>
        <v>433.7</v>
      </c>
      <c r="AG167" s="94" t="str">
        <f>+VLOOKUP(AG163,'Visual chart Edit'!$B$7:$K$570,10,FALSE)</f>
        <v>Sandy</v>
      </c>
      <c r="AH167" s="14">
        <f>+VLOOKUP(AI162,'Visual chart Edit'!$A$8:$I$572,9,FALSE)</f>
        <v>386.2</v>
      </c>
      <c r="AI167" s="94" t="str">
        <f>+VLOOKUP(AI163,'Visual chart Edit'!$B$7:$K$570,10,FALSE)</f>
        <v>Sandy</v>
      </c>
      <c r="AJ167" s="14">
        <f>+VLOOKUP(AK162,'Visual chart Edit'!$A$8:$I$572,9,FALSE)</f>
        <v>428.9</v>
      </c>
      <c r="AK167" s="94" t="str">
        <f>+VLOOKUP(AK163,'Visual chart Edit'!$B$7:$K$570,10,FALSE)</f>
        <v>Sandy</v>
      </c>
      <c r="AL167" s="14">
        <f>+VLOOKUP(AM162,'Visual chart Edit'!$A$8:$I$572,9,FALSE)</f>
        <v>402.9</v>
      </c>
      <c r="AM167" s="94" t="str">
        <f>+VLOOKUP(AM163,'Visual chart Edit'!$B$7:$K$570,10,FALSE)</f>
        <v>Sandy</v>
      </c>
      <c r="AN167" s="14">
        <f>+VLOOKUP(AO162,'Visual chart Edit'!$A$8:$I$572,9,FALSE)</f>
        <v>379.1</v>
      </c>
      <c r="AO167" s="94" t="str">
        <f>+VLOOKUP(AO163,'Visual chart Edit'!$B$7:$K$570,10,FALSE)</f>
        <v>Sandy</v>
      </c>
      <c r="AP167" s="14">
        <f>+VLOOKUP(AQ162,'Visual chart Edit'!$A$8:$I$572,9,FALSE)</f>
        <v>386.6</v>
      </c>
      <c r="AQ167" s="94" t="str">
        <f>+VLOOKUP(AQ163,'Visual chart Edit'!$B$7:$K$570,10,FALSE)</f>
        <v>Sandy</v>
      </c>
      <c r="AR167" s="14">
        <f>+VLOOKUP(AS162,'Visual chart Edit'!$A$8:$I$572,9,FALSE)</f>
        <v>390</v>
      </c>
      <c r="AS167" s="94" t="str">
        <f>+VLOOKUP(AS163,'Visual chart Edit'!$B$7:$K$570,10,FALSE)</f>
        <v>Sandy</v>
      </c>
      <c r="AT167" s="31"/>
      <c r="AU167" s="48"/>
      <c r="AV167" s="12">
        <f>+COUNTIF(C166:AT167,"Sandy")</f>
        <v>21</v>
      </c>
      <c r="AW167" s="12">
        <f>+COUNTIF(C166:AT167,"DRY")</f>
        <v>0</v>
      </c>
      <c r="AX167" s="12">
        <f>+COUNTIF(C167:AT167,"DFR")</f>
        <v>0</v>
      </c>
      <c r="AY167" s="12">
        <f>+COUNTIF(C167:AS167,"WFR")</f>
        <v>0</v>
      </c>
      <c r="AZ167" s="12">
        <f>+COUNTIF(C167:AS167,"FS")</f>
        <v>0</v>
      </c>
      <c r="BA167" s="12">
        <f>+SUM(AV167:AZ167)</f>
        <v>21</v>
      </c>
      <c r="BB167" s="12">
        <f>+COUNTIF(E167:AS167,"WIP")</f>
        <v>0</v>
      </c>
      <c r="BC167" s="12">
        <f>+COUNTIF(D168:AT168,"C")</f>
        <v>21</v>
      </c>
      <c r="BD167" s="140">
        <f>+COUNTIF(D165:AT165,"E")</f>
        <v>20</v>
      </c>
      <c r="BE167" s="12">
        <f>+COUNTIF(D166:AT166,"Done")</f>
        <v>9</v>
      </c>
      <c r="BH167" s="14">
        <f>+SUM(D167:AT167)</f>
        <v>8120.7699999999995</v>
      </c>
    </row>
    <row r="168" spans="1:63" s="14" customFormat="1" ht="14.5" x14ac:dyDescent="0.35">
      <c r="A168" s="12"/>
      <c r="B168" s="136"/>
      <c r="C168" s="177" t="s">
        <v>443</v>
      </c>
      <c r="E168" s="22" t="s">
        <v>424</v>
      </c>
      <c r="G168" s="22" t="s">
        <v>424</v>
      </c>
      <c r="I168" s="22" t="s">
        <v>424</v>
      </c>
      <c r="K168" s="22" t="s">
        <v>424</v>
      </c>
      <c r="M168" s="22" t="s">
        <v>424</v>
      </c>
      <c r="O168" s="22" t="s">
        <v>424</v>
      </c>
      <c r="Q168" s="22" t="s">
        <v>424</v>
      </c>
      <c r="S168" s="22" t="s">
        <v>424</v>
      </c>
      <c r="U168" s="22" t="s">
        <v>424</v>
      </c>
      <c r="W168" s="22" t="s">
        <v>424</v>
      </c>
      <c r="Y168" s="22" t="s">
        <v>424</v>
      </c>
      <c r="AA168" s="22" t="s">
        <v>424</v>
      </c>
      <c r="AC168" s="22" t="s">
        <v>424</v>
      </c>
      <c r="AE168" s="22" t="s">
        <v>424</v>
      </c>
      <c r="AG168" s="22" t="s">
        <v>424</v>
      </c>
      <c r="AI168" s="22" t="s">
        <v>424</v>
      </c>
      <c r="AK168" s="22" t="s">
        <v>424</v>
      </c>
      <c r="AM168" s="22" t="s">
        <v>424</v>
      </c>
      <c r="AO168" s="22" t="s">
        <v>424</v>
      </c>
      <c r="AQ168" s="22" t="s">
        <v>424</v>
      </c>
      <c r="AS168" s="22" t="s">
        <v>424</v>
      </c>
      <c r="AT168" s="31"/>
      <c r="AU168" s="48"/>
      <c r="AV168" s="12"/>
      <c r="AW168" s="12"/>
      <c r="AX168" s="12"/>
      <c r="AY168" s="12"/>
      <c r="AZ168" s="12"/>
      <c r="BA168" s="12"/>
      <c r="BB168" s="12"/>
      <c r="BC168" s="12"/>
      <c r="BD168" s="140"/>
    </row>
    <row r="169" spans="1:63" s="14" customFormat="1" ht="14.5" x14ac:dyDescent="0.35">
      <c r="A169" s="12"/>
      <c r="B169" s="136"/>
      <c r="C169" s="177" t="s">
        <v>140</v>
      </c>
      <c r="E169" s="14" t="str">
        <f>+VLOOKUP(E162,'Visual chart Edit'!$A$8:$I$569,3,FALSE)</f>
        <v>DA+0</v>
      </c>
      <c r="G169" s="14" t="str">
        <f>+VLOOKUP(G162,'Visual chart Edit'!$A$8:$I$569,3,FALSE)</f>
        <v>DC2+0</v>
      </c>
      <c r="I169" s="14" t="str">
        <f>+VLOOKUP(I162,'Visual chart Edit'!$A$8:$I$569,3,FALSE)</f>
        <v>DA+9</v>
      </c>
      <c r="K169" s="14" t="str">
        <f>+VLOOKUP(K162,'Visual chart Edit'!$A$8:$I$569,3,FALSE)</f>
        <v>DD60+25</v>
      </c>
      <c r="M169" s="14" t="str">
        <f>+VLOOKUP(M162,'Visual chart Edit'!$A$8:$I$569,3,FALSE)</f>
        <v>DD60+25</v>
      </c>
      <c r="O169" s="14" t="str">
        <f>+VLOOKUP(O162,'Visual chart Edit'!$A$8:$I$569,3,FALSE)</f>
        <v>DA+3</v>
      </c>
      <c r="Q169" s="14" t="str">
        <f>+VLOOKUP(Q162,'Visual chart Edit'!$A$8:$I$569,3,FALSE)</f>
        <v>DA+9</v>
      </c>
      <c r="S169" s="14" t="str">
        <f>+VLOOKUP(S162,'Visual chart Edit'!$A$8:$I$569,3,FALSE)</f>
        <v>DA+9</v>
      </c>
      <c r="U169" s="14" t="str">
        <f>+VLOOKUP(U162,'Visual chart Edit'!$A$8:$I$569,3,FALSE)</f>
        <v>DA+3</v>
      </c>
      <c r="W169" s="14" t="str">
        <f>+VLOOKUP(W162,'Visual chart Edit'!$A$8:$I$569,3,FALSE)</f>
        <v>DA+0</v>
      </c>
      <c r="Y169" s="14" t="str">
        <f>+VLOOKUP(Y162,'Visual chart Edit'!$A$8:$I$569,3,FALSE)</f>
        <v>DA+3</v>
      </c>
      <c r="AA169" s="14" t="str">
        <f>+VLOOKUP(AA162,'Visual chart Edit'!$A$8:$I$569,3,FALSE)</f>
        <v>DA+3</v>
      </c>
      <c r="AC169" s="14" t="str">
        <f>+VLOOKUP(AC162,'Visual chart Edit'!$A$8:$I$569,3,FALSE)</f>
        <v>DA+0</v>
      </c>
      <c r="AE169" s="14" t="str">
        <f>+VLOOKUP(AE162,'Visual chart Edit'!$A$8:$I$569,3,FALSE)</f>
        <v>DA+3</v>
      </c>
      <c r="AG169" s="14" t="str">
        <f>+VLOOKUP(AG162,'Visual chart Edit'!$A$8:$I$569,3,FALSE)</f>
        <v>DA+6</v>
      </c>
      <c r="AI169" s="14" t="str">
        <f>+VLOOKUP(AI162,'Visual chart Edit'!$A$8:$I$569,3,FALSE)</f>
        <v>DC2+0</v>
      </c>
      <c r="AK169" s="14" t="str">
        <f>+VLOOKUP(AK162,'Visual chart Edit'!$A$8:$I$569,3,FALSE)</f>
        <v>DA+9</v>
      </c>
      <c r="AM169" s="14" t="str">
        <f>+VLOOKUP(AM162,'Visual chart Edit'!$A$8:$I$569,3,FALSE)</f>
        <v>DD45+0</v>
      </c>
      <c r="AO169" s="14" t="str">
        <f>+VLOOKUP(AO162,'Visual chart Edit'!$A$8:$I$569,3,FALSE)</f>
        <v>DA+0</v>
      </c>
      <c r="AQ169" s="14" t="str">
        <f>+VLOOKUP(AQ162,'Visual chart Edit'!$A$8:$I$569,3,FALSE)</f>
        <v>DA+3</v>
      </c>
      <c r="AS169" s="14" t="str">
        <f>+VLOOKUP(AS162,'Visual chart Edit'!$A$8:$I$569,3,FALSE)</f>
        <v>DA+3</v>
      </c>
      <c r="AT169" s="31"/>
      <c r="AU169" s="48"/>
      <c r="AV169" s="12"/>
      <c r="AW169" s="12"/>
      <c r="AX169" s="12"/>
      <c r="AY169" s="12"/>
      <c r="AZ169" s="12"/>
      <c r="BA169" s="12"/>
      <c r="BB169" s="12"/>
      <c r="BC169" s="12"/>
      <c r="BD169" s="140"/>
    </row>
    <row r="170" spans="1:63" s="14" customFormat="1" x14ac:dyDescent="0.35">
      <c r="A170" s="12"/>
      <c r="B170" s="136"/>
      <c r="C170" s="177" t="s">
        <v>423</v>
      </c>
      <c r="E170" s="14" t="str">
        <f>+VLOOKUP(E162,'Visual chart Edit'!$A$8:$I$569,8,FALSE)</f>
        <v>0,1,0,0</v>
      </c>
      <c r="G170" s="14" t="str">
        <f>+VLOOKUP(G162,'Visual chart Edit'!$A$8:$I$569,8,FALSE)</f>
        <v>0,1,0,0</v>
      </c>
      <c r="I170" s="14" t="str">
        <f>+VLOOKUP(I162,'Visual chart Edit'!$A$8:$I$569,8,FALSE)</f>
        <v>0,0,6,6</v>
      </c>
      <c r="K170" s="14" t="str">
        <f>+VLOOKUP(K162,'Visual chart Edit'!$A$8:$I$569,8,FALSE)</f>
        <v>0,6,6,2</v>
      </c>
      <c r="M170" s="14" t="str">
        <f>+VLOOKUP(M162,'Visual chart Edit'!$A$8:$I$569,8,FALSE)</f>
        <v>5,5,5,5</v>
      </c>
      <c r="O170" s="14" t="str">
        <f>+VLOOKUP(O162,'Visual chart Edit'!$A$8:$I$569,8,FALSE)</f>
        <v>2,0,2,5</v>
      </c>
      <c r="Q170" s="14" t="str">
        <f>+VLOOKUP(Q162,'Visual chart Edit'!$A$8:$I$569,8,FALSE)</f>
        <v>0,0,0,0</v>
      </c>
      <c r="S170" s="14" t="str">
        <f>+VLOOKUP(S162,'Visual chart Edit'!$A$8:$I$569,8,FALSE)</f>
        <v>1,2,0,0</v>
      </c>
      <c r="U170" s="14" t="str">
        <f>+VLOOKUP(U162,'Visual chart Edit'!$A$8:$I$569,8,FALSE)</f>
        <v>,,,</v>
      </c>
      <c r="W170" s="14" t="str">
        <f>+VLOOKUP(W162,'Visual chart Edit'!$A$8:$I$569,8,FALSE)</f>
        <v>0,1,0,0</v>
      </c>
      <c r="Y170" s="14" t="str">
        <f>+VLOOKUP(Y162,'Visual chart Edit'!$A$8:$I$569,8,FALSE)</f>
        <v>0,0,0,0</v>
      </c>
      <c r="AA170" s="14" t="str">
        <f>+VLOOKUP(AA162,'Visual chart Edit'!$A$8:$I$569,8,FALSE)</f>
        <v>0,0,0,0</v>
      </c>
      <c r="AC170" s="14" t="str">
        <f>+VLOOKUP(AC162,'Visual chart Edit'!$A$8:$I$569,8,FALSE)</f>
        <v>1,0,0,0</v>
      </c>
      <c r="AE170" s="14" t="str">
        <f>+VLOOKUP(AE162,'Visual chart Edit'!$A$8:$I$569,8,FALSE)</f>
        <v>0,0,0,0</v>
      </c>
      <c r="AG170" s="14" t="str">
        <f>+VLOOKUP(AG162,'Visual chart Edit'!$A$8:$I$569,8,FALSE)</f>
        <v>0,0,0,0</v>
      </c>
      <c r="AI170" s="14" t="str">
        <f>+VLOOKUP(AI162,'Visual chart Edit'!$A$8:$I$569,8,FALSE)</f>
        <v>0,0,0,0</v>
      </c>
      <c r="AK170" s="14" t="str">
        <f>+VLOOKUP(AK162,'Visual chart Edit'!$A$8:$I$569,8,FALSE)</f>
        <v>0,0,0,0</v>
      </c>
      <c r="AM170" s="14" t="str">
        <f>+VLOOKUP(AM162,'Visual chart Edit'!$A$8:$I$569,8,FALSE)</f>
        <v>0,0,0,0</v>
      </c>
      <c r="AO170" s="14" t="str">
        <f>+VLOOKUP(AO162,'Visual chart Edit'!$A$8:$I$569,8,FALSE)</f>
        <v>0,0,0,0</v>
      </c>
      <c r="AQ170" s="14" t="str">
        <f>+VLOOKUP(AQ162,'Visual chart Edit'!$A$8:$I$569,8,FALSE)</f>
        <v>0,0,0,0</v>
      </c>
      <c r="AS170" s="14" t="str">
        <f>+VLOOKUP(AS162,'Visual chart Edit'!$A$8:$I$569,8,FALSE)</f>
        <v>0,0,0,0</v>
      </c>
      <c r="AT170" s="31"/>
      <c r="AV170" s="12"/>
      <c r="AW170" s="12"/>
      <c r="AX170" s="12"/>
      <c r="AY170" s="12"/>
      <c r="AZ170" s="12"/>
      <c r="BA170" s="12"/>
      <c r="BB170" s="12"/>
      <c r="BC170" s="12"/>
      <c r="BD170" s="140"/>
    </row>
    <row r="171" spans="1:63" s="14" customFormat="1" ht="14.5" x14ac:dyDescent="0.35">
      <c r="A171" s="12"/>
      <c r="B171" s="136"/>
      <c r="C171" s="177" t="s">
        <v>444</v>
      </c>
      <c r="G171" s="48"/>
      <c r="I171" s="48"/>
      <c r="K171" s="48"/>
      <c r="M171" s="48"/>
      <c r="O171" s="48"/>
      <c r="Q171" s="48"/>
      <c r="S171" s="179"/>
      <c r="U171" s="48"/>
      <c r="W171" s="48"/>
      <c r="Y171" s="48"/>
      <c r="AA171" s="48"/>
      <c r="AC171" s="48"/>
      <c r="AE171" s="48"/>
      <c r="AG171" s="48"/>
      <c r="AI171" s="48"/>
      <c r="AK171" s="48"/>
      <c r="AM171" s="179"/>
      <c r="AO171" s="48"/>
      <c r="AQ171" s="48"/>
      <c r="AS171" s="48"/>
      <c r="AT171" s="31"/>
      <c r="AV171" s="12"/>
      <c r="AW171" s="12"/>
      <c r="AX171" s="12"/>
      <c r="AY171" s="12"/>
      <c r="AZ171" s="12"/>
      <c r="BA171" s="12"/>
      <c r="BB171" s="12"/>
      <c r="BC171" s="12"/>
      <c r="BD171" s="140"/>
    </row>
    <row r="172" spans="1:63" s="14" customFormat="1" ht="14.5" x14ac:dyDescent="0.35">
      <c r="A172" s="12"/>
      <c r="B172" s="57"/>
      <c r="C172" s="70"/>
      <c r="D172" s="71"/>
      <c r="E172" s="71"/>
      <c r="F172" s="71"/>
      <c r="G172" s="72"/>
      <c r="H172" s="71"/>
      <c r="I172" s="72"/>
      <c r="J172" s="71"/>
      <c r="K172" s="72"/>
      <c r="L172" s="71"/>
      <c r="M172" s="72"/>
      <c r="N172" s="71"/>
      <c r="O172" s="72"/>
      <c r="P172" s="71"/>
      <c r="Q172" s="72"/>
      <c r="R172" s="71"/>
      <c r="S172" s="72"/>
      <c r="T172" s="71"/>
      <c r="U172" s="72"/>
      <c r="V172" s="71"/>
      <c r="W172" s="72"/>
      <c r="X172" s="71"/>
      <c r="Y172" s="72"/>
      <c r="Z172" s="71"/>
      <c r="AA172" s="72"/>
      <c r="AB172" s="71"/>
      <c r="AC172" s="72"/>
      <c r="AD172" s="71"/>
      <c r="AE172" s="72"/>
      <c r="AF172" s="71"/>
      <c r="AG172" s="72"/>
      <c r="AH172" s="71"/>
      <c r="AI172" s="72"/>
      <c r="AJ172" s="71"/>
      <c r="AK172" s="72"/>
      <c r="AL172" s="71"/>
      <c r="AM172" s="72"/>
      <c r="AN172" s="71"/>
      <c r="AO172" s="72"/>
      <c r="AP172" s="71"/>
      <c r="AQ172" s="72"/>
      <c r="AR172" s="71"/>
      <c r="AS172" s="72"/>
      <c r="AT172" s="73"/>
      <c r="AV172" s="12"/>
      <c r="AW172" s="12"/>
      <c r="AX172" s="12"/>
      <c r="AY172" s="12"/>
      <c r="AZ172" s="12"/>
      <c r="BA172" s="12"/>
      <c r="BB172" s="12"/>
      <c r="BC172" s="12"/>
      <c r="BD172" s="140"/>
    </row>
    <row r="173" spans="1:63" s="14" customFormat="1" x14ac:dyDescent="0.35">
      <c r="A173" s="12"/>
      <c r="B173" s="57"/>
      <c r="C173" s="177"/>
      <c r="D173" s="61"/>
      <c r="E173" s="61">
        <v>295</v>
      </c>
      <c r="F173" s="61"/>
      <c r="G173" s="184">
        <v>296</v>
      </c>
      <c r="H173" s="61"/>
      <c r="I173" s="61">
        <v>297</v>
      </c>
      <c r="J173" s="61"/>
      <c r="K173" s="184">
        <v>298</v>
      </c>
      <c r="L173" s="61"/>
      <c r="M173" s="61">
        <v>299</v>
      </c>
      <c r="N173" s="61"/>
      <c r="O173" s="184">
        <v>300</v>
      </c>
      <c r="P173" s="61"/>
      <c r="Q173" s="61">
        <v>301</v>
      </c>
      <c r="R173" s="61"/>
      <c r="S173" s="184">
        <v>302</v>
      </c>
      <c r="T173" s="61"/>
      <c r="U173" s="61">
        <v>303</v>
      </c>
      <c r="V173" s="61"/>
      <c r="W173" s="184">
        <v>304</v>
      </c>
      <c r="X173" s="61"/>
      <c r="Y173" s="61">
        <v>305</v>
      </c>
      <c r="Z173" s="61"/>
      <c r="AA173" s="184">
        <v>306</v>
      </c>
      <c r="AB173" s="61"/>
      <c r="AC173" s="61">
        <v>307</v>
      </c>
      <c r="AD173" s="61"/>
      <c r="AE173" s="184">
        <v>308</v>
      </c>
      <c r="AF173" s="61"/>
      <c r="AG173" s="61">
        <v>309</v>
      </c>
      <c r="AH173" s="61"/>
      <c r="AI173" s="184">
        <v>310</v>
      </c>
      <c r="AJ173" s="61"/>
      <c r="AK173" s="61">
        <v>311</v>
      </c>
      <c r="AL173" s="61"/>
      <c r="AM173" s="184">
        <v>312</v>
      </c>
      <c r="AN173" s="61"/>
      <c r="AO173" s="61">
        <v>313</v>
      </c>
      <c r="AP173" s="61"/>
      <c r="AQ173" s="184">
        <v>314</v>
      </c>
      <c r="AR173" s="61"/>
      <c r="AS173" s="61">
        <v>315</v>
      </c>
      <c r="AT173" s="31"/>
      <c r="AV173" s="12"/>
      <c r="AW173" s="12"/>
      <c r="AX173" s="12"/>
      <c r="AY173" s="12"/>
      <c r="AZ173" s="12"/>
      <c r="BA173" s="12"/>
      <c r="BB173" s="12"/>
      <c r="BC173" s="12"/>
      <c r="BD173" s="140"/>
    </row>
    <row r="174" spans="1:63" s="14" customFormat="1" x14ac:dyDescent="0.35">
      <c r="A174" s="12"/>
      <c r="B174" s="57"/>
      <c r="C174" s="177"/>
      <c r="E174" s="170" t="str">
        <f>+VLOOKUP(E173,'Visual chart Edit'!$A$8:$I$600,2,FALSE)</f>
        <v>49/4</v>
      </c>
      <c r="G174" s="170" t="str">
        <f>+VLOOKUP(G173,'Visual chart Edit'!$A$8:$I$600,2,FALSE)</f>
        <v>49/5</v>
      </c>
      <c r="I174" s="170" t="str">
        <f>+VLOOKUP(I173,'Visual chart Edit'!$A$8:$I$600,2,FALSE)</f>
        <v>49/6</v>
      </c>
      <c r="K174" s="170" t="str">
        <f>+VLOOKUP(K173,'Visual chart Edit'!$A$8:$I$600,2,FALSE)</f>
        <v>49/7</v>
      </c>
      <c r="M174" s="170" t="str">
        <f>+VLOOKUP(M173,'Visual chart Edit'!$A$8:$I$600,2,FALSE)</f>
        <v>50/0</v>
      </c>
      <c r="O174" s="170" t="str">
        <f>+VLOOKUP(O173,'Visual chart Edit'!$A$8:$I$600,2,FALSE)</f>
        <v>50/1</v>
      </c>
      <c r="Q174" s="170" t="str">
        <f>+VLOOKUP(Q173,'Visual chart Edit'!$A$8:$I$600,2,FALSE)</f>
        <v>50/2</v>
      </c>
      <c r="S174" s="170" t="str">
        <f>+VLOOKUP(S173,'Visual chart Edit'!$A$8:$I$600,2,FALSE)</f>
        <v>50/3</v>
      </c>
      <c r="U174" s="170" t="str">
        <f>+VLOOKUP(U173,'Visual chart Edit'!$A$8:$I$600,2,FALSE)</f>
        <v>50/4</v>
      </c>
      <c r="W174" s="170" t="str">
        <f>+VLOOKUP(W173,'Visual chart Edit'!$A$8:$I$600,2,FALSE)</f>
        <v>50/5</v>
      </c>
      <c r="Y174" s="170" t="str">
        <f>+VLOOKUP(Y173,'Visual chart Edit'!$A$8:$I$600,2,FALSE)</f>
        <v>50/6</v>
      </c>
      <c r="AA174" s="170" t="str">
        <f>+VLOOKUP(AA173,'Visual chart Edit'!$A$8:$I$600,2,FALSE)</f>
        <v>50/7</v>
      </c>
      <c r="AC174" s="170" t="str">
        <f>+VLOOKUP(AC173,'Visual chart Edit'!$A$8:$I$600,2,FALSE)</f>
        <v>50/8</v>
      </c>
      <c r="AE174" s="170" t="str">
        <f>+VLOOKUP(AE173,'Visual chart Edit'!$A$8:$I$600,2,FALSE)</f>
        <v>50/9</v>
      </c>
      <c r="AG174" s="170" t="str">
        <f>+VLOOKUP(AG173,'Visual chart Edit'!$A$8:$I$600,2,FALSE)</f>
        <v>50/10</v>
      </c>
      <c r="AI174" s="170" t="str">
        <f>+VLOOKUP(AI173,'Visual chart Edit'!$A$8:$I$600,2,FALSE)</f>
        <v>51/0</v>
      </c>
      <c r="AK174" s="170" t="str">
        <f>+VLOOKUP(AK173,'Visual chart Edit'!$A$8:$I$600,2,FALSE)</f>
        <v>51/1</v>
      </c>
      <c r="AM174" s="170" t="str">
        <f>+VLOOKUP(AM173,'Visual chart Edit'!$A$8:$I$600,2,FALSE)</f>
        <v>51/2</v>
      </c>
      <c r="AO174" s="170" t="str">
        <f>+VLOOKUP(AO173,'Visual chart Edit'!$A$8:$I$600,2,FALSE)</f>
        <v>52/0</v>
      </c>
      <c r="AQ174" s="170" t="str">
        <f>+VLOOKUP(AQ173,'Visual chart Edit'!$A$8:$I$600,2,FALSE)</f>
        <v>52/1</v>
      </c>
      <c r="AS174" s="170" t="str">
        <f>+VLOOKUP(AS173,'Visual chart Edit'!$A$8:$I$600,2,FALSE)</f>
        <v>52/2</v>
      </c>
      <c r="AT174" s="31"/>
      <c r="AV174" s="12"/>
      <c r="AW174" s="12"/>
      <c r="AX174" s="12"/>
      <c r="AY174" s="12"/>
      <c r="AZ174" s="12"/>
      <c r="BA174" s="12"/>
      <c r="BB174" s="12"/>
      <c r="BC174" s="12"/>
      <c r="BD174" s="140"/>
    </row>
    <row r="175" spans="1:63" s="14" customFormat="1" x14ac:dyDescent="0.35">
      <c r="A175" s="12"/>
      <c r="B175" s="57"/>
      <c r="C175" s="177"/>
      <c r="D175" s="14" t="s">
        <v>917</v>
      </c>
      <c r="F175" s="14" t="s">
        <v>917</v>
      </c>
      <c r="H175" s="14" t="s">
        <v>917</v>
      </c>
      <c r="J175" s="14" t="s">
        <v>917</v>
      </c>
      <c r="L175" s="14" t="s">
        <v>917</v>
      </c>
      <c r="N175" s="14" t="s">
        <v>917</v>
      </c>
      <c r="P175" s="14" t="s">
        <v>917</v>
      </c>
      <c r="R175" s="14" t="s">
        <v>917</v>
      </c>
      <c r="T175" s="14" t="s">
        <v>917</v>
      </c>
      <c r="V175" s="14" t="s">
        <v>917</v>
      </c>
      <c r="X175" s="14" t="s">
        <v>917</v>
      </c>
      <c r="Z175" s="14" t="s">
        <v>917</v>
      </c>
      <c r="AB175" s="14" t="s">
        <v>917</v>
      </c>
      <c r="AD175" s="14" t="s">
        <v>917</v>
      </c>
      <c r="AF175" s="14" t="s">
        <v>917</v>
      </c>
      <c r="AH175" s="14" t="s">
        <v>917</v>
      </c>
      <c r="AJ175" s="14" t="s">
        <v>917</v>
      </c>
      <c r="AL175" s="14" t="s">
        <v>917</v>
      </c>
      <c r="AN175" s="14" t="s">
        <v>917</v>
      </c>
      <c r="AT175" s="31"/>
      <c r="AV175" s="12"/>
      <c r="AW175" s="12"/>
      <c r="AX175" s="12"/>
      <c r="AY175" s="12"/>
      <c r="AZ175" s="12"/>
      <c r="BA175" s="12"/>
      <c r="BB175" s="12"/>
      <c r="BC175" s="12"/>
      <c r="BD175" s="140"/>
      <c r="BI175" s="14">
        <f>+SUMIF(D175:AT175,".",D178:AT178)</f>
        <v>0</v>
      </c>
      <c r="BJ175" s="14">
        <f>+SUMIF(D175:AT175,"..",D178:AT178)</f>
        <v>0</v>
      </c>
      <c r="BK175" s="14">
        <f>+SUMIF(D175:AT175,",",D178:AT178)</f>
        <v>7564.3</v>
      </c>
    </row>
    <row r="176" spans="1:63" s="14" customFormat="1" x14ac:dyDescent="0.35">
      <c r="A176" s="12"/>
      <c r="B176" s="136"/>
      <c r="C176" s="177" t="s">
        <v>440</v>
      </c>
      <c r="E176" s="14" t="str">
        <f>+VLOOKUP(E174,'Visual chart Edit'!$B$7:$L$591,11,FALSE)</f>
        <v>E</v>
      </c>
      <c r="G176" s="14" t="str">
        <f>+VLOOKUP(G174,'Visual chart Edit'!$B$7:$L$591,11,FALSE)</f>
        <v>E</v>
      </c>
      <c r="I176" s="14" t="str">
        <f>+VLOOKUP(I174,'Visual chart Edit'!$B$7:$L$591,11,FALSE)</f>
        <v>E</v>
      </c>
      <c r="K176" s="14" t="str">
        <f>+VLOOKUP(K174,'Visual chart Edit'!$B$7:$L$591,11,FALSE)</f>
        <v>E</v>
      </c>
      <c r="M176" s="14" t="str">
        <f>+VLOOKUP(M174,'Visual chart Edit'!$B$7:$L$591,11,FALSE)</f>
        <v>E</v>
      </c>
      <c r="O176" s="14" t="str">
        <f>+VLOOKUP(O174,'Visual chart Edit'!$B$7:$L$591,11,FALSE)</f>
        <v>E</v>
      </c>
      <c r="Q176" s="14" t="str">
        <f>+VLOOKUP(Q174,'Visual chart Edit'!$B$7:$L$591,11,FALSE)</f>
        <v>E</v>
      </c>
      <c r="S176" s="14" t="str">
        <f>+VLOOKUP(S174,'Visual chart Edit'!$B$7:$L$591,11,FALSE)</f>
        <v>E</v>
      </c>
      <c r="U176" s="14" t="str">
        <f>+VLOOKUP(U174,'Visual chart Edit'!$B$7:$L$591,11,FALSE)</f>
        <v>E</v>
      </c>
      <c r="W176" s="14" t="str">
        <f>+VLOOKUP(W174,'Visual chart Edit'!$B$7:$L$591,11,FALSE)</f>
        <v>E</v>
      </c>
      <c r="Y176" s="14" t="str">
        <f>+VLOOKUP(Y174,'Visual chart Edit'!$B$7:$L$591,11,FALSE)</f>
        <v>E</v>
      </c>
      <c r="AA176" s="14" t="str">
        <f>+VLOOKUP(AA174,'Visual chart Edit'!$B$7:$L$591,11,FALSE)</f>
        <v>E</v>
      </c>
      <c r="AC176" s="14" t="str">
        <f>+VLOOKUP(AC174,'Visual chart Edit'!$B$7:$L$591,11,FALSE)</f>
        <v>E</v>
      </c>
      <c r="AE176" s="14" t="str">
        <f>+VLOOKUP(AE174,'Visual chart Edit'!$B$7:$L$591,11,FALSE)</f>
        <v>E</v>
      </c>
      <c r="AG176" s="14" t="str">
        <f>+VLOOKUP(AG174,'Visual chart Edit'!$B$7:$L$591,11,FALSE)</f>
        <v>E</v>
      </c>
      <c r="AI176" s="14" t="str">
        <f>+VLOOKUP(AI174,'Visual chart Edit'!$B$7:$L$591,11,FALSE)</f>
        <v>E</v>
      </c>
      <c r="AK176" s="14" t="str">
        <f>+VLOOKUP(AK174,'Visual chart Edit'!$B$7:$L$591,11,FALSE)</f>
        <v>E</v>
      </c>
      <c r="AM176" s="14" t="str">
        <f>+VLOOKUP(AM174,'Visual chart Edit'!$B$7:$L$591,11,FALSE)</f>
        <v>E</v>
      </c>
      <c r="AO176" s="14" t="str">
        <f>+VLOOKUP(AO174,'Visual chart Edit'!$B$7:$L$591,11,FALSE)</f>
        <v>E</v>
      </c>
      <c r="AQ176" s="14" t="str">
        <f>+VLOOKUP(AQ174,'Visual chart Edit'!$B$7:$L$591,11,FALSE)</f>
        <v/>
      </c>
      <c r="AS176" s="14" t="str">
        <f>+VLOOKUP(AS174,'Visual chart Edit'!$B$7:$L$591,11,FALSE)</f>
        <v>E</v>
      </c>
      <c r="AT176" s="31"/>
      <c r="AV176" s="12"/>
      <c r="AW176" s="12"/>
      <c r="AX176" s="12"/>
      <c r="AY176" s="12"/>
      <c r="AZ176" s="12"/>
      <c r="BA176" s="12"/>
      <c r="BB176" s="12"/>
      <c r="BC176" s="12"/>
      <c r="BD176" s="140"/>
    </row>
    <row r="177" spans="1:63" s="14" customFormat="1" ht="3" customHeight="1" x14ac:dyDescent="0.35">
      <c r="A177" s="12"/>
      <c r="B177" s="136"/>
      <c r="C177" s="177" t="s">
        <v>441</v>
      </c>
      <c r="E177" s="22" t="str">
        <f>+VLOOKUP(E174,'Visual chart Edit'!$B$7:$M$491,12,FALSE)</f>
        <v>Done</v>
      </c>
      <c r="G177" s="22" t="str">
        <f>+VLOOKUP(G174,'Visual chart Edit'!$B$7:$M$491,12,FALSE)</f>
        <v>Done</v>
      </c>
      <c r="I177" s="22" t="str">
        <f>+VLOOKUP(I174,'Visual chart Edit'!$B$7:$M$491,12,FALSE)</f>
        <v>Done</v>
      </c>
      <c r="K177" s="22" t="str">
        <f>+VLOOKUP(K174,'Visual chart Edit'!$B$7:$M$491,12,FALSE)</f>
        <v>Done</v>
      </c>
      <c r="M177" s="22" t="str">
        <f>+VLOOKUP(M174,'Visual chart Edit'!$B$7:$M$491,12,FALSE)</f>
        <v>Done</v>
      </c>
      <c r="O177" s="22" t="str">
        <f>+VLOOKUP(O174,'Visual chart Edit'!$B$7:$M$491,12,FALSE)</f>
        <v>Done</v>
      </c>
      <c r="Q177" s="22" t="str">
        <f>+VLOOKUP(Q174,'Visual chart Edit'!$B$7:$M$491,12,FALSE)</f>
        <v>Done</v>
      </c>
      <c r="S177" s="22" t="str">
        <f>+VLOOKUP(S174,'Visual chart Edit'!$B$7:$M$491,12,FALSE)</f>
        <v>Done</v>
      </c>
      <c r="U177" s="22" t="str">
        <f>+VLOOKUP(U174,'Visual chart Edit'!$B$7:$M$491,12,FALSE)</f>
        <v>Done</v>
      </c>
      <c r="W177" s="22" t="str">
        <f>+VLOOKUP(W174,'Visual chart Edit'!$B$7:$M$491,12,FALSE)</f>
        <v>Done</v>
      </c>
      <c r="Y177" s="22" t="str">
        <f>+VLOOKUP(Y174,'Visual chart Edit'!$B$7:$M$491,12,FALSE)</f>
        <v>Done</v>
      </c>
      <c r="AA177" s="22" t="str">
        <f>+VLOOKUP(AA174,'Visual chart Edit'!$B$7:$M$491,12,FALSE)</f>
        <v>Done</v>
      </c>
      <c r="AC177" s="22" t="str">
        <f>+VLOOKUP(AC174,'Visual chart Edit'!$B$7:$M$491,12,FALSE)</f>
        <v>Done</v>
      </c>
      <c r="AE177" s="22" t="str">
        <f>+VLOOKUP(AE174,'Visual chart Edit'!$B$7:$M$491,12,FALSE)</f>
        <v>Done</v>
      </c>
      <c r="AG177" s="22" t="str">
        <f>+VLOOKUP(AG174,'Visual chart Edit'!$B$7:$M$491,12,FALSE)</f>
        <v>Done</v>
      </c>
      <c r="AI177" s="22" t="str">
        <f>+VLOOKUP(AI174,'Visual chart Edit'!$B$7:$M$491,12,FALSE)</f>
        <v>Done</v>
      </c>
      <c r="AK177" s="22" t="str">
        <f>+VLOOKUP(AK174,'Visual chart Edit'!$B$7:$M$491,12,FALSE)</f>
        <v>Done</v>
      </c>
      <c r="AM177" s="22" t="str">
        <f>+VLOOKUP(AM174,'Visual chart Edit'!$B$7:$M$491,12,FALSE)</f>
        <v>Done</v>
      </c>
      <c r="AO177" s="22" t="str">
        <f>+VLOOKUP(AO174,'Visual chart Edit'!$B$7:$M$491,12,FALSE)</f>
        <v>Done</v>
      </c>
      <c r="AQ177" s="22" t="str">
        <f>+VLOOKUP(AQ174,'Visual chart Edit'!$B$7:$M$491,12,FALSE)</f>
        <v/>
      </c>
      <c r="AS177" s="22" t="str">
        <f>+VLOOKUP(AS174,'Visual chart Edit'!$B$7:$M$491,12,FALSE)</f>
        <v/>
      </c>
      <c r="AT177" s="31"/>
      <c r="AV177" s="12"/>
      <c r="AW177" s="12"/>
      <c r="AX177" s="12"/>
      <c r="AY177" s="12"/>
      <c r="AZ177" s="12"/>
      <c r="BA177" s="12"/>
      <c r="BB177" s="12"/>
      <c r="BC177" s="12"/>
      <c r="BD177" s="140"/>
    </row>
    <row r="178" spans="1:63" s="14" customFormat="1" ht="15" customHeight="1" x14ac:dyDescent="0.35">
      <c r="A178" s="12"/>
      <c r="B178" s="136"/>
      <c r="C178" s="177" t="s">
        <v>442</v>
      </c>
      <c r="D178" s="14">
        <f>+VLOOKUP(E173,'Visual chart Edit'!$A$8:$I$572,9,FALSE)</f>
        <v>421.7</v>
      </c>
      <c r="E178" s="94" t="str">
        <f>+VLOOKUP(E174,'Visual chart Edit'!$B$7:$K$570,10,FALSE)</f>
        <v>Sandy</v>
      </c>
      <c r="F178" s="14">
        <f>+VLOOKUP(G173,'Visual chart Edit'!$A$8:$I$572,9,FALSE)</f>
        <v>396.6</v>
      </c>
      <c r="G178" s="94" t="str">
        <f>+VLOOKUP(G174,'Visual chart Edit'!$B$7:$K$570,10,FALSE)</f>
        <v>Sandy</v>
      </c>
      <c r="H178" s="14">
        <f>+VLOOKUP(I173,'Visual chart Edit'!$A$8:$I$572,9,FALSE)</f>
        <v>412.8</v>
      </c>
      <c r="I178" s="94" t="str">
        <f>+VLOOKUP(I174,'Visual chart Edit'!$B$7:$K$570,10,FALSE)</f>
        <v>Sandy</v>
      </c>
      <c r="J178" s="14">
        <f>+VLOOKUP(K173,'Visual chart Edit'!$A$8:$I$572,9,FALSE)</f>
        <v>340.2</v>
      </c>
      <c r="K178" s="94" t="str">
        <f>+VLOOKUP(K174,'Visual chart Edit'!$B$7:$K$570,10,FALSE)</f>
        <v>Sandy</v>
      </c>
      <c r="L178" s="14">
        <f>+VLOOKUP(M173,'Visual chart Edit'!$A$8:$I$572,9,FALSE)</f>
        <v>500.2</v>
      </c>
      <c r="M178" s="94" t="str">
        <f>+VLOOKUP(M174,'Visual chart Edit'!$B$7:$K$570,10,FALSE)</f>
        <v>Sandy</v>
      </c>
      <c r="N178" s="14">
        <f>+VLOOKUP(O173,'Visual chart Edit'!$A$8:$I$572,9,FALSE)</f>
        <v>469.1</v>
      </c>
      <c r="O178" s="94" t="str">
        <f>+VLOOKUP(O174,'Visual chart Edit'!$B$7:$K$570,10,FALSE)</f>
        <v>Sandy</v>
      </c>
      <c r="P178" s="14">
        <f>+VLOOKUP(Q173,'Visual chart Edit'!$A$8:$I$572,9,FALSE)</f>
        <v>367.1</v>
      </c>
      <c r="Q178" s="94" t="str">
        <f>+VLOOKUP(Q174,'Visual chart Edit'!$B$7:$K$570,10,FALSE)</f>
        <v>Sandy</v>
      </c>
      <c r="R178" s="14">
        <f>+VLOOKUP(S173,'Visual chart Edit'!$A$8:$I$572,9,FALSE)</f>
        <v>470.4</v>
      </c>
      <c r="S178" s="94" t="str">
        <f>+VLOOKUP(S174,'Visual chart Edit'!$B$7:$K$570,10,FALSE)</f>
        <v>Sandy</v>
      </c>
      <c r="T178" s="14">
        <f>+VLOOKUP(U173,'Visual chart Edit'!$A$8:$I$572,9,FALSE)</f>
        <v>354.8</v>
      </c>
      <c r="U178" s="94" t="str">
        <f>+VLOOKUP(U174,'Visual chart Edit'!$B$7:$K$570,10,FALSE)</f>
        <v>Sandy</v>
      </c>
      <c r="V178" s="14">
        <f>+VLOOKUP(W173,'Visual chart Edit'!$A$8:$I$572,9,FALSE)</f>
        <v>442.1</v>
      </c>
      <c r="W178" s="94" t="str">
        <f>+VLOOKUP(W174,'Visual chart Edit'!$B$7:$K$570,10,FALSE)</f>
        <v>Sandy</v>
      </c>
      <c r="X178" s="14">
        <f>+VLOOKUP(Y173,'Visual chart Edit'!$A$8:$I$572,9,FALSE)</f>
        <v>364.4</v>
      </c>
      <c r="Y178" s="94" t="str">
        <f>+VLOOKUP(Y174,'Visual chart Edit'!$B$7:$K$570,10,FALSE)</f>
        <v>Sandy</v>
      </c>
      <c r="Z178" s="14">
        <f>+VLOOKUP(AA173,'Visual chart Edit'!$A$8:$I$572,9,FALSE)</f>
        <v>470.8</v>
      </c>
      <c r="AA178" s="94" t="str">
        <f>+VLOOKUP(AA174,'Visual chart Edit'!$B$7:$K$570,10,FALSE)</f>
        <v>Sandy</v>
      </c>
      <c r="AB178" s="14">
        <f>+VLOOKUP(AC173,'Visual chart Edit'!$A$8:$I$572,9,FALSE)</f>
        <v>345</v>
      </c>
      <c r="AC178" s="94" t="str">
        <f>+VLOOKUP(AC174,'Visual chart Edit'!$B$7:$K$570,10,FALSE)</f>
        <v>Sandy</v>
      </c>
      <c r="AD178" s="14">
        <f>+VLOOKUP(AE173,'Visual chart Edit'!$A$8:$I$572,9,FALSE)</f>
        <v>364.4</v>
      </c>
      <c r="AE178" s="94" t="str">
        <f>+VLOOKUP(AE174,'Visual chart Edit'!$B$7:$K$570,10,FALSE)</f>
        <v>Sandy</v>
      </c>
      <c r="AF178" s="14">
        <f>+VLOOKUP(AG173,'Visual chart Edit'!$A$8:$I$572,9,FALSE)</f>
        <v>394.6</v>
      </c>
      <c r="AG178" s="94" t="str">
        <f>+VLOOKUP(AG174,'Visual chart Edit'!$B$7:$K$570,10,FALSE)</f>
        <v>Sandy</v>
      </c>
      <c r="AH178" s="14">
        <f>+VLOOKUP(AI173,'Visual chart Edit'!$A$8:$I$572,9,FALSE)</f>
        <v>401.4</v>
      </c>
      <c r="AI178" s="94" t="str">
        <f>+VLOOKUP(AI174,'Visual chart Edit'!$B$7:$K$570,10,FALSE)</f>
        <v>Sandy</v>
      </c>
      <c r="AJ178" s="14">
        <f>+VLOOKUP(AK173,'Visual chart Edit'!$A$8:$I$572,9,FALSE)</f>
        <v>356.6</v>
      </c>
      <c r="AK178" s="94" t="str">
        <f>+VLOOKUP(AK174,'Visual chart Edit'!$B$7:$K$570,10,FALSE)</f>
        <v>Sandy</v>
      </c>
      <c r="AL178" s="14">
        <f>+VLOOKUP(AM173,'Visual chart Edit'!$A$8:$I$572,9,FALSE)</f>
        <v>307.10000000000002</v>
      </c>
      <c r="AM178" s="94" t="str">
        <f>+VLOOKUP(AM174,'Visual chart Edit'!$B$7:$K$570,10,FALSE)</f>
        <v>Sandy</v>
      </c>
      <c r="AN178" s="14">
        <f>+VLOOKUP(AO173,'Visual chart Edit'!$A$8:$I$572,9,FALSE)</f>
        <v>385</v>
      </c>
      <c r="AO178" s="94" t="str">
        <f>+VLOOKUP(AO174,'Visual chart Edit'!$B$7:$K$570,10,FALSE)</f>
        <v>Sandy</v>
      </c>
      <c r="AP178" s="14">
        <f>+VLOOKUP(AQ173,'Visual chart Edit'!$A$8:$I$572,9,FALSE)</f>
        <v>402</v>
      </c>
      <c r="AQ178" s="94" t="str">
        <f>+VLOOKUP(AQ174,'Visual chart Edit'!$B$7:$K$570,10,FALSE)</f>
        <v>Sandy</v>
      </c>
      <c r="AR178" s="14">
        <f>+VLOOKUP(AS173,'Visual chart Edit'!$A$8:$I$572,9,FALSE)</f>
        <v>402.6</v>
      </c>
      <c r="AS178" s="94" t="str">
        <f>+VLOOKUP(AS174,'Visual chart Edit'!$B$7:$K$570,10,FALSE)</f>
        <v>Sandy</v>
      </c>
      <c r="AT178" s="31"/>
      <c r="AV178" s="12">
        <f>+COUNTIF(C177:AT178,"Sandy")</f>
        <v>21</v>
      </c>
      <c r="AW178" s="12">
        <f>+COUNTIF(C177:AT178,"DRY")</f>
        <v>0</v>
      </c>
      <c r="AX178" s="12">
        <f>+COUNTIF(C178:AT178,"DFR")</f>
        <v>0</v>
      </c>
      <c r="AY178" s="12">
        <f>+COUNTIF(C178:AS178,"WFR")</f>
        <v>0</v>
      </c>
      <c r="AZ178" s="12">
        <f>+COUNTIF(C178:AS178,"FS")</f>
        <v>0</v>
      </c>
      <c r="BA178" s="12">
        <f>+SUM(AV178:AZ178)</f>
        <v>21</v>
      </c>
      <c r="BB178" s="12">
        <f>+COUNTIF(E178:AS178,"WIP")</f>
        <v>0</v>
      </c>
      <c r="BC178" s="12">
        <f>+COUNTIF(D179:AT179,"C")</f>
        <v>21</v>
      </c>
      <c r="BD178" s="140">
        <f>+COUNTIF(D176:AT176,"E")</f>
        <v>20</v>
      </c>
      <c r="BE178" s="12">
        <f>+COUNTIF(D177:AT177,"Done")</f>
        <v>19</v>
      </c>
      <c r="BH178" s="14">
        <f>+SUM(D178:AT178)</f>
        <v>8368.9</v>
      </c>
    </row>
    <row r="179" spans="1:63" s="14" customFormat="1" x14ac:dyDescent="0.35">
      <c r="A179" s="12"/>
      <c r="B179" s="136"/>
      <c r="C179" s="177" t="s">
        <v>443</v>
      </c>
      <c r="E179" s="22" t="s">
        <v>424</v>
      </c>
      <c r="G179" s="22" t="s">
        <v>424</v>
      </c>
      <c r="I179" s="22" t="s">
        <v>424</v>
      </c>
      <c r="K179" s="22" t="s">
        <v>424</v>
      </c>
      <c r="M179" s="22" t="s">
        <v>424</v>
      </c>
      <c r="O179" s="22" t="s">
        <v>424</v>
      </c>
      <c r="Q179" s="22" t="s">
        <v>424</v>
      </c>
      <c r="S179" s="22" t="s">
        <v>424</v>
      </c>
      <c r="U179" s="22" t="s">
        <v>424</v>
      </c>
      <c r="W179" s="22" t="s">
        <v>424</v>
      </c>
      <c r="Y179" s="22" t="s">
        <v>424</v>
      </c>
      <c r="AA179" s="22" t="s">
        <v>424</v>
      </c>
      <c r="AC179" s="22" t="s">
        <v>424</v>
      </c>
      <c r="AE179" s="22" t="s">
        <v>424</v>
      </c>
      <c r="AG179" s="22" t="s">
        <v>424</v>
      </c>
      <c r="AI179" s="22" t="s">
        <v>424</v>
      </c>
      <c r="AK179" s="22" t="s">
        <v>424</v>
      </c>
      <c r="AM179" s="22" t="s">
        <v>424</v>
      </c>
      <c r="AO179" s="22" t="s">
        <v>424</v>
      </c>
      <c r="AQ179" s="22" t="s">
        <v>424</v>
      </c>
      <c r="AS179" s="22" t="s">
        <v>424</v>
      </c>
      <c r="AT179" s="31"/>
      <c r="AV179" s="12"/>
      <c r="AW179" s="12"/>
      <c r="AX179" s="12"/>
      <c r="AY179" s="12"/>
      <c r="AZ179" s="12"/>
      <c r="BA179" s="12"/>
      <c r="BB179" s="12"/>
      <c r="BC179" s="12"/>
      <c r="BD179" s="140"/>
    </row>
    <row r="180" spans="1:63" s="14" customFormat="1" x14ac:dyDescent="0.35">
      <c r="A180" s="12"/>
      <c r="B180" s="136"/>
      <c r="C180" s="177" t="s">
        <v>140</v>
      </c>
      <c r="E180" s="14" t="str">
        <f>+VLOOKUP(E173,'Visual chart Edit'!$A$8:$I$569,3,FALSE)</f>
        <v>DA+3</v>
      </c>
      <c r="G180" s="14" t="str">
        <f>+VLOOKUP(G173,'Visual chart Edit'!$A$8:$I$569,3,FALSE)</f>
        <v>DA+3</v>
      </c>
      <c r="I180" s="14" t="str">
        <f>+VLOOKUP(I173,'Visual chart Edit'!$A$8:$I$569,3,FALSE)</f>
        <v>DA+0</v>
      </c>
      <c r="K180" s="14" t="str">
        <f>+VLOOKUP(K173,'Visual chart Edit'!$A$8:$I$569,3,FALSE)</f>
        <v>DA+0</v>
      </c>
      <c r="M180" s="14" t="str">
        <f>+VLOOKUP(M173,'Visual chart Edit'!$A$8:$I$569,3,FALSE)</f>
        <v>DB2+0</v>
      </c>
      <c r="O180" s="14" t="str">
        <f>+VLOOKUP(O173,'Visual chart Edit'!$A$8:$I$569,3,FALSE)</f>
        <v>DA+6</v>
      </c>
      <c r="Q180" s="14" t="str">
        <f>+VLOOKUP(Q173,'Visual chart Edit'!$A$8:$I$569,3,FALSE)</f>
        <v>DA+9</v>
      </c>
      <c r="S180" s="14" t="str">
        <f>+VLOOKUP(S173,'Visual chart Edit'!$A$8:$I$569,3,FALSE)</f>
        <v>DA+6</v>
      </c>
      <c r="U180" s="14" t="str">
        <f>+VLOOKUP(U173,'Visual chart Edit'!$A$8:$I$569,3,FALSE)</f>
        <v>DA+9</v>
      </c>
      <c r="W180" s="14" t="str">
        <f>+VLOOKUP(W173,'Visual chart Edit'!$A$8:$I$569,3,FALSE)</f>
        <v>DA+9</v>
      </c>
      <c r="Y180" s="14" t="str">
        <f>+VLOOKUP(Y173,'Visual chart Edit'!$A$8:$I$569,3,FALSE)</f>
        <v>DA+9</v>
      </c>
      <c r="AA180" s="14" t="str">
        <f>+VLOOKUP(AA173,'Visual chart Edit'!$A$8:$I$569,3,FALSE)</f>
        <v>DA+0</v>
      </c>
      <c r="AC180" s="14" t="str">
        <f>+VLOOKUP(AC173,'Visual chart Edit'!$A$8:$I$569,3,FALSE)</f>
        <v>DA+9</v>
      </c>
      <c r="AE180" s="14" t="str">
        <f>+VLOOKUP(AE173,'Visual chart Edit'!$A$8:$I$569,3,FALSE)</f>
        <v>DA+0</v>
      </c>
      <c r="AG180" s="14" t="str">
        <f>+VLOOKUP(AG173,'Visual chart Edit'!$A$8:$I$569,3,FALSE)</f>
        <v>DA+0</v>
      </c>
      <c r="AI180" s="14" t="str">
        <f>+VLOOKUP(AI173,'Visual chart Edit'!$A$8:$I$569,3,FALSE)</f>
        <v>DC2+0</v>
      </c>
      <c r="AK180" s="14" t="str">
        <f>+VLOOKUP(AK173,'Visual chart Edit'!$A$8:$I$569,3,FALSE)</f>
        <v>DA+0</v>
      </c>
      <c r="AM180" s="14" t="str">
        <f>+VLOOKUP(AM173,'Visual chart Edit'!$A$8:$I$569,3,FALSE)</f>
        <v>DA+0</v>
      </c>
      <c r="AO180" s="14" t="str">
        <f>+VLOOKUP(AO173,'Visual chart Edit'!$A$8:$I$569,3,FALSE)</f>
        <v>DC2+0</v>
      </c>
      <c r="AQ180" s="14" t="str">
        <f>+VLOOKUP(AQ173,'Visual chart Edit'!$A$8:$I$569,3,FALSE)</f>
        <v>DA+6</v>
      </c>
      <c r="AS180" s="14" t="str">
        <f>+VLOOKUP(AS173,'Visual chart Edit'!$A$8:$I$569,3,FALSE)</f>
        <v>DA+6</v>
      </c>
      <c r="AT180" s="31"/>
      <c r="AV180" s="12"/>
      <c r="AW180" s="12"/>
      <c r="AX180" s="12"/>
      <c r="AY180" s="12"/>
      <c r="AZ180" s="12"/>
      <c r="BA180" s="12"/>
      <c r="BB180" s="12"/>
      <c r="BC180" s="12"/>
      <c r="BD180" s="140"/>
    </row>
    <row r="181" spans="1:63" s="14" customFormat="1" x14ac:dyDescent="0.35">
      <c r="A181" s="12"/>
      <c r="B181" s="136"/>
      <c r="C181" s="177" t="s">
        <v>423</v>
      </c>
      <c r="E181" s="14" t="str">
        <f>+VLOOKUP(E173,'Visual chart Edit'!$A$8:$I$569,8,FALSE)</f>
        <v>0,0,0,0</v>
      </c>
      <c r="G181" s="14" t="str">
        <f>+VLOOKUP(G173,'Visual chart Edit'!$A$8:$I$569,8,FALSE)</f>
        <v>0,0,0,0</v>
      </c>
      <c r="I181" s="14" t="str">
        <f>+VLOOKUP(I173,'Visual chart Edit'!$A$8:$I$569,8,FALSE)</f>
        <v>0,0,0,0</v>
      </c>
      <c r="K181" s="14" t="str">
        <f>+VLOOKUP(K173,'Visual chart Edit'!$A$8:$I$569,8,FALSE)</f>
        <v>0,3,2,2</v>
      </c>
      <c r="M181" s="14" t="str">
        <f>+VLOOKUP(M173,'Visual chart Edit'!$A$8:$I$569,8,FALSE)</f>
        <v>0,0,0,1</v>
      </c>
      <c r="O181" s="14" t="str">
        <f>+VLOOKUP(O173,'Visual chart Edit'!$A$8:$I$569,8,FALSE)</f>
        <v>1,0,0,0</v>
      </c>
      <c r="Q181" s="14" t="str">
        <f>+VLOOKUP(Q173,'Visual chart Edit'!$A$8:$I$569,8,FALSE)</f>
        <v>2,2,2,2</v>
      </c>
      <c r="S181" s="14" t="str">
        <f>+VLOOKUP(S173,'Visual chart Edit'!$A$8:$I$569,8,FALSE)</f>
        <v>0,0,1,0</v>
      </c>
      <c r="U181" s="14" t="str">
        <f>+VLOOKUP(U173,'Visual chart Edit'!$A$8:$I$569,8,FALSE)</f>
        <v>3,3,4,3</v>
      </c>
      <c r="W181" s="14" t="str">
        <f>+VLOOKUP(W173,'Visual chart Edit'!$A$8:$I$569,8,FALSE)</f>
        <v>4,3,4,3</v>
      </c>
      <c r="Y181" s="14" t="str">
        <f>+VLOOKUP(Y173,'Visual chart Edit'!$A$8:$I$569,8,FALSE)</f>
        <v>3,4,3,3</v>
      </c>
      <c r="AA181" s="14" t="str">
        <f>+VLOOKUP(AA173,'Visual chart Edit'!$A$8:$I$569,8,FALSE)</f>
        <v>0,0,0,1</v>
      </c>
      <c r="AC181" s="14" t="str">
        <f>+VLOOKUP(AC173,'Visual chart Edit'!$A$8:$I$569,8,FALSE)</f>
        <v>0,0,0,0</v>
      </c>
      <c r="AE181" s="14" t="str">
        <f>+VLOOKUP(AE173,'Visual chart Edit'!$A$8:$I$569,8,FALSE)</f>
        <v>0,0,1,0</v>
      </c>
      <c r="AG181" s="14" t="str">
        <f>+VLOOKUP(AG173,'Visual chart Edit'!$A$8:$I$569,8,FALSE)</f>
        <v>0,0,1,0</v>
      </c>
      <c r="AI181" s="14" t="str">
        <f>+VLOOKUP(AI173,'Visual chart Edit'!$A$8:$I$569,8,FALSE)</f>
        <v>0,0,0,0</v>
      </c>
      <c r="AK181" s="14" t="str">
        <f>+VLOOKUP(AK173,'Visual chart Edit'!$A$8:$I$569,8,FALSE)</f>
        <v>0,0,1,0</v>
      </c>
      <c r="AM181" s="14" t="str">
        <f>+VLOOKUP(AM173,'Visual chart Edit'!$A$8:$I$569,8,FALSE)</f>
        <v>0,0,0,0</v>
      </c>
      <c r="AO181" s="14" t="str">
        <f>+VLOOKUP(AO173,'Visual chart Edit'!$A$8:$I$569,8,FALSE)</f>
        <v>0,0,3,3</v>
      </c>
      <c r="AQ181" s="14" t="str">
        <f>+VLOOKUP(AQ173,'Visual chart Edit'!$A$8:$I$569,8,FALSE)</f>
        <v>0,4,0,0</v>
      </c>
      <c r="AS181" s="14" t="str">
        <f>+VLOOKUP(AS173,'Visual chart Edit'!$A$8:$I$569,8,FALSE)</f>
        <v>0,0,0,3</v>
      </c>
      <c r="AT181" s="31"/>
      <c r="AV181" s="12"/>
      <c r="AW181" s="12"/>
      <c r="AX181" s="12"/>
      <c r="AY181" s="12"/>
      <c r="AZ181" s="12"/>
      <c r="BA181" s="12"/>
      <c r="BB181" s="12"/>
      <c r="BC181" s="12"/>
      <c r="BD181" s="140"/>
    </row>
    <row r="182" spans="1:63" s="14" customFormat="1" ht="14.5" x14ac:dyDescent="0.35">
      <c r="A182" s="12"/>
      <c r="B182" s="136"/>
      <c r="C182" s="177" t="s">
        <v>444</v>
      </c>
      <c r="G182" s="48"/>
      <c r="I182" s="48"/>
      <c r="K182" s="48"/>
      <c r="M182" s="48"/>
      <c r="O182" s="48"/>
      <c r="Q182" s="180"/>
      <c r="S182" s="179"/>
      <c r="U182" s="48"/>
      <c r="W182" s="180"/>
      <c r="Y182" s="48"/>
      <c r="AA182" s="179"/>
      <c r="AC182" s="48"/>
      <c r="AE182" s="48"/>
      <c r="AG182" s="48"/>
      <c r="AI182" s="48"/>
      <c r="AK182" s="48"/>
      <c r="AM182" s="48"/>
      <c r="AO182" s="48"/>
      <c r="AQ182" s="48"/>
      <c r="AS182" s="48"/>
      <c r="AT182" s="31"/>
      <c r="AV182" s="12"/>
      <c r="AW182" s="12"/>
      <c r="AX182" s="12"/>
      <c r="AY182" s="12"/>
      <c r="AZ182" s="12"/>
      <c r="BA182" s="12"/>
      <c r="BB182" s="12"/>
      <c r="BC182" s="12"/>
      <c r="BD182" s="140"/>
    </row>
    <row r="183" spans="1:63" s="14" customFormat="1" ht="14.5" x14ac:dyDescent="0.35">
      <c r="A183" s="12"/>
      <c r="B183" s="57"/>
      <c r="C183" s="70"/>
      <c r="D183" s="71"/>
      <c r="E183" s="71"/>
      <c r="F183" s="71"/>
      <c r="G183" s="72"/>
      <c r="H183" s="71"/>
      <c r="I183" s="72"/>
      <c r="J183" s="71"/>
      <c r="K183" s="72"/>
      <c r="L183" s="71"/>
      <c r="M183" s="72"/>
      <c r="N183" s="71"/>
      <c r="O183" s="72"/>
      <c r="P183" s="90"/>
      <c r="Q183" s="72"/>
      <c r="R183" s="71"/>
      <c r="S183" s="72"/>
      <c r="T183" s="71"/>
      <c r="U183" s="72"/>
      <c r="V183" s="71"/>
      <c r="W183" s="72"/>
      <c r="X183" s="71"/>
      <c r="Y183" s="72"/>
      <c r="Z183" s="71"/>
      <c r="AA183" s="72"/>
      <c r="AB183" s="71"/>
      <c r="AC183" s="72"/>
      <c r="AD183" s="71"/>
      <c r="AE183" s="72"/>
      <c r="AF183" s="71"/>
      <c r="AG183" s="72"/>
      <c r="AH183" s="71"/>
      <c r="AI183" s="72"/>
      <c r="AJ183" s="71"/>
      <c r="AK183" s="72"/>
      <c r="AL183" s="91"/>
      <c r="AM183" s="72"/>
      <c r="AN183" s="71"/>
      <c r="AO183" s="72"/>
      <c r="AP183" s="71"/>
      <c r="AQ183" s="72"/>
      <c r="AR183" s="71"/>
      <c r="AS183" s="72"/>
      <c r="AT183" s="73"/>
      <c r="AV183" s="12"/>
      <c r="AW183" s="12"/>
      <c r="AX183" s="12"/>
      <c r="AY183" s="12"/>
      <c r="AZ183" s="12"/>
      <c r="BA183" s="12"/>
      <c r="BB183" s="12"/>
      <c r="BC183" s="12"/>
      <c r="BD183" s="140"/>
    </row>
    <row r="184" spans="1:63" s="14" customFormat="1" x14ac:dyDescent="0.35">
      <c r="A184" s="12"/>
      <c r="B184" s="57"/>
      <c r="C184" s="177"/>
      <c r="D184" s="61"/>
      <c r="E184" s="61">
        <v>316</v>
      </c>
      <c r="F184" s="61"/>
      <c r="G184" s="184">
        <v>317</v>
      </c>
      <c r="H184" s="61"/>
      <c r="I184" s="61">
        <v>318</v>
      </c>
      <c r="J184" s="61"/>
      <c r="K184" s="184">
        <v>319</v>
      </c>
      <c r="L184" s="61"/>
      <c r="M184" s="61">
        <v>320</v>
      </c>
      <c r="N184" s="61"/>
      <c r="O184" s="184">
        <v>321</v>
      </c>
      <c r="P184" s="61"/>
      <c r="Q184" s="61">
        <v>322</v>
      </c>
      <c r="R184" s="61"/>
      <c r="S184" s="184">
        <v>323</v>
      </c>
      <c r="T184" s="61"/>
      <c r="U184" s="61">
        <v>324</v>
      </c>
      <c r="V184" s="61"/>
      <c r="W184" s="184">
        <v>325</v>
      </c>
      <c r="X184" s="61"/>
      <c r="Y184" s="61">
        <v>326</v>
      </c>
      <c r="Z184" s="61"/>
      <c r="AA184" s="184">
        <v>327</v>
      </c>
      <c r="AB184" s="61"/>
      <c r="AC184" s="61">
        <v>328</v>
      </c>
      <c r="AD184" s="61"/>
      <c r="AE184" s="184">
        <v>329</v>
      </c>
      <c r="AF184" s="61"/>
      <c r="AG184" s="61">
        <v>330</v>
      </c>
      <c r="AH184" s="61"/>
      <c r="AI184" s="184">
        <v>331</v>
      </c>
      <c r="AJ184" s="61"/>
      <c r="AK184" s="61">
        <v>332</v>
      </c>
      <c r="AL184" s="61"/>
      <c r="AM184" s="184">
        <v>333</v>
      </c>
      <c r="AN184" s="61"/>
      <c r="AO184" s="61">
        <v>334</v>
      </c>
      <c r="AP184" s="61"/>
      <c r="AQ184" s="184">
        <v>335</v>
      </c>
      <c r="AR184" s="61"/>
      <c r="AS184" s="61">
        <v>336</v>
      </c>
      <c r="AT184" s="31"/>
      <c r="AV184" s="12"/>
      <c r="AW184" s="12"/>
      <c r="AX184" s="12"/>
      <c r="AY184" s="12"/>
      <c r="AZ184" s="12"/>
      <c r="BA184" s="12"/>
      <c r="BB184" s="12"/>
      <c r="BC184" s="12"/>
      <c r="BD184" s="140"/>
    </row>
    <row r="185" spans="1:63" s="14" customFormat="1" x14ac:dyDescent="0.35">
      <c r="A185" s="12"/>
      <c r="B185" s="57"/>
      <c r="C185" s="177"/>
      <c r="E185" s="170" t="str">
        <f>+VLOOKUP(E184,'Visual chart Edit'!$A$8:$I$600,2,FALSE)</f>
        <v>52/3</v>
      </c>
      <c r="G185" s="170" t="str">
        <f>+VLOOKUP(G184,'Visual chart Edit'!$A$8:$I$600,2,FALSE)</f>
        <v>52/4</v>
      </c>
      <c r="I185" s="170" t="str">
        <f>+VLOOKUP(I184,'Visual chart Edit'!$A$8:$I$600,2,FALSE)</f>
        <v>52/5</v>
      </c>
      <c r="K185" s="170" t="str">
        <f>+VLOOKUP(K184,'Visual chart Edit'!$A$8:$I$600,2,FALSE)</f>
        <v>52/6</v>
      </c>
      <c r="M185" s="170" t="str">
        <f>+VLOOKUP(M184,'Visual chart Edit'!$A$8:$I$600,2,FALSE)</f>
        <v>52/7</v>
      </c>
      <c r="O185" s="170" t="str">
        <f>+VLOOKUP(O184,'Visual chart Edit'!$A$8:$I$600,2,FALSE)</f>
        <v>52/8</v>
      </c>
      <c r="Q185" s="170" t="str">
        <f>+VLOOKUP(Q184,'Visual chart Edit'!$A$8:$I$600,2,FALSE)</f>
        <v>52/9</v>
      </c>
      <c r="S185" s="170" t="str">
        <f>+VLOOKUP(S184,'Visual chart Edit'!$A$8:$I$600,2,FALSE)</f>
        <v>52/10</v>
      </c>
      <c r="U185" s="170" t="str">
        <f>+VLOOKUP(U184,'Visual chart Edit'!$A$8:$I$600,2,FALSE)</f>
        <v>53/0</v>
      </c>
      <c r="W185" s="170" t="str">
        <f>+VLOOKUP(W184,'Visual chart Edit'!$A$8:$I$600,2,FALSE)</f>
        <v>53/1</v>
      </c>
      <c r="Y185" s="170" t="str">
        <f>+VLOOKUP(Y184,'Visual chart Edit'!$A$8:$I$600,2,FALSE)</f>
        <v>53/2</v>
      </c>
      <c r="AA185" s="170" t="str">
        <f>+VLOOKUP(AA184,'Visual chart Edit'!$A$8:$I$600,2,FALSE)</f>
        <v>53/3</v>
      </c>
      <c r="AC185" s="170" t="str">
        <f>+VLOOKUP(AC184,'Visual chart Edit'!$A$8:$I$600,2,FALSE)</f>
        <v>53/4</v>
      </c>
      <c r="AE185" s="170" t="str">
        <f>+VLOOKUP(AE184,'Visual chart Edit'!$A$8:$I$600,2,FALSE)</f>
        <v>53/5</v>
      </c>
      <c r="AG185" s="170" t="str">
        <f>+VLOOKUP(AG184,'Visual chart Edit'!$A$8:$I$600,2,FALSE)</f>
        <v>53/6</v>
      </c>
      <c r="AI185" s="170" t="str">
        <f>+VLOOKUP(AI184,'Visual chart Edit'!$A$8:$I$600,2,FALSE)</f>
        <v>53/7</v>
      </c>
      <c r="AK185" s="170" t="str">
        <f>+VLOOKUP(AK184,'Visual chart Edit'!$A$8:$I$600,2,FALSE)</f>
        <v>53/8</v>
      </c>
      <c r="AM185" s="170" t="str">
        <f>+VLOOKUP(AM184,'Visual chart Edit'!$A$8:$I$600,2,FALSE)</f>
        <v>54/0</v>
      </c>
      <c r="AO185" s="170" t="str">
        <f>+VLOOKUP(AO184,'Visual chart Edit'!$A$8:$I$600,2,FALSE)</f>
        <v>54/1</v>
      </c>
      <c r="AQ185" s="170" t="str">
        <f>+VLOOKUP(AQ184,'Visual chart Edit'!$A$8:$I$600,2,FALSE)</f>
        <v>54/2</v>
      </c>
      <c r="AS185" s="170" t="str">
        <f>+VLOOKUP(AS184,'Visual chart Edit'!$A$8:$I$600,2,FALSE)</f>
        <v>54/3</v>
      </c>
      <c r="AT185" s="31"/>
      <c r="AV185" s="12"/>
      <c r="AW185" s="12"/>
      <c r="AX185" s="12"/>
      <c r="AY185" s="12"/>
      <c r="AZ185" s="12"/>
      <c r="BA185" s="12"/>
      <c r="BB185" s="12"/>
      <c r="BC185" s="12"/>
      <c r="BD185" s="140"/>
    </row>
    <row r="186" spans="1:63" s="14" customFormat="1" x14ac:dyDescent="0.35">
      <c r="A186" s="12"/>
      <c r="B186" s="57"/>
      <c r="C186" s="177"/>
      <c r="AT186" s="31"/>
      <c r="AV186" s="12"/>
      <c r="AW186" s="12"/>
      <c r="AX186" s="12"/>
      <c r="AY186" s="12"/>
      <c r="AZ186" s="12"/>
      <c r="BA186" s="12"/>
      <c r="BB186" s="12"/>
      <c r="BC186" s="12"/>
      <c r="BD186" s="140"/>
      <c r="BI186" s="14">
        <f>+SUMIF(D186:AT186,".",D189:AT189)</f>
        <v>0</v>
      </c>
      <c r="BJ186" s="14">
        <f>+SUMIF(D186:AT186,"..",D189:AT189)</f>
        <v>0</v>
      </c>
      <c r="BK186" s="14">
        <f>+SUMIF(D186:AT186,",",D189:AT189)</f>
        <v>0</v>
      </c>
    </row>
    <row r="187" spans="1:63" s="14" customFormat="1" x14ac:dyDescent="0.35">
      <c r="A187" s="12"/>
      <c r="B187" s="136"/>
      <c r="C187" s="177" t="s">
        <v>440</v>
      </c>
      <c r="E187" s="14" t="str">
        <f>+VLOOKUP(E185,'Visual chart Edit'!$B$7:$L$591,11,FALSE)</f>
        <v>E</v>
      </c>
      <c r="G187" s="14" t="str">
        <f>+VLOOKUP(G185,'Visual chart Edit'!$B$7:$L$591,11,FALSE)</f>
        <v>E</v>
      </c>
      <c r="I187" s="14" t="str">
        <f>+VLOOKUP(I185,'Visual chart Edit'!$B$7:$L$591,11,FALSE)</f>
        <v>E</v>
      </c>
      <c r="K187" s="14" t="str">
        <f>+VLOOKUP(K185,'Visual chart Edit'!$B$7:$L$591,11,FALSE)</f>
        <v>E</v>
      </c>
      <c r="M187" s="14" t="str">
        <f>+VLOOKUP(M185,'Visual chart Edit'!$B$7:$L$591,11,FALSE)</f>
        <v>E</v>
      </c>
      <c r="O187" s="14" t="str">
        <f>+VLOOKUP(O185,'Visual chart Edit'!$B$7:$L$591,11,FALSE)</f>
        <v>E</v>
      </c>
      <c r="Q187" s="14" t="str">
        <f>+VLOOKUP(Q185,'Visual chart Edit'!$B$7:$L$591,11,FALSE)</f>
        <v>E</v>
      </c>
      <c r="S187" s="14" t="str">
        <f>+VLOOKUP(S185,'Visual chart Edit'!$B$7:$L$591,11,FALSE)</f>
        <v>E</v>
      </c>
      <c r="U187" s="14" t="str">
        <f>+VLOOKUP(U185,'Visual chart Edit'!$B$7:$L$591,11,FALSE)</f>
        <v>E</v>
      </c>
      <c r="W187" s="14" t="str">
        <f>+VLOOKUP(W185,'Visual chart Edit'!$B$7:$L$591,11,FALSE)</f>
        <v>E</v>
      </c>
      <c r="Y187" s="14" t="str">
        <f>+VLOOKUP(Y185,'Visual chart Edit'!$B$7:$L$591,11,FALSE)</f>
        <v>E</v>
      </c>
      <c r="AA187" s="14" t="str">
        <f>+VLOOKUP(AA185,'Visual chart Edit'!$B$7:$L$591,11,FALSE)</f>
        <v>E</v>
      </c>
      <c r="AC187" s="14" t="str">
        <f>+VLOOKUP(AC185,'Visual chart Edit'!$B$7:$L$591,11,FALSE)</f>
        <v>E</v>
      </c>
      <c r="AE187" s="14" t="str">
        <f>+VLOOKUP(AE185,'Visual chart Edit'!$B$7:$L$591,11,FALSE)</f>
        <v>E</v>
      </c>
      <c r="AG187" s="14" t="str">
        <f>+VLOOKUP(AG185,'Visual chart Edit'!$B$7:$L$591,11,FALSE)</f>
        <v>E</v>
      </c>
      <c r="AI187" s="14" t="str">
        <f>+VLOOKUP(AI185,'Visual chart Edit'!$B$7:$L$591,11,FALSE)</f>
        <v>E</v>
      </c>
      <c r="AK187" s="14" t="str">
        <f>+VLOOKUP(AK185,'Visual chart Edit'!$B$7:$L$591,11,FALSE)</f>
        <v>E</v>
      </c>
      <c r="AM187" s="14" t="str">
        <f>+VLOOKUP(AM185,'Visual chart Edit'!$B$7:$L$591,11,FALSE)</f>
        <v/>
      </c>
      <c r="AO187" s="14" t="str">
        <f>+VLOOKUP(AO185,'Visual chart Edit'!$B$7:$L$591,11,FALSE)</f>
        <v>E</v>
      </c>
      <c r="AQ187" s="14" t="str">
        <f>+VLOOKUP(AQ185,'Visual chart Edit'!$B$7:$L$591,11,FALSE)</f>
        <v>E</v>
      </c>
      <c r="AS187" s="14" t="str">
        <f>+VLOOKUP(AS185,'Visual chart Edit'!$B$7:$L$591,11,FALSE)</f>
        <v>E</v>
      </c>
      <c r="AT187" s="31"/>
      <c r="AV187" s="12"/>
      <c r="AW187" s="12"/>
      <c r="AX187" s="12"/>
      <c r="AY187" s="12"/>
      <c r="AZ187" s="12"/>
      <c r="BA187" s="12"/>
      <c r="BB187" s="12"/>
      <c r="BC187" s="12"/>
      <c r="BD187" s="140"/>
    </row>
    <row r="188" spans="1:63" s="14" customFormat="1" ht="3" customHeight="1" x14ac:dyDescent="0.35">
      <c r="A188" s="12"/>
      <c r="B188" s="136"/>
      <c r="C188" s="177" t="s">
        <v>441</v>
      </c>
      <c r="E188" s="22" t="str">
        <f>+VLOOKUP(E185,'Visual chart Edit'!$B$7:$M$491,12,FALSE)</f>
        <v/>
      </c>
      <c r="G188" s="22" t="str">
        <f>+VLOOKUP(G185,'Visual chart Edit'!$B$7:$M$491,12,FALSE)</f>
        <v/>
      </c>
      <c r="I188" s="22" t="str">
        <f>+VLOOKUP(I185,'Visual chart Edit'!$B$7:$M$491,12,FALSE)</f>
        <v>Done</v>
      </c>
      <c r="K188" s="22" t="str">
        <f>+VLOOKUP(K185,'Visual chart Edit'!$B$7:$M$491,12,FALSE)</f>
        <v>Done</v>
      </c>
      <c r="M188" s="22" t="str">
        <f>+VLOOKUP(M185,'Visual chart Edit'!$B$7:$M$491,12,FALSE)</f>
        <v>Done</v>
      </c>
      <c r="O188" s="22" t="str">
        <f>+VLOOKUP(O185,'Visual chart Edit'!$B$7:$M$491,12,FALSE)</f>
        <v>Done</v>
      </c>
      <c r="Q188" s="22" t="str">
        <f>+VLOOKUP(Q185,'Visual chart Edit'!$B$7:$M$491,12,FALSE)</f>
        <v>Done</v>
      </c>
      <c r="S188" s="22" t="str">
        <f>+VLOOKUP(S185,'Visual chart Edit'!$B$7:$M$491,12,FALSE)</f>
        <v>Done</v>
      </c>
      <c r="U188" s="22" t="str">
        <f>+VLOOKUP(U185,'Visual chart Edit'!$B$7:$M$491,12,FALSE)</f>
        <v/>
      </c>
      <c r="W188" s="22" t="str">
        <f>+VLOOKUP(W185,'Visual chart Edit'!$B$7:$M$491,12,FALSE)</f>
        <v/>
      </c>
      <c r="Y188" s="22" t="str">
        <f>+VLOOKUP(Y185,'Visual chart Edit'!$B$7:$M$491,12,FALSE)</f>
        <v/>
      </c>
      <c r="AA188" s="22" t="str">
        <f>+VLOOKUP(AA185,'Visual chart Edit'!$B$7:$M$491,12,FALSE)</f>
        <v>Done</v>
      </c>
      <c r="AC188" s="22" t="str">
        <f>+VLOOKUP(AC185,'Visual chart Edit'!$B$7:$M$491,12,FALSE)</f>
        <v>Done</v>
      </c>
      <c r="AE188" s="22" t="str">
        <f>+VLOOKUP(AE185,'Visual chart Edit'!$B$7:$M$491,12,FALSE)</f>
        <v/>
      </c>
      <c r="AG188" s="22" t="str">
        <f>+VLOOKUP(AG185,'Visual chart Edit'!$B$7:$M$491,12,FALSE)</f>
        <v/>
      </c>
      <c r="AI188" s="22" t="str">
        <f>+VLOOKUP(AI185,'Visual chart Edit'!$B$7:$M$491,12,FALSE)</f>
        <v/>
      </c>
      <c r="AK188" s="22" t="str">
        <f>+VLOOKUP(AK185,'Visual chart Edit'!$B$7:$M$491,12,FALSE)</f>
        <v/>
      </c>
      <c r="AM188" s="22" t="str">
        <f>+VLOOKUP(AM185,'Visual chart Edit'!$B$7:$M$491,12,FALSE)</f>
        <v/>
      </c>
      <c r="AO188" s="22" t="str">
        <f>+VLOOKUP(AO185,'Visual chart Edit'!$B$7:$M$491,12,FALSE)</f>
        <v>Done</v>
      </c>
      <c r="AQ188" s="22" t="str">
        <f>+VLOOKUP(AQ185,'Visual chart Edit'!$B$7:$M$491,12,FALSE)</f>
        <v/>
      </c>
      <c r="AS188" s="22" t="str">
        <f>+VLOOKUP(AS185,'Visual chart Edit'!$B$7:$M$491,12,FALSE)</f>
        <v>Done</v>
      </c>
      <c r="AT188" s="31"/>
      <c r="AV188" s="12"/>
      <c r="AW188" s="12"/>
      <c r="AX188" s="12"/>
      <c r="AY188" s="12"/>
      <c r="AZ188" s="12"/>
      <c r="BA188" s="12"/>
      <c r="BB188" s="12"/>
      <c r="BC188" s="12"/>
      <c r="BD188" s="140"/>
    </row>
    <row r="189" spans="1:63" s="14" customFormat="1" ht="15" customHeight="1" x14ac:dyDescent="0.35">
      <c r="A189" s="12"/>
      <c r="B189" s="136"/>
      <c r="C189" s="177" t="s">
        <v>442</v>
      </c>
      <c r="D189" s="14">
        <f>+VLOOKUP(E184,'Visual chart Edit'!$A$8:$I$572,9,FALSE)</f>
        <v>437</v>
      </c>
      <c r="E189" s="94" t="str">
        <f>+VLOOKUP(E185,'Visual chart Edit'!$B$7:$K$570,10,FALSE)</f>
        <v>Sandy</v>
      </c>
      <c r="F189" s="14">
        <f>+VLOOKUP(G184,'Visual chart Edit'!$A$8:$I$572,9,FALSE)</f>
        <v>393.8</v>
      </c>
      <c r="G189" s="94" t="str">
        <f>+VLOOKUP(G185,'Visual chart Edit'!$B$7:$K$570,10,FALSE)</f>
        <v>Sandy</v>
      </c>
      <c r="H189" s="14">
        <f>+VLOOKUP(I184,'Visual chart Edit'!$A$8:$I$572,9,FALSE)</f>
        <v>447</v>
      </c>
      <c r="I189" s="94" t="str">
        <f>+VLOOKUP(I185,'Visual chart Edit'!$B$7:$K$570,10,FALSE)</f>
        <v>Sandy</v>
      </c>
      <c r="J189" s="14">
        <f>+VLOOKUP(K184,'Visual chart Edit'!$A$8:$I$572,9,FALSE)</f>
        <v>373</v>
      </c>
      <c r="K189" s="94" t="str">
        <f>+VLOOKUP(K185,'Visual chart Edit'!$B$7:$K$570,10,FALSE)</f>
        <v>Sandy</v>
      </c>
      <c r="L189" s="14">
        <f>+VLOOKUP(M184,'Visual chart Edit'!$A$8:$I$572,9,FALSE)</f>
        <v>406.8</v>
      </c>
      <c r="M189" s="94" t="str">
        <f>+VLOOKUP(M185,'Visual chart Edit'!$B$7:$K$570,10,FALSE)</f>
        <v>Sandy</v>
      </c>
      <c r="N189" s="14">
        <f>+VLOOKUP(O184,'Visual chart Edit'!$A$8:$I$572,9,FALSE)</f>
        <v>433</v>
      </c>
      <c r="O189" s="94" t="str">
        <f>+VLOOKUP(O185,'Visual chart Edit'!$B$7:$K$570,10,FALSE)</f>
        <v>Sandy</v>
      </c>
      <c r="P189" s="14">
        <f>+VLOOKUP(Q184,'Visual chart Edit'!$A$8:$I$572,9,FALSE)</f>
        <v>399.7</v>
      </c>
      <c r="Q189" s="94" t="str">
        <f>+VLOOKUP(Q185,'Visual chart Edit'!$B$7:$K$570,10,FALSE)</f>
        <v>Sandy</v>
      </c>
      <c r="R189" s="14">
        <f>+VLOOKUP(S184,'Visual chart Edit'!$A$8:$I$572,9,FALSE)</f>
        <v>384.1</v>
      </c>
      <c r="S189" s="94" t="str">
        <f>+VLOOKUP(S185,'Visual chart Edit'!$B$7:$K$570,10,FALSE)</f>
        <v>Sandy</v>
      </c>
      <c r="T189" s="14">
        <f>+VLOOKUP(U184,'Visual chart Edit'!$A$8:$I$572,9,FALSE)</f>
        <v>455.9</v>
      </c>
      <c r="U189" s="94" t="str">
        <f>+VLOOKUP(U185,'Visual chart Edit'!$B$7:$K$570,10,FALSE)</f>
        <v>Sandy</v>
      </c>
      <c r="V189" s="14">
        <f>+VLOOKUP(W184,'Visual chart Edit'!$A$8:$I$572,9,FALSE)</f>
        <v>433.2</v>
      </c>
      <c r="W189" s="94" t="str">
        <f>+VLOOKUP(W185,'Visual chart Edit'!$B$7:$K$570,10,FALSE)</f>
        <v>Sandy</v>
      </c>
      <c r="X189" s="14">
        <f>+VLOOKUP(Y184,'Visual chart Edit'!$A$8:$I$572,9,FALSE)</f>
        <v>407.4</v>
      </c>
      <c r="Y189" s="94" t="str">
        <f>+VLOOKUP(Y185,'Visual chart Edit'!$B$7:$K$570,10,FALSE)</f>
        <v>Sandy</v>
      </c>
      <c r="Z189" s="14">
        <f>+VLOOKUP(AA184,'Visual chart Edit'!$A$8:$I$572,9,FALSE)</f>
        <v>394.5</v>
      </c>
      <c r="AA189" s="94" t="str">
        <f>+VLOOKUP(AA185,'Visual chart Edit'!$B$7:$K$570,10,FALSE)</f>
        <v>Sandy</v>
      </c>
      <c r="AB189" s="14">
        <f>+VLOOKUP(AC184,'Visual chart Edit'!$A$8:$I$572,9,FALSE)</f>
        <v>410.1</v>
      </c>
      <c r="AC189" s="94" t="str">
        <f>+VLOOKUP(AC185,'Visual chart Edit'!$B$7:$K$570,10,FALSE)</f>
        <v>Sandy</v>
      </c>
      <c r="AD189" s="14">
        <f>+VLOOKUP(AE184,'Visual chart Edit'!$A$8:$I$572,9,FALSE)</f>
        <v>428.1</v>
      </c>
      <c r="AE189" s="94" t="str">
        <f>+VLOOKUP(AE185,'Visual chart Edit'!$B$7:$K$570,10,FALSE)</f>
        <v>Sandy</v>
      </c>
      <c r="AF189" s="14">
        <f>+VLOOKUP(AG184,'Visual chart Edit'!$A$8:$I$572,9,FALSE)</f>
        <v>406.6</v>
      </c>
      <c r="AG189" s="94" t="str">
        <f>+VLOOKUP(AG185,'Visual chart Edit'!$B$7:$K$570,10,FALSE)</f>
        <v>Sandy</v>
      </c>
      <c r="AH189" s="14">
        <f>+VLOOKUP(AI184,'Visual chart Edit'!$A$8:$I$572,9,FALSE)</f>
        <v>411.3</v>
      </c>
      <c r="AI189" s="94" t="str">
        <f>+VLOOKUP(AI185,'Visual chart Edit'!$B$7:$K$570,10,FALSE)</f>
        <v>Sandy</v>
      </c>
      <c r="AJ189" s="14">
        <f>+VLOOKUP(AK184,'Visual chart Edit'!$A$8:$I$572,9,FALSE)</f>
        <v>427.8</v>
      </c>
      <c r="AK189" s="94" t="str">
        <f>+VLOOKUP(AK185,'Visual chart Edit'!$B$7:$K$570,10,FALSE)</f>
        <v>Sandy</v>
      </c>
      <c r="AL189" s="14">
        <f>+VLOOKUP(AM184,'Visual chart Edit'!$A$8:$I$572,9,FALSE)</f>
        <v>371.3</v>
      </c>
      <c r="AM189" s="94" t="str">
        <f>+VLOOKUP(AM185,'Visual chart Edit'!$B$7:$K$570,10,FALSE)</f>
        <v>Sandy</v>
      </c>
      <c r="AN189" s="14">
        <f>+VLOOKUP(AO184,'Visual chart Edit'!$A$8:$I$572,9,FALSE)</f>
        <v>365.1</v>
      </c>
      <c r="AO189" s="94" t="str">
        <f>+VLOOKUP(AO185,'Visual chart Edit'!$B$7:$K$570,10,FALSE)</f>
        <v>Sandy</v>
      </c>
      <c r="AP189" s="14">
        <f>+VLOOKUP(AQ184,'Visual chart Edit'!$A$8:$I$572,9,FALSE)</f>
        <v>381</v>
      </c>
      <c r="AQ189" s="94" t="str">
        <f>+VLOOKUP(AQ185,'Visual chart Edit'!$B$7:$K$570,10,FALSE)</f>
        <v>Sandy</v>
      </c>
      <c r="AR189" s="14">
        <f>+VLOOKUP(AS184,'Visual chart Edit'!$A$8:$I$572,9,FALSE)</f>
        <v>417</v>
      </c>
      <c r="AS189" s="94" t="str">
        <f>+VLOOKUP(AS185,'Visual chart Edit'!$B$7:$K$570,10,FALSE)</f>
        <v>Sandy</v>
      </c>
      <c r="AT189" s="31"/>
      <c r="AV189" s="12">
        <f>+COUNTIF(C188:AT189,"Sandy")</f>
        <v>21</v>
      </c>
      <c r="AW189" s="12">
        <f>+COUNTIF(C188:AT189,"DRY")</f>
        <v>0</v>
      </c>
      <c r="AX189" s="12">
        <f>+COUNTIF(C189:AT189,"DFR")</f>
        <v>0</v>
      </c>
      <c r="AY189" s="12">
        <f>+COUNTIF(C189:AS189,"WFR")</f>
        <v>0</v>
      </c>
      <c r="AZ189" s="12">
        <f>+COUNTIF(C189:AS189,"FS")</f>
        <v>0</v>
      </c>
      <c r="BA189" s="12">
        <f>+SUM(AV189:AZ189)</f>
        <v>21</v>
      </c>
      <c r="BB189" s="12">
        <f>+COUNTIF(E189:AS189,"WIP")</f>
        <v>0</v>
      </c>
      <c r="BC189" s="12">
        <f>+COUNTIF(D190:AT190,"C")</f>
        <v>21</v>
      </c>
      <c r="BD189" s="140">
        <f>+COUNTIF(D187:AT187,"E")</f>
        <v>20</v>
      </c>
      <c r="BE189" s="12">
        <f>+COUNTIF(D188:AT188,"Done")</f>
        <v>10</v>
      </c>
      <c r="BH189" s="14">
        <f>+SUM(D189:AT189)</f>
        <v>8583.7000000000007</v>
      </c>
    </row>
    <row r="190" spans="1:63" s="14" customFormat="1" x14ac:dyDescent="0.35">
      <c r="A190" s="12"/>
      <c r="B190" s="136"/>
      <c r="C190" s="177" t="s">
        <v>443</v>
      </c>
      <c r="E190" s="22" t="s">
        <v>424</v>
      </c>
      <c r="G190" s="22" t="s">
        <v>424</v>
      </c>
      <c r="I190" s="22" t="s">
        <v>424</v>
      </c>
      <c r="K190" s="22" t="s">
        <v>424</v>
      </c>
      <c r="M190" s="22" t="s">
        <v>424</v>
      </c>
      <c r="O190" s="22" t="s">
        <v>424</v>
      </c>
      <c r="Q190" s="22" t="s">
        <v>424</v>
      </c>
      <c r="S190" s="22" t="s">
        <v>424</v>
      </c>
      <c r="U190" s="22" t="s">
        <v>424</v>
      </c>
      <c r="W190" s="22" t="s">
        <v>424</v>
      </c>
      <c r="Y190" s="22" t="s">
        <v>424</v>
      </c>
      <c r="AA190" s="22" t="s">
        <v>424</v>
      </c>
      <c r="AC190" s="22" t="s">
        <v>424</v>
      </c>
      <c r="AE190" s="22" t="s">
        <v>424</v>
      </c>
      <c r="AG190" s="22" t="s">
        <v>424</v>
      </c>
      <c r="AI190" s="22" t="s">
        <v>424</v>
      </c>
      <c r="AK190" s="22" t="s">
        <v>424</v>
      </c>
      <c r="AM190" s="22" t="s">
        <v>424</v>
      </c>
      <c r="AO190" s="22" t="s">
        <v>424</v>
      </c>
      <c r="AQ190" s="22" t="s">
        <v>424</v>
      </c>
      <c r="AS190" s="22" t="s">
        <v>424</v>
      </c>
      <c r="AT190" s="31"/>
      <c r="AV190" s="12"/>
      <c r="AW190" s="12"/>
      <c r="AX190" s="12"/>
      <c r="AY190" s="12"/>
      <c r="AZ190" s="12"/>
      <c r="BA190" s="12"/>
      <c r="BB190" s="12"/>
      <c r="BC190" s="12"/>
      <c r="BD190" s="140"/>
    </row>
    <row r="191" spans="1:63" s="14" customFormat="1" x14ac:dyDescent="0.35">
      <c r="A191" s="12"/>
      <c r="B191" s="136"/>
      <c r="C191" s="177" t="s">
        <v>140</v>
      </c>
      <c r="E191" s="14" t="str">
        <f>+VLOOKUP(E184,'Visual chart Edit'!$A$8:$I$569,3,FALSE)</f>
        <v>DA+9</v>
      </c>
      <c r="G191" s="14" t="str">
        <f>+VLOOKUP(G184,'Visual chart Edit'!$A$8:$I$569,3,FALSE)</f>
        <v>DA+9</v>
      </c>
      <c r="I191" s="14" t="str">
        <f>+VLOOKUP(I184,'Visual chart Edit'!$A$8:$I$569,3,FALSE)</f>
        <v>DA+9</v>
      </c>
      <c r="K191" s="14" t="str">
        <f>+VLOOKUP(K184,'Visual chart Edit'!$A$8:$I$569,3,FALSE)</f>
        <v>DA+6</v>
      </c>
      <c r="M191" s="14" t="str">
        <f>+VLOOKUP(M184,'Visual chart Edit'!$A$8:$I$569,3,FALSE)</f>
        <v>DA+3</v>
      </c>
      <c r="O191" s="14" t="str">
        <f>+VLOOKUP(O184,'Visual chart Edit'!$A$8:$I$569,3,FALSE)</f>
        <v>DA+6</v>
      </c>
      <c r="Q191" s="14" t="str">
        <f>+VLOOKUP(Q184,'Visual chart Edit'!$A$8:$I$569,3,FALSE)</f>
        <v>DA+3</v>
      </c>
      <c r="S191" s="14" t="str">
        <f>+VLOOKUP(S184,'Visual chart Edit'!$A$8:$I$569,3,FALSE)</f>
        <v>DA+9</v>
      </c>
      <c r="U191" s="14" t="str">
        <f>+VLOOKUP(U184,'Visual chart Edit'!$A$8:$I$569,3,FALSE)</f>
        <v>DB2+9</v>
      </c>
      <c r="W191" s="14" t="str">
        <f>+VLOOKUP(W184,'Visual chart Edit'!$A$8:$I$569,3,FALSE)</f>
        <v>DA+9</v>
      </c>
      <c r="Y191" s="14" t="str">
        <f>+VLOOKUP(Y184,'Visual chart Edit'!$A$8:$I$569,3,FALSE)</f>
        <v>DA+0</v>
      </c>
      <c r="AA191" s="14" t="str">
        <f>+VLOOKUP(AA184,'Visual chart Edit'!$A$8:$I$569,3,FALSE)</f>
        <v>DA+6</v>
      </c>
      <c r="AC191" s="14" t="str">
        <f>+VLOOKUP(AC184,'Visual chart Edit'!$A$8:$I$569,3,FALSE)</f>
        <v>DA+0</v>
      </c>
      <c r="AE191" s="14" t="str">
        <f>+VLOOKUP(AE184,'Visual chart Edit'!$A$8:$I$569,3,FALSE)</f>
        <v>DA+3</v>
      </c>
      <c r="AG191" s="14" t="str">
        <f>+VLOOKUP(AG184,'Visual chart Edit'!$A$8:$I$569,3,FALSE)</f>
        <v>DA+6</v>
      </c>
      <c r="AI191" s="14" t="str">
        <f>+VLOOKUP(AI184,'Visual chart Edit'!$A$8:$I$569,3,FALSE)</f>
        <v>DA+3</v>
      </c>
      <c r="AK191" s="14" t="str">
        <f>+VLOOKUP(AK184,'Visual chart Edit'!$A$8:$I$569,3,FALSE)</f>
        <v>DA+3</v>
      </c>
      <c r="AM191" s="14" t="str">
        <f>+VLOOKUP(AM184,'Visual chart Edit'!$A$8:$I$569,3,FALSE)</f>
        <v>DB1+6</v>
      </c>
      <c r="AO191" s="14" t="str">
        <f>+VLOOKUP(AO184,'Visual chart Edit'!$A$8:$I$569,3,FALSE)</f>
        <v>DA+3</v>
      </c>
      <c r="AQ191" s="14" t="str">
        <f>+VLOOKUP(AQ184,'Visual chart Edit'!$A$8:$I$569,3,FALSE)</f>
        <v>DA+3</v>
      </c>
      <c r="AS191" s="14" t="str">
        <f>+VLOOKUP(AS184,'Visual chart Edit'!$A$8:$I$569,3,FALSE)</f>
        <v>DA+6</v>
      </c>
      <c r="AT191" s="31"/>
      <c r="AV191" s="12"/>
      <c r="AW191" s="12"/>
      <c r="AX191" s="12"/>
      <c r="AY191" s="12"/>
      <c r="AZ191" s="12"/>
      <c r="BA191" s="12"/>
      <c r="BB191" s="12"/>
      <c r="BC191" s="12"/>
      <c r="BD191" s="140"/>
    </row>
    <row r="192" spans="1:63" s="14" customFormat="1" x14ac:dyDescent="0.35">
      <c r="A192" s="12"/>
      <c r="B192" s="136"/>
      <c r="C192" s="177" t="s">
        <v>423</v>
      </c>
      <c r="E192" s="14" t="str">
        <f>+VLOOKUP(E184,'Visual chart Edit'!$A$8:$I$569,8,FALSE)</f>
        <v>4,3,3,3</v>
      </c>
      <c r="G192" s="14" t="str">
        <f>+VLOOKUP(G184,'Visual chart Edit'!$A$8:$I$569,8,FALSE)</f>
        <v>2,2,0,0</v>
      </c>
      <c r="I192" s="14" t="str">
        <f>+VLOOKUP(I184,'Visual chart Edit'!$A$8:$I$569,8,FALSE)</f>
        <v>0,0,0,1</v>
      </c>
      <c r="K192" s="14" t="str">
        <f>+VLOOKUP(K184,'Visual chart Edit'!$A$8:$I$569,8,FALSE)</f>
        <v>0,0,0,0</v>
      </c>
      <c r="M192" s="14" t="str">
        <f>+VLOOKUP(M184,'Visual chart Edit'!$A$8:$I$569,8,FALSE)</f>
        <v>0,3,1,0</v>
      </c>
      <c r="O192" s="14" t="str">
        <f>+VLOOKUP(O184,'Visual chart Edit'!$A$8:$I$569,8,FALSE)</f>
        <v>0,0,0,0</v>
      </c>
      <c r="Q192" s="14" t="str">
        <f>+VLOOKUP(Q184,'Visual chart Edit'!$A$8:$I$569,8,FALSE)</f>
        <v>0,0,0,0</v>
      </c>
      <c r="S192" s="14" t="str">
        <f>+VLOOKUP(S184,'Visual chart Edit'!$A$8:$I$569,8,FALSE)</f>
        <v>1,2,1,1</v>
      </c>
      <c r="U192" s="14" t="str">
        <f>+VLOOKUP(U184,'Visual chart Edit'!$A$8:$I$569,8,FALSE)</f>
        <v>4,4,4,4</v>
      </c>
      <c r="W192" s="14" t="str">
        <f>+VLOOKUP(W184,'Visual chart Edit'!$A$8:$I$569,8,FALSE)</f>
        <v>4,4,4,4</v>
      </c>
      <c r="Y192" s="14" t="str">
        <f>+VLOOKUP(Y184,'Visual chart Edit'!$A$8:$I$569,8,FALSE)</f>
        <v>0,0,0,2</v>
      </c>
      <c r="AA192" s="14" t="str">
        <f>+VLOOKUP(AA184,'Visual chart Edit'!$A$8:$I$569,8,FALSE)</f>
        <v>0,4,1,0</v>
      </c>
      <c r="AC192" s="14" t="str">
        <f>+VLOOKUP(AC184,'Visual chart Edit'!$A$8:$I$569,8,FALSE)</f>
        <v>0,2,1,0</v>
      </c>
      <c r="AE192" s="14" t="str">
        <f>+VLOOKUP(AE184,'Visual chart Edit'!$A$8:$I$569,8,FALSE)</f>
        <v>0,0,0,0</v>
      </c>
      <c r="AG192" s="14" t="str">
        <f>+VLOOKUP(AG184,'Visual chart Edit'!$A$8:$I$569,8,FALSE)</f>
        <v>1,1,3,1</v>
      </c>
      <c r="AI192" s="14" t="str">
        <f>+VLOOKUP(AI184,'Visual chart Edit'!$A$8:$I$569,8,FALSE)</f>
        <v>0,0,0,0</v>
      </c>
      <c r="AK192" s="14" t="str">
        <f>+VLOOKUP(AK184,'Visual chart Edit'!$A$8:$I$569,8,FALSE)</f>
        <v>0,0,0,0</v>
      </c>
      <c r="AM192" s="14" t="str">
        <f>+VLOOKUP(AM184,'Visual chart Edit'!$A$8:$I$569,8,FALSE)</f>
        <v>0,0,0,0</v>
      </c>
      <c r="AO192" s="14" t="str">
        <f>+VLOOKUP(AO184,'Visual chart Edit'!$A$8:$I$569,8,FALSE)</f>
        <v>1,1,0,0</v>
      </c>
      <c r="AQ192" s="14" t="str">
        <f>+VLOOKUP(AQ184,'Visual chart Edit'!$A$8:$I$569,8,FALSE)</f>
        <v>0,0,0,0</v>
      </c>
      <c r="AS192" s="14" t="str">
        <f>+VLOOKUP(AS184,'Visual chart Edit'!$A$8:$I$569,8,FALSE)</f>
        <v>0,2,0,0</v>
      </c>
      <c r="AT192" s="31"/>
      <c r="AV192" s="12"/>
      <c r="AW192" s="12"/>
      <c r="AX192" s="12"/>
      <c r="AY192" s="12"/>
      <c r="AZ192" s="12"/>
      <c r="BA192" s="12"/>
      <c r="BB192" s="12"/>
      <c r="BC192" s="12"/>
      <c r="BD192" s="140"/>
    </row>
    <row r="193" spans="1:63" s="14" customFormat="1" ht="14.5" x14ac:dyDescent="0.35">
      <c r="A193" s="12"/>
      <c r="B193" s="136"/>
      <c r="C193" s="177" t="s">
        <v>444</v>
      </c>
      <c r="G193" s="48"/>
      <c r="I193" s="48"/>
      <c r="K193" s="179"/>
      <c r="M193" s="179"/>
      <c r="O193" s="48"/>
      <c r="Q193" s="48"/>
      <c r="S193" s="48"/>
      <c r="U193" s="48"/>
      <c r="W193" s="48"/>
      <c r="Y193" s="48"/>
      <c r="AA193" s="179"/>
      <c r="AC193" s="179"/>
      <c r="AE193" s="179"/>
      <c r="AG193" s="48"/>
      <c r="AI193" s="48"/>
      <c r="AK193" s="179"/>
      <c r="AM193" s="179"/>
      <c r="AO193" s="182"/>
      <c r="AQ193" s="182"/>
      <c r="AS193" s="179"/>
      <c r="AT193" s="31"/>
      <c r="AV193" s="12"/>
      <c r="AW193" s="12"/>
      <c r="AX193" s="12"/>
      <c r="AY193" s="12"/>
      <c r="AZ193" s="12"/>
      <c r="BA193" s="12"/>
      <c r="BB193" s="12"/>
      <c r="BC193" s="12"/>
      <c r="BD193" s="140"/>
    </row>
    <row r="194" spans="1:63" s="14" customFormat="1" ht="14.5" x14ac:dyDescent="0.35">
      <c r="A194" s="12"/>
      <c r="B194" s="57"/>
      <c r="C194" s="70"/>
      <c r="D194" s="71"/>
      <c r="E194" s="71"/>
      <c r="F194" s="71"/>
      <c r="G194" s="72"/>
      <c r="H194" s="71"/>
      <c r="I194" s="72"/>
      <c r="J194" s="71"/>
      <c r="K194" s="72"/>
      <c r="L194" s="71"/>
      <c r="M194" s="72"/>
      <c r="N194" s="71"/>
      <c r="O194" s="72"/>
      <c r="P194" s="71"/>
      <c r="Q194" s="72"/>
      <c r="R194" s="71"/>
      <c r="S194" s="72"/>
      <c r="T194" s="71"/>
      <c r="U194" s="72"/>
      <c r="V194" s="71"/>
      <c r="W194" s="72"/>
      <c r="X194" s="71"/>
      <c r="Y194" s="72"/>
      <c r="Z194" s="71"/>
      <c r="AA194" s="72"/>
      <c r="AB194" s="71"/>
      <c r="AC194" s="72"/>
      <c r="AD194" s="71"/>
      <c r="AE194" s="72"/>
      <c r="AF194" s="71"/>
      <c r="AG194" s="72"/>
      <c r="AH194" s="71"/>
      <c r="AI194" s="72"/>
      <c r="AJ194" s="71"/>
      <c r="AK194" s="72"/>
      <c r="AL194" s="71"/>
      <c r="AM194" s="72"/>
      <c r="AN194" s="71"/>
      <c r="AO194" s="72"/>
      <c r="AP194" s="71"/>
      <c r="AQ194" s="72"/>
      <c r="AR194" s="71"/>
      <c r="AS194" s="72"/>
      <c r="AT194" s="73"/>
      <c r="AV194" s="12"/>
      <c r="AW194" s="12"/>
      <c r="AX194" s="12"/>
      <c r="AY194" s="12"/>
      <c r="AZ194" s="12"/>
      <c r="BA194" s="12"/>
      <c r="BB194" s="12"/>
      <c r="BC194" s="12"/>
      <c r="BD194" s="140"/>
    </row>
    <row r="195" spans="1:63" s="14" customFormat="1" x14ac:dyDescent="0.35">
      <c r="A195" s="12"/>
      <c r="B195" s="57"/>
      <c r="C195" s="177"/>
      <c r="D195" s="61"/>
      <c r="E195" s="61">
        <v>337</v>
      </c>
      <c r="F195" s="61"/>
      <c r="G195" s="184">
        <v>338</v>
      </c>
      <c r="H195" s="61"/>
      <c r="I195" s="61">
        <v>339</v>
      </c>
      <c r="J195" s="61"/>
      <c r="K195" s="184">
        <v>340</v>
      </c>
      <c r="L195" s="61"/>
      <c r="M195" s="61">
        <v>341</v>
      </c>
      <c r="N195" s="61"/>
      <c r="O195" s="184">
        <v>342</v>
      </c>
      <c r="P195" s="61"/>
      <c r="Q195" s="61">
        <v>343</v>
      </c>
      <c r="R195" s="61"/>
      <c r="S195" s="184">
        <v>344</v>
      </c>
      <c r="T195" s="61"/>
      <c r="U195" s="61">
        <v>345</v>
      </c>
      <c r="V195" s="61"/>
      <c r="W195" s="184">
        <v>346</v>
      </c>
      <c r="X195" s="61"/>
      <c r="Y195" s="61">
        <v>347</v>
      </c>
      <c r="Z195" s="61"/>
      <c r="AA195" s="184">
        <v>348</v>
      </c>
      <c r="AB195" s="61"/>
      <c r="AC195" s="61">
        <v>349</v>
      </c>
      <c r="AD195" s="61"/>
      <c r="AE195" s="184">
        <v>350</v>
      </c>
      <c r="AF195" s="61"/>
      <c r="AG195" s="61">
        <v>351</v>
      </c>
      <c r="AH195" s="61"/>
      <c r="AI195" s="184">
        <v>352</v>
      </c>
      <c r="AJ195" s="61"/>
      <c r="AK195" s="61">
        <v>353</v>
      </c>
      <c r="AL195" s="61"/>
      <c r="AM195" s="184">
        <v>354</v>
      </c>
      <c r="AN195" s="61"/>
      <c r="AO195" s="61">
        <v>355</v>
      </c>
      <c r="AP195" s="61"/>
      <c r="AQ195" s="184">
        <v>356</v>
      </c>
      <c r="AR195" s="61"/>
      <c r="AS195" s="61">
        <v>357</v>
      </c>
      <c r="AT195" s="31"/>
      <c r="AV195" s="12"/>
      <c r="AW195" s="12"/>
      <c r="AX195" s="12"/>
      <c r="AY195" s="12"/>
      <c r="AZ195" s="12"/>
      <c r="BA195" s="12"/>
      <c r="BB195" s="12"/>
      <c r="BC195" s="12"/>
      <c r="BD195" s="140"/>
    </row>
    <row r="196" spans="1:63" s="14" customFormat="1" x14ac:dyDescent="0.35">
      <c r="A196" s="12"/>
      <c r="B196" s="57"/>
      <c r="C196" s="177"/>
      <c r="E196" s="170" t="str">
        <f>+VLOOKUP(E195,'Visual chart Edit'!$A$8:$I$600,2,FALSE)</f>
        <v>54/4</v>
      </c>
      <c r="G196" s="170" t="str">
        <f>+VLOOKUP(G195,'Visual chart Edit'!$A$8:$I$600,2,FALSE)</f>
        <v>54/5</v>
      </c>
      <c r="I196" s="170" t="str">
        <f>+VLOOKUP(I195,'Visual chart Edit'!$A$8:$I$600,2,FALSE)</f>
        <v>55/0</v>
      </c>
      <c r="K196" s="170" t="str">
        <f>+VLOOKUP(K195,'Visual chart Edit'!$A$8:$I$600,2,FALSE)</f>
        <v>55/1</v>
      </c>
      <c r="M196" s="170" t="str">
        <f>+VLOOKUP(M195,'Visual chart Edit'!$A$8:$I$600,2,FALSE)</f>
        <v>55/2</v>
      </c>
      <c r="O196" s="170" t="str">
        <f>+VLOOKUP(O195,'Visual chart Edit'!$A$8:$I$600,2,FALSE)</f>
        <v>55/3</v>
      </c>
      <c r="Q196" s="170" t="str">
        <f>+VLOOKUP(Q195,'Visual chart Edit'!$A$8:$I$600,2,FALSE)</f>
        <v>55/4</v>
      </c>
      <c r="S196" s="170" t="str">
        <f>+VLOOKUP(S195,'Visual chart Edit'!$A$8:$I$600,2,FALSE)</f>
        <v>55/5</v>
      </c>
      <c r="U196" s="170" t="str">
        <f>+VLOOKUP(U195,'Visual chart Edit'!$A$8:$I$600,2,FALSE)</f>
        <v>55/6</v>
      </c>
      <c r="W196" s="170" t="str">
        <f>+VLOOKUP(W195,'Visual chart Edit'!$A$8:$I$600,2,FALSE)</f>
        <v>55/7</v>
      </c>
      <c r="Y196" s="170" t="str">
        <f>+VLOOKUP(Y195,'Visual chart Edit'!$A$8:$I$600,2,FALSE)</f>
        <v>55/8</v>
      </c>
      <c r="AA196" s="170" t="str">
        <f>+VLOOKUP(AA195,'Visual chart Edit'!$A$8:$I$600,2,FALSE)</f>
        <v>56/0</v>
      </c>
      <c r="AC196" s="170" t="str">
        <f>+VLOOKUP(AC195,'Visual chart Edit'!$A$8:$I$600,2,FALSE)</f>
        <v>57/0</v>
      </c>
      <c r="AE196" s="170" t="str">
        <f>+VLOOKUP(AE195,'Visual chart Edit'!$A$8:$I$600,2,FALSE)</f>
        <v>57/1</v>
      </c>
      <c r="AG196" s="170" t="str">
        <f>+VLOOKUP(AG195,'Visual chart Edit'!$A$8:$I$600,2,FALSE)</f>
        <v>57/2</v>
      </c>
      <c r="AI196" s="170" t="str">
        <f>+VLOOKUP(AI195,'Visual chart Edit'!$A$8:$I$600,2,FALSE)</f>
        <v>57/3</v>
      </c>
      <c r="AK196" s="170" t="str">
        <f>+VLOOKUP(AK195,'Visual chart Edit'!$A$8:$I$600,2,FALSE)</f>
        <v>57/4</v>
      </c>
      <c r="AM196" s="170" t="str">
        <f>+VLOOKUP(AM195,'Visual chart Edit'!$A$8:$I$600,2,FALSE)</f>
        <v>57/5</v>
      </c>
      <c r="AO196" s="170" t="str">
        <f>+VLOOKUP(AO195,'Visual chart Edit'!$A$8:$I$600,2,FALSE)</f>
        <v>57/6</v>
      </c>
      <c r="AQ196" s="170" t="str">
        <f>+VLOOKUP(AQ195,'Visual chart Edit'!$A$8:$I$600,2,FALSE)</f>
        <v>57/7</v>
      </c>
      <c r="AS196" s="170" t="str">
        <f>+VLOOKUP(AS195,'Visual chart Edit'!$A$8:$I$600,2,FALSE)</f>
        <v>58/0</v>
      </c>
      <c r="AT196" s="31"/>
      <c r="AV196" s="12"/>
      <c r="AW196" s="12"/>
      <c r="AX196" s="12"/>
      <c r="AY196" s="12"/>
      <c r="AZ196" s="12"/>
      <c r="BA196" s="12"/>
      <c r="BB196" s="12"/>
      <c r="BC196" s="12"/>
      <c r="BD196" s="140"/>
    </row>
    <row r="197" spans="1:63" s="14" customFormat="1" x14ac:dyDescent="0.35">
      <c r="A197" s="12"/>
      <c r="B197" s="57"/>
      <c r="C197" s="177"/>
      <c r="AO197" s="185"/>
      <c r="AT197" s="31"/>
      <c r="AV197" s="12"/>
      <c r="AW197" s="12"/>
      <c r="AX197" s="12"/>
      <c r="AY197" s="12"/>
      <c r="AZ197" s="12"/>
      <c r="BA197" s="12"/>
      <c r="BB197" s="12"/>
      <c r="BC197" s="12"/>
      <c r="BD197" s="140"/>
      <c r="BI197" s="14">
        <f>+SUMIF(D197:AT197,".",D200:AT200)</f>
        <v>0</v>
      </c>
      <c r="BJ197" s="14">
        <f>+SUMIF(D197:AT197,"..",D200:AT200)</f>
        <v>0</v>
      </c>
      <c r="BK197" s="14">
        <f>+SUMIF(D197:AT197,",",D200:AT200)</f>
        <v>0</v>
      </c>
    </row>
    <row r="198" spans="1:63" s="14" customFormat="1" x14ac:dyDescent="0.35">
      <c r="A198" s="12"/>
      <c r="B198" s="136"/>
      <c r="C198" s="177" t="s">
        <v>440</v>
      </c>
      <c r="E198" s="14" t="str">
        <f>+VLOOKUP(E196,'Visual chart Edit'!$B$7:$L$591,11,FALSE)</f>
        <v>E</v>
      </c>
      <c r="G198" s="14" t="str">
        <f>+VLOOKUP(G196,'Visual chart Edit'!$B$7:$L$591,11,FALSE)</f>
        <v>E</v>
      </c>
      <c r="I198" s="14" t="str">
        <f>+VLOOKUP(I196,'Visual chart Edit'!$B$7:$L$591,11,FALSE)</f>
        <v/>
      </c>
      <c r="K198" s="14" t="str">
        <f>+VLOOKUP(K196,'Visual chart Edit'!$B$7:$L$591,11,FALSE)</f>
        <v>E</v>
      </c>
      <c r="M198" s="14" t="str">
        <f>+VLOOKUP(M196,'Visual chart Edit'!$B$7:$L$591,11,FALSE)</f>
        <v/>
      </c>
      <c r="O198" s="14" t="str">
        <f>+VLOOKUP(O196,'Visual chart Edit'!$B$7:$L$591,11,FALSE)</f>
        <v>E</v>
      </c>
      <c r="Q198" s="14" t="str">
        <f>+VLOOKUP(Q196,'Visual chart Edit'!$B$7:$L$591,11,FALSE)</f>
        <v>E</v>
      </c>
      <c r="S198" s="14" t="str">
        <f>+VLOOKUP(S196,'Visual chart Edit'!$B$7:$L$591,11,FALSE)</f>
        <v>E</v>
      </c>
      <c r="U198" s="14" t="str">
        <f>+VLOOKUP(U196,'Visual chart Edit'!$B$7:$L$591,11,FALSE)</f>
        <v>E</v>
      </c>
      <c r="W198" s="14" t="str">
        <f>+VLOOKUP(W196,'Visual chart Edit'!$B$7:$L$591,11,FALSE)</f>
        <v>E</v>
      </c>
      <c r="Y198" s="14" t="str">
        <f>+VLOOKUP(Y196,'Visual chart Edit'!$B$7:$L$591,11,FALSE)</f>
        <v>E</v>
      </c>
      <c r="AA198" s="14" t="str">
        <f>+VLOOKUP(AA196,'Visual chart Edit'!$B$7:$L$591,11,FALSE)</f>
        <v>E</v>
      </c>
      <c r="AC198" s="14" t="str">
        <f>+VLOOKUP(AC196,'Visual chart Edit'!$B$7:$L$591,11,FALSE)</f>
        <v>E</v>
      </c>
      <c r="AE198" s="14" t="str">
        <f>+VLOOKUP(AE196,'Visual chart Edit'!$B$7:$L$591,11,FALSE)</f>
        <v>E</v>
      </c>
      <c r="AG198" s="14" t="str">
        <f>+VLOOKUP(AG196,'Visual chart Edit'!$B$7:$L$591,11,FALSE)</f>
        <v>E</v>
      </c>
      <c r="AI198" s="14" t="str">
        <f>+VLOOKUP(AI196,'Visual chart Edit'!$B$7:$L$591,11,FALSE)</f>
        <v>E</v>
      </c>
      <c r="AK198" s="14" t="str">
        <f>+VLOOKUP(AK196,'Visual chart Edit'!$B$7:$L$591,11,FALSE)</f>
        <v>E</v>
      </c>
      <c r="AM198" s="14" t="str">
        <f>+VLOOKUP(AM196,'Visual chart Edit'!$B$7:$L$591,11,FALSE)</f>
        <v>E</v>
      </c>
      <c r="AO198" s="14" t="str">
        <f>+VLOOKUP(AO196,'Visual chart Edit'!$B$7:$L$591,11,FALSE)</f>
        <v>E</v>
      </c>
      <c r="AQ198" s="14" t="str">
        <f>+VLOOKUP(AQ196,'Visual chart Edit'!$B$7:$L$591,11,FALSE)</f>
        <v>E</v>
      </c>
      <c r="AS198" s="14" t="str">
        <f>+VLOOKUP(AS196,'Visual chart Edit'!$B$7:$L$591,11,FALSE)</f>
        <v>E</v>
      </c>
      <c r="AT198" s="31"/>
      <c r="AV198" s="12"/>
      <c r="AW198" s="12"/>
      <c r="AX198" s="12"/>
      <c r="AY198" s="12"/>
      <c r="AZ198" s="12"/>
      <c r="BA198" s="12"/>
      <c r="BB198" s="12"/>
      <c r="BC198" s="12"/>
      <c r="BD198" s="140"/>
    </row>
    <row r="199" spans="1:63" s="14" customFormat="1" ht="3" customHeight="1" x14ac:dyDescent="0.35">
      <c r="A199" s="12"/>
      <c r="B199" s="136"/>
      <c r="C199" s="177" t="s">
        <v>441</v>
      </c>
      <c r="E199" s="22" t="str">
        <f>+VLOOKUP(E196,'Visual chart Edit'!$B$7:$M$491,12,FALSE)</f>
        <v/>
      </c>
      <c r="G199" s="22" t="str">
        <f>+VLOOKUP(G196,'Visual chart Edit'!$B$7:$M$491,12,FALSE)</f>
        <v/>
      </c>
      <c r="I199" s="22" t="str">
        <f>+VLOOKUP(I196,'Visual chart Edit'!$B$7:$M$491,12,FALSE)</f>
        <v/>
      </c>
      <c r="K199" s="22" t="str">
        <f>+VLOOKUP(K196,'Visual chart Edit'!$B$7:$M$491,12,FALSE)</f>
        <v>Done</v>
      </c>
      <c r="M199" s="22" t="str">
        <f>+VLOOKUP(M196,'Visual chart Edit'!$B$7:$M$491,12,FALSE)</f>
        <v/>
      </c>
      <c r="O199" s="22" t="str">
        <f>+VLOOKUP(O196,'Visual chart Edit'!$B$7:$M$491,12,FALSE)</f>
        <v>Done</v>
      </c>
      <c r="Q199" s="22" t="str">
        <f>+VLOOKUP(Q196,'Visual chart Edit'!$B$7:$M$491,12,FALSE)</f>
        <v>Done</v>
      </c>
      <c r="S199" s="22" t="str">
        <f>+VLOOKUP(S196,'Visual chart Edit'!$B$7:$M$491,12,FALSE)</f>
        <v>Done</v>
      </c>
      <c r="U199" s="22" t="str">
        <f>+VLOOKUP(U196,'Visual chart Edit'!$B$7:$M$491,12,FALSE)</f>
        <v>Done</v>
      </c>
      <c r="W199" s="22" t="str">
        <f>+VLOOKUP(W196,'Visual chart Edit'!$B$7:$M$491,12,FALSE)</f>
        <v>Done</v>
      </c>
      <c r="Y199" s="22" t="str">
        <f>+VLOOKUP(Y196,'Visual chart Edit'!$B$7:$M$491,12,FALSE)</f>
        <v>Done</v>
      </c>
      <c r="AA199" s="22" t="str">
        <f>+VLOOKUP(AA196,'Visual chart Edit'!$B$7:$M$491,12,FALSE)</f>
        <v/>
      </c>
      <c r="AC199" s="22" t="str">
        <f>+VLOOKUP(AC196,'Visual chart Edit'!$B$7:$M$491,12,FALSE)</f>
        <v/>
      </c>
      <c r="AE199" s="22" t="str">
        <f>+VLOOKUP(AE196,'Visual chart Edit'!$B$7:$M$491,12,FALSE)</f>
        <v>Done</v>
      </c>
      <c r="AG199" s="22" t="str">
        <f>+VLOOKUP(AG196,'Visual chart Edit'!$B$7:$M$491,12,FALSE)</f>
        <v>Done</v>
      </c>
      <c r="AI199" s="22" t="str">
        <f>+VLOOKUP(AI196,'Visual chart Edit'!$B$7:$M$491,12,FALSE)</f>
        <v>Done</v>
      </c>
      <c r="AK199" s="22" t="str">
        <f>+VLOOKUP(AK196,'Visual chart Edit'!$B$7:$M$491,12,FALSE)</f>
        <v>Done</v>
      </c>
      <c r="AM199" s="22" t="str">
        <f>+VLOOKUP(AM196,'Visual chart Edit'!$B$7:$M$491,12,FALSE)</f>
        <v>Done</v>
      </c>
      <c r="AO199" s="22" t="str">
        <f>+VLOOKUP(AO196,'Visual chart Edit'!$B$7:$M$491,12,FALSE)</f>
        <v>Done</v>
      </c>
      <c r="AQ199" s="22" t="str">
        <f>+VLOOKUP(AQ196,'Visual chart Edit'!$B$7:$M$491,12,FALSE)</f>
        <v>Done</v>
      </c>
      <c r="AS199" s="22" t="str">
        <f>+VLOOKUP(AS196,'Visual chart Edit'!$B$7:$M$491,12,FALSE)</f>
        <v>Done</v>
      </c>
      <c r="AT199" s="31"/>
      <c r="AV199" s="12"/>
      <c r="AW199" s="12"/>
      <c r="AX199" s="12"/>
      <c r="AY199" s="12"/>
      <c r="AZ199" s="12"/>
      <c r="BA199" s="12"/>
      <c r="BB199" s="12"/>
      <c r="BC199" s="12"/>
      <c r="BD199" s="140"/>
    </row>
    <row r="200" spans="1:63" s="14" customFormat="1" ht="15" customHeight="1" x14ac:dyDescent="0.35">
      <c r="A200" s="12"/>
      <c r="B200" s="136"/>
      <c r="C200" s="177" t="s">
        <v>442</v>
      </c>
      <c r="D200" s="14">
        <f>+VLOOKUP(E195,'Visual chart Edit'!$A$8:$I$572,9,FALSE)</f>
        <v>423.3</v>
      </c>
      <c r="E200" s="94" t="str">
        <f>+VLOOKUP(E196,'Visual chart Edit'!$B$7:$K$570,10,FALSE)</f>
        <v>Sandy</v>
      </c>
      <c r="F200" s="14">
        <f>+VLOOKUP(G195,'Visual chart Edit'!$A$8:$I$572,9,FALSE)</f>
        <v>401</v>
      </c>
      <c r="G200" s="94" t="str">
        <f>+VLOOKUP(G196,'Visual chart Edit'!$B$7:$K$570,10,FALSE)</f>
        <v>Sandy</v>
      </c>
      <c r="H200" s="14">
        <f>+VLOOKUP(I195,'Visual chart Edit'!$A$8:$I$572,9,FALSE)</f>
        <v>424</v>
      </c>
      <c r="I200" s="94" t="str">
        <f>+VLOOKUP(I196,'Visual chart Edit'!$B$7:$K$570,10,FALSE)</f>
        <v>Sandy</v>
      </c>
      <c r="J200" s="14">
        <f>+VLOOKUP(K195,'Visual chart Edit'!$A$8:$I$572,9,FALSE)</f>
        <v>404.9</v>
      </c>
      <c r="K200" s="94" t="str">
        <f>+VLOOKUP(K196,'Visual chart Edit'!$B$7:$K$570,10,FALSE)</f>
        <v>WFR</v>
      </c>
      <c r="L200" s="14">
        <f>+VLOOKUP(M195,'Visual chart Edit'!$A$8:$I$572,9,FALSE)</f>
        <v>343.1</v>
      </c>
      <c r="M200" s="94" t="str">
        <f>+VLOOKUP(M196,'Visual chart Edit'!$B$7:$K$570,10,FALSE)</f>
        <v>WFR</v>
      </c>
      <c r="N200" s="14">
        <f>+VLOOKUP(O195,'Visual chart Edit'!$A$8:$I$572,9,FALSE)</f>
        <v>357.7</v>
      </c>
      <c r="O200" s="94" t="str">
        <f>+VLOOKUP(O196,'Visual chart Edit'!$B$7:$K$570,10,FALSE)</f>
        <v>Sandy</v>
      </c>
      <c r="P200" s="14">
        <f>+VLOOKUP(Q195,'Visual chart Edit'!$A$8:$I$572,9,FALSE)</f>
        <v>365.2</v>
      </c>
      <c r="Q200" s="94" t="str">
        <f>+VLOOKUP(Q196,'Visual chart Edit'!$B$7:$K$570,10,FALSE)</f>
        <v>Sandy</v>
      </c>
      <c r="R200" s="14">
        <f>+VLOOKUP(S195,'Visual chart Edit'!$A$8:$I$572,9,FALSE)</f>
        <v>350.1</v>
      </c>
      <c r="S200" s="94" t="str">
        <f>+VLOOKUP(S196,'Visual chart Edit'!$B$7:$K$570,10,FALSE)</f>
        <v>Sandy</v>
      </c>
      <c r="T200" s="14">
        <f>+VLOOKUP(U195,'Visual chart Edit'!$A$8:$I$572,9,FALSE)</f>
        <v>357.7</v>
      </c>
      <c r="U200" s="94" t="str">
        <f>+VLOOKUP(U196,'Visual chart Edit'!$B$7:$K$570,10,FALSE)</f>
        <v>Sandy</v>
      </c>
      <c r="V200" s="14">
        <f>+VLOOKUP(W195,'Visual chart Edit'!$A$8:$I$572,9,FALSE)</f>
        <v>337.8</v>
      </c>
      <c r="W200" s="94" t="str">
        <f>+VLOOKUP(W196,'Visual chart Edit'!$B$7:$K$570,10,FALSE)</f>
        <v>Sandy</v>
      </c>
      <c r="X200" s="14">
        <f>+VLOOKUP(Y195,'Visual chart Edit'!$A$8:$I$572,9,FALSE)</f>
        <v>341.22</v>
      </c>
      <c r="Y200" s="94" t="str">
        <f>+VLOOKUP(Y196,'Visual chart Edit'!$B$7:$K$570,10,FALSE)</f>
        <v>Sandy</v>
      </c>
      <c r="Z200" s="14">
        <f>+VLOOKUP(AA195,'Visual chart Edit'!$A$8:$I$572,9,FALSE)</f>
        <v>460.49</v>
      </c>
      <c r="AA200" s="94" t="str">
        <f>+VLOOKUP(AA196,'Visual chart Edit'!$B$7:$K$570,10,FALSE)</f>
        <v>Sandy</v>
      </c>
      <c r="AB200" s="14">
        <f>+VLOOKUP(AC195,'Visual chart Edit'!$A$8:$I$572,9,FALSE)</f>
        <v>219.76</v>
      </c>
      <c r="AC200" s="94" t="str">
        <f>+VLOOKUP(AC196,'Visual chart Edit'!$B$7:$K$570,10,FALSE)</f>
        <v>Sandy</v>
      </c>
      <c r="AD200" s="14">
        <f>+VLOOKUP(AE195,'Visual chart Edit'!$A$8:$I$572,9,FALSE)</f>
        <v>461.1</v>
      </c>
      <c r="AE200" s="94" t="str">
        <f>+VLOOKUP(AE196,'Visual chart Edit'!$B$7:$K$570,10,FALSE)</f>
        <v>Sandy</v>
      </c>
      <c r="AF200" s="14">
        <f>+VLOOKUP(AG195,'Visual chart Edit'!$A$8:$I$572,9,FALSE)</f>
        <v>355.5</v>
      </c>
      <c r="AG200" s="94" t="str">
        <f>+VLOOKUP(AG196,'Visual chart Edit'!$B$7:$K$570,10,FALSE)</f>
        <v>DRY</v>
      </c>
      <c r="AH200" s="14">
        <f>+VLOOKUP(AI195,'Visual chart Edit'!$A$8:$I$572,9,FALSE)</f>
        <v>405.4</v>
      </c>
      <c r="AI200" s="94" t="str">
        <f>+VLOOKUP(AI196,'Visual chart Edit'!$B$7:$K$570,10,FALSE)</f>
        <v>DRY</v>
      </c>
      <c r="AJ200" s="14">
        <f>+VLOOKUP(AK195,'Visual chart Edit'!$A$8:$I$572,9,FALSE)</f>
        <v>418.2</v>
      </c>
      <c r="AK200" s="94" t="str">
        <f>+VLOOKUP(AK196,'Visual chart Edit'!$B$7:$K$570,10,FALSE)</f>
        <v>Sandy</v>
      </c>
      <c r="AL200" s="14">
        <f>+VLOOKUP(AM195,'Visual chart Edit'!$A$8:$I$572,9,FALSE)</f>
        <v>416.8</v>
      </c>
      <c r="AM200" s="94" t="str">
        <f>+VLOOKUP(AM196,'Visual chart Edit'!$B$7:$K$570,10,FALSE)</f>
        <v>Sandy</v>
      </c>
      <c r="AN200" s="14">
        <f>+VLOOKUP(AO195,'Visual chart Edit'!$A$8:$I$572,9,FALSE)</f>
        <v>395</v>
      </c>
      <c r="AO200" s="94" t="str">
        <f>+VLOOKUP(AO196,'Visual chart Edit'!$B$7:$K$570,10,FALSE)</f>
        <v>Sandy</v>
      </c>
      <c r="AP200" s="14">
        <f>+VLOOKUP(AQ195,'Visual chart Edit'!$A$8:$I$572,9,FALSE)</f>
        <v>401.8</v>
      </c>
      <c r="AQ200" s="94" t="str">
        <f>+VLOOKUP(AQ196,'Visual chart Edit'!$B$7:$K$570,10,FALSE)</f>
        <v>DFR</v>
      </c>
      <c r="AR200" s="14">
        <f>+VLOOKUP(AS195,'Visual chart Edit'!$A$8:$I$572,9,FALSE)</f>
        <v>433.9</v>
      </c>
      <c r="AS200" s="94" t="str">
        <f>+VLOOKUP(AS196,'Visual chart Edit'!$B$7:$K$570,10,FALSE)</f>
        <v>DFR</v>
      </c>
      <c r="AT200" s="31"/>
      <c r="AV200" s="12">
        <f>+COUNTIF(C199:AT200,"Sandy")</f>
        <v>15</v>
      </c>
      <c r="AW200" s="12">
        <f>+COUNTIF(C199:AT200,"DRY")</f>
        <v>2</v>
      </c>
      <c r="AX200" s="12">
        <f>+COUNTIF(C200:AT200,"DFR")</f>
        <v>2</v>
      </c>
      <c r="AY200" s="12">
        <f>+COUNTIF(C200:AS200,"WFR")</f>
        <v>2</v>
      </c>
      <c r="AZ200" s="12">
        <f>+COUNTIF(C200:AS200,"FS")</f>
        <v>0</v>
      </c>
      <c r="BA200" s="12">
        <f>+SUM(AV200:AZ200)</f>
        <v>21</v>
      </c>
      <c r="BB200" s="12">
        <f>+COUNTIF(E200:AS200,"WIP")</f>
        <v>0</v>
      </c>
      <c r="BC200" s="12">
        <f>+COUNTIF(D201:AT201,"C")</f>
        <v>21</v>
      </c>
      <c r="BD200" s="140">
        <f>+COUNTIF(D198:AT198,"E")</f>
        <v>19</v>
      </c>
      <c r="BE200" s="12">
        <f>+COUNTIF(D199:AT199,"Done")</f>
        <v>15</v>
      </c>
      <c r="BH200" s="14">
        <f>+SUM(D200:AT200)</f>
        <v>8073.9699999999993</v>
      </c>
    </row>
    <row r="201" spans="1:63" s="14" customFormat="1" x14ac:dyDescent="0.35">
      <c r="A201" s="12"/>
      <c r="B201" s="136"/>
      <c r="C201" s="177" t="s">
        <v>443</v>
      </c>
      <c r="E201" s="22" t="s">
        <v>424</v>
      </c>
      <c r="G201" s="22" t="s">
        <v>424</v>
      </c>
      <c r="I201" s="22" t="s">
        <v>424</v>
      </c>
      <c r="K201" s="22" t="s">
        <v>424</v>
      </c>
      <c r="M201" s="22" t="s">
        <v>424</v>
      </c>
      <c r="O201" s="22" t="s">
        <v>424</v>
      </c>
      <c r="Q201" s="22" t="s">
        <v>424</v>
      </c>
      <c r="S201" s="22" t="s">
        <v>424</v>
      </c>
      <c r="U201" s="22" t="s">
        <v>424</v>
      </c>
      <c r="W201" s="22" t="s">
        <v>424</v>
      </c>
      <c r="Y201" s="22" t="s">
        <v>424</v>
      </c>
      <c r="AA201" s="22" t="s">
        <v>424</v>
      </c>
      <c r="AC201" s="22" t="s">
        <v>424</v>
      </c>
      <c r="AE201" s="22" t="s">
        <v>424</v>
      </c>
      <c r="AG201" s="22" t="s">
        <v>424</v>
      </c>
      <c r="AI201" s="22" t="s">
        <v>424</v>
      </c>
      <c r="AK201" s="22" t="s">
        <v>424</v>
      </c>
      <c r="AM201" s="22" t="s">
        <v>424</v>
      </c>
      <c r="AO201" s="22" t="s">
        <v>424</v>
      </c>
      <c r="AQ201" s="22" t="s">
        <v>424</v>
      </c>
      <c r="AS201" s="22" t="s">
        <v>424</v>
      </c>
      <c r="AT201" s="31"/>
      <c r="AV201" s="12"/>
      <c r="AW201" s="12"/>
      <c r="AX201" s="12"/>
      <c r="AY201" s="12"/>
      <c r="AZ201" s="12"/>
      <c r="BA201" s="12"/>
      <c r="BB201" s="12"/>
      <c r="BC201" s="12"/>
      <c r="BD201" s="140"/>
    </row>
    <row r="202" spans="1:63" s="14" customFormat="1" x14ac:dyDescent="0.35">
      <c r="A202" s="12"/>
      <c r="B202" s="136"/>
      <c r="C202" s="177" t="s">
        <v>140</v>
      </c>
      <c r="E202" s="14" t="str">
        <f>+VLOOKUP(E195,'Visual chart Edit'!$A$8:$I$569,3,FALSE)</f>
        <v>DA+9</v>
      </c>
      <c r="G202" s="14" t="str">
        <f>+VLOOKUP(G195,'Visual chart Edit'!$A$8:$I$569,3,FALSE)</f>
        <v>DA+9</v>
      </c>
      <c r="I202" s="14" t="str">
        <f>+VLOOKUP(I195,'Visual chart Edit'!$A$8:$I$569,3,FALSE)</f>
        <v>DB1+6</v>
      </c>
      <c r="K202" s="14" t="str">
        <f>+VLOOKUP(K195,'Visual chart Edit'!$A$8:$I$569,3,FALSE)</f>
        <v>DA+0</v>
      </c>
      <c r="M202" s="14" t="str">
        <f>+VLOOKUP(M195,'Visual chart Edit'!$A$8:$I$569,3,FALSE)</f>
        <v>DA+0</v>
      </c>
      <c r="O202" s="14" t="str">
        <f>+VLOOKUP(O195,'Visual chart Edit'!$A$8:$I$569,3,FALSE)</f>
        <v>DA+0</v>
      </c>
      <c r="Q202" s="14" t="str">
        <f>+VLOOKUP(Q195,'Visual chart Edit'!$A$8:$I$569,3,FALSE)</f>
        <v>DA+0</v>
      </c>
      <c r="S202" s="14" t="str">
        <f>+VLOOKUP(S195,'Visual chart Edit'!$A$8:$I$569,3,FALSE)</f>
        <v>DA+0</v>
      </c>
      <c r="U202" s="14" t="str">
        <f>+VLOOKUP(U195,'Visual chart Edit'!$A$8:$I$569,3,FALSE)</f>
        <v>DA+0</v>
      </c>
      <c r="W202" s="14" t="str">
        <f>+VLOOKUP(W195,'Visual chart Edit'!$A$8:$I$569,3,FALSE)</f>
        <v>DA+0</v>
      </c>
      <c r="Y202" s="14" t="str">
        <f>+VLOOKUP(Y195,'Visual chart Edit'!$A$8:$I$569,3,FALSE)</f>
        <v>DA+6</v>
      </c>
      <c r="AA202" s="14" t="str">
        <f>+VLOOKUP(AA195,'Visual chart Edit'!$A$8:$I$569,3,FALSE)</f>
        <v>DD60+25</v>
      </c>
      <c r="AC202" s="14" t="str">
        <f>+VLOOKUP(AC195,'Visual chart Edit'!$A$8:$I$569,3,FALSE)</f>
        <v>DD60+25</v>
      </c>
      <c r="AE202" s="14" t="str">
        <f>+VLOOKUP(AE195,'Visual chart Edit'!$A$8:$I$569,3,FALSE)</f>
        <v>DA+0</v>
      </c>
      <c r="AG202" s="14" t="str">
        <f>+VLOOKUP(AG195,'Visual chart Edit'!$A$8:$I$569,3,FALSE)</f>
        <v>DA+3</v>
      </c>
      <c r="AI202" s="14" t="str">
        <f>+VLOOKUP(AI195,'Visual chart Edit'!$A$8:$I$569,3,FALSE)</f>
        <v>DA+0</v>
      </c>
      <c r="AK202" s="14" t="str">
        <f>+VLOOKUP(AK195,'Visual chart Edit'!$A$8:$I$569,3,FALSE)</f>
        <v>DA+0</v>
      </c>
      <c r="AM202" s="14" t="str">
        <f>+VLOOKUP(AM195,'Visual chart Edit'!$A$8:$I$569,3,FALSE)</f>
        <v>DA+3</v>
      </c>
      <c r="AO202" s="14" t="str">
        <f>+VLOOKUP(AO195,'Visual chart Edit'!$A$8:$I$569,3,FALSE)</f>
        <v>DA+3</v>
      </c>
      <c r="AQ202" s="14" t="str">
        <f>+VLOOKUP(AQ195,'Visual chart Edit'!$A$8:$I$569,3,FALSE)</f>
        <v>DA+3</v>
      </c>
      <c r="AS202" s="14" t="str">
        <f>+VLOOKUP(AS195,'Visual chart Edit'!$A$8:$I$569,3,FALSE)</f>
        <v>DC1+3</v>
      </c>
      <c r="AT202" s="31"/>
      <c r="AV202" s="12"/>
      <c r="AW202" s="12"/>
      <c r="AX202" s="12"/>
      <c r="AY202" s="12"/>
      <c r="AZ202" s="12"/>
      <c r="BA202" s="12"/>
      <c r="BB202" s="12"/>
      <c r="BC202" s="12"/>
      <c r="BD202" s="140"/>
    </row>
    <row r="203" spans="1:63" s="14" customFormat="1" x14ac:dyDescent="0.35">
      <c r="A203" s="12"/>
      <c r="B203" s="136"/>
      <c r="C203" s="177" t="s">
        <v>423</v>
      </c>
      <c r="E203" s="14" t="str">
        <f>+VLOOKUP(E195,'Visual chart Edit'!$A$8:$I$569,8,FALSE)</f>
        <v>1,2,0,0</v>
      </c>
      <c r="G203" s="14" t="str">
        <f>+VLOOKUP(G195,'Visual chart Edit'!$A$8:$I$569,8,FALSE)</f>
        <v>1,3,3,1</v>
      </c>
      <c r="I203" s="14" t="str">
        <f>+VLOOKUP(I195,'Visual chart Edit'!$A$8:$I$569,8,FALSE)</f>
        <v>0,1,1,0</v>
      </c>
      <c r="K203" s="14" t="str">
        <f>+VLOOKUP(K195,'Visual chart Edit'!$A$8:$I$569,8,FALSE)</f>
        <v>,,,</v>
      </c>
      <c r="M203" s="14" t="str">
        <f>+VLOOKUP(M195,'Visual chart Edit'!$A$8:$I$569,8,FALSE)</f>
        <v>,,,</v>
      </c>
      <c r="O203" s="14" t="str">
        <f>+VLOOKUP(O195,'Visual chart Edit'!$A$8:$I$569,8,FALSE)</f>
        <v>,,,</v>
      </c>
      <c r="Q203" s="14" t="str">
        <f>+VLOOKUP(Q195,'Visual chart Edit'!$A$8:$I$569,8,FALSE)</f>
        <v>0,0,0,1</v>
      </c>
      <c r="S203" s="14" t="str">
        <f>+VLOOKUP(S195,'Visual chart Edit'!$A$8:$I$569,8,FALSE)</f>
        <v>0,0,1,3</v>
      </c>
      <c r="U203" s="14" t="str">
        <f>+VLOOKUP(U195,'Visual chart Edit'!$A$8:$I$569,8,FALSE)</f>
        <v>0,0,1,2</v>
      </c>
      <c r="W203" s="14" t="str">
        <f>+VLOOKUP(W195,'Visual chart Edit'!$A$8:$I$569,8,FALSE)</f>
        <v>0,0,1,0</v>
      </c>
      <c r="Y203" s="14" t="str">
        <f>+VLOOKUP(Y195,'Visual chart Edit'!$A$8:$I$569,8,FALSE)</f>
        <v>0,0,0,0</v>
      </c>
      <c r="AA203" s="14" t="str">
        <f>+VLOOKUP(AA195,'Visual chart Edit'!$A$8:$I$569,8,FALSE)</f>
        <v>3,3,0,2</v>
      </c>
      <c r="AC203" s="14" t="str">
        <f>+VLOOKUP(AC195,'Visual chart Edit'!$A$8:$I$569,8,FALSE)</f>
        <v>0,0,0,0</v>
      </c>
      <c r="AE203" s="14" t="str">
        <f>+VLOOKUP(AE195,'Visual chart Edit'!$A$8:$I$569,8,FALSE)</f>
        <v>0,0,0,0</v>
      </c>
      <c r="AG203" s="14" t="str">
        <f>+VLOOKUP(AG195,'Visual chart Edit'!$A$8:$I$569,8,FALSE)</f>
        <v>0,0,0,0</v>
      </c>
      <c r="AI203" s="14" t="str">
        <f>+VLOOKUP(AI195,'Visual chart Edit'!$A$8:$I$569,8,FALSE)</f>
        <v>0,0,0,0</v>
      </c>
      <c r="AK203" s="14" t="str">
        <f>+VLOOKUP(AK195,'Visual chart Edit'!$A$8:$I$569,8,FALSE)</f>
        <v>0,0,0,0</v>
      </c>
      <c r="AM203" s="14" t="str">
        <f>+VLOOKUP(AM195,'Visual chart Edit'!$A$8:$I$569,8,FALSE)</f>
        <v>0,0,0,1</v>
      </c>
      <c r="AO203" s="14" t="str">
        <f>+VLOOKUP(AO195,'Visual chart Edit'!$A$8:$I$569,8,FALSE)</f>
        <v>0,1,0,0</v>
      </c>
      <c r="AQ203" s="14" t="str">
        <f>+VLOOKUP(AQ195,'Visual chart Edit'!$A$8:$I$569,8,FALSE)</f>
        <v>,,,</v>
      </c>
      <c r="AS203" s="14" t="str">
        <f>+VLOOKUP(AS195,'Visual chart Edit'!$A$8:$I$569,8,FALSE)</f>
        <v>0,0,0,0</v>
      </c>
      <c r="AT203" s="31"/>
      <c r="AV203" s="12"/>
      <c r="AW203" s="12"/>
      <c r="AX203" s="12"/>
      <c r="AY203" s="12"/>
      <c r="AZ203" s="12"/>
      <c r="BA203" s="12"/>
      <c r="BB203" s="12"/>
      <c r="BC203" s="12"/>
      <c r="BD203" s="140"/>
    </row>
    <row r="204" spans="1:63" s="14" customFormat="1" x14ac:dyDescent="0.35">
      <c r="A204" s="12"/>
      <c r="B204" s="136"/>
      <c r="C204" s="177"/>
      <c r="AT204" s="31"/>
      <c r="AV204" s="12"/>
      <c r="AW204" s="12"/>
      <c r="AX204" s="12"/>
      <c r="AY204" s="12"/>
      <c r="AZ204" s="12"/>
      <c r="BA204" s="12"/>
      <c r="BB204" s="12"/>
      <c r="BC204" s="12"/>
      <c r="BD204" s="140"/>
    </row>
    <row r="205" spans="1:63" s="14" customFormat="1" ht="14.5" x14ac:dyDescent="0.35">
      <c r="A205" s="12"/>
      <c r="B205" s="136"/>
      <c r="C205" s="70" t="s">
        <v>444</v>
      </c>
      <c r="D205" s="71"/>
      <c r="E205" s="71"/>
      <c r="F205" s="71"/>
      <c r="G205" s="71"/>
      <c r="H205" s="71"/>
      <c r="I205" s="72"/>
      <c r="J205" s="71"/>
      <c r="K205" s="72"/>
      <c r="L205" s="71"/>
      <c r="M205" s="71"/>
      <c r="N205" s="71"/>
      <c r="O205" s="72"/>
      <c r="P205" s="71"/>
      <c r="Q205" s="72"/>
      <c r="R205" s="71"/>
      <c r="S205" s="72"/>
      <c r="T205" s="71"/>
      <c r="U205" s="72"/>
      <c r="V205" s="71"/>
      <c r="W205" s="71"/>
      <c r="X205" s="71"/>
      <c r="Y205" s="72"/>
      <c r="Z205" s="71"/>
      <c r="AA205" s="72"/>
      <c r="AB205" s="71"/>
      <c r="AC205" s="72"/>
      <c r="AD205" s="71"/>
      <c r="AE205" s="71"/>
      <c r="AF205" s="71"/>
      <c r="AG205" s="71"/>
      <c r="AH205" s="71"/>
      <c r="AI205" s="71"/>
      <c r="AJ205" s="71"/>
      <c r="AK205" s="71"/>
      <c r="AL205" s="71"/>
      <c r="AM205" s="71"/>
      <c r="AN205" s="71"/>
      <c r="AO205" s="72"/>
      <c r="AP205" s="71"/>
      <c r="AQ205" s="72"/>
      <c r="AR205" s="71"/>
      <c r="AS205" s="72"/>
      <c r="AT205" s="73"/>
      <c r="AV205" s="12"/>
      <c r="AW205" s="12"/>
      <c r="AX205" s="12"/>
      <c r="AY205" s="12"/>
      <c r="AZ205" s="12"/>
      <c r="BA205" s="12"/>
      <c r="BB205" s="12"/>
      <c r="BC205" s="12"/>
      <c r="BD205" s="140"/>
    </row>
    <row r="206" spans="1:63" s="14" customFormat="1" x14ac:dyDescent="0.35">
      <c r="A206" s="12"/>
      <c r="B206" s="57"/>
      <c r="C206" s="177"/>
      <c r="D206" s="61"/>
      <c r="E206" s="61">
        <v>358</v>
      </c>
      <c r="F206" s="61"/>
      <c r="G206" s="184">
        <v>359</v>
      </c>
      <c r="H206" s="61"/>
      <c r="I206" s="61">
        <v>360</v>
      </c>
      <c r="J206" s="61"/>
      <c r="K206" s="184">
        <v>361</v>
      </c>
      <c r="L206" s="61"/>
      <c r="M206" s="61">
        <v>362</v>
      </c>
      <c r="N206" s="61"/>
      <c r="O206" s="184">
        <v>363</v>
      </c>
      <c r="P206" s="61"/>
      <c r="Q206" s="61">
        <v>364</v>
      </c>
      <c r="R206" s="61"/>
      <c r="S206" s="184">
        <v>365</v>
      </c>
      <c r="T206" s="61"/>
      <c r="U206" s="61">
        <v>366</v>
      </c>
      <c r="V206" s="61"/>
      <c r="W206" s="184">
        <v>367</v>
      </c>
      <c r="X206" s="61"/>
      <c r="Y206" s="61">
        <v>368</v>
      </c>
      <c r="Z206" s="61"/>
      <c r="AA206" s="184">
        <v>369</v>
      </c>
      <c r="AB206" s="61"/>
      <c r="AC206" s="61">
        <v>370</v>
      </c>
      <c r="AD206" s="61"/>
      <c r="AE206" s="184">
        <v>371</v>
      </c>
      <c r="AF206" s="61"/>
      <c r="AG206" s="61">
        <v>372</v>
      </c>
      <c r="AH206" s="61"/>
      <c r="AI206" s="184">
        <v>373</v>
      </c>
      <c r="AJ206" s="61"/>
      <c r="AK206" s="61">
        <v>374</v>
      </c>
      <c r="AL206" s="61"/>
      <c r="AM206" s="184">
        <v>375</v>
      </c>
      <c r="AN206" s="61"/>
      <c r="AO206" s="61">
        <v>376</v>
      </c>
      <c r="AP206" s="61"/>
      <c r="AQ206" s="184">
        <v>377</v>
      </c>
      <c r="AR206" s="61"/>
      <c r="AS206" s="61">
        <v>378</v>
      </c>
      <c r="AT206" s="31"/>
      <c r="AV206" s="12"/>
      <c r="AW206" s="12"/>
      <c r="AX206" s="12"/>
      <c r="AY206" s="12"/>
      <c r="AZ206" s="12"/>
      <c r="BA206" s="12"/>
      <c r="BB206" s="12"/>
      <c r="BC206" s="12"/>
      <c r="BD206" s="140"/>
    </row>
    <row r="207" spans="1:63" s="14" customFormat="1" x14ac:dyDescent="0.35">
      <c r="A207" s="12"/>
      <c r="B207" s="57"/>
      <c r="C207" s="177"/>
      <c r="E207" s="170" t="str">
        <f>+VLOOKUP(E206,'Visual chart Edit'!$A$8:$I$600,2,FALSE)</f>
        <v>59/0</v>
      </c>
      <c r="G207" s="170" t="str">
        <f>+VLOOKUP(G206,'Visual chart Edit'!$A$8:$I$600,2,FALSE)</f>
        <v>59/1</v>
      </c>
      <c r="I207" s="170" t="str">
        <f>+VLOOKUP(I206,'Visual chart Edit'!$A$8:$I$600,2,FALSE)</f>
        <v>59/2</v>
      </c>
      <c r="K207" s="170" t="str">
        <f>+VLOOKUP(K206,'Visual chart Edit'!$A$8:$I$600,2,FALSE)</f>
        <v>59/3</v>
      </c>
      <c r="M207" s="170" t="str">
        <f>+VLOOKUP(M206,'Visual chart Edit'!$A$8:$I$600,2,FALSE)</f>
        <v>59/4</v>
      </c>
      <c r="O207" s="170" t="str">
        <f>+VLOOKUP(O206,'Visual chart Edit'!$A$8:$I$600,2,FALSE)</f>
        <v>59/5</v>
      </c>
      <c r="Q207" s="170" t="str">
        <f>+VLOOKUP(Q206,'Visual chart Edit'!$A$8:$I$600,2,FALSE)</f>
        <v>59/6</v>
      </c>
      <c r="S207" s="170" t="str">
        <f>+VLOOKUP(S206,'Visual chart Edit'!$A$8:$I$600,2,FALSE)</f>
        <v>59/7</v>
      </c>
      <c r="U207" s="170" t="str">
        <f>+VLOOKUP(U206,'Visual chart Edit'!$A$8:$I$600,2,FALSE)</f>
        <v>59/8</v>
      </c>
      <c r="W207" s="170" t="str">
        <f>+VLOOKUP(W206,'Visual chart Edit'!$A$8:$I$600,2,FALSE)</f>
        <v>59/9</v>
      </c>
      <c r="Y207" s="170" t="str">
        <f>+VLOOKUP(Y206,'Visual chart Edit'!$A$8:$I$600,2,FALSE)</f>
        <v>59/10</v>
      </c>
      <c r="AA207" s="170" t="str">
        <f>+VLOOKUP(AA206,'Visual chart Edit'!$A$8:$I$600,2,FALSE)</f>
        <v>59/11</v>
      </c>
      <c r="AC207" s="170" t="str">
        <f>+VLOOKUP(AC206,'Visual chart Edit'!$A$8:$I$600,2,FALSE)</f>
        <v>59/12</v>
      </c>
      <c r="AE207" s="170" t="str">
        <f>+VLOOKUP(AE206,'Visual chart Edit'!$A$8:$I$600,2,FALSE)</f>
        <v>59/13</v>
      </c>
      <c r="AG207" s="170" t="str">
        <f>+VLOOKUP(AG206,'Visual chart Edit'!$A$8:$I$600,2,FALSE)</f>
        <v>59/14</v>
      </c>
      <c r="AI207" s="170" t="str">
        <f>+VLOOKUP(AI206,'Visual chart Edit'!$A$8:$I$600,2,FALSE)</f>
        <v>59/15</v>
      </c>
      <c r="AK207" s="170" t="str">
        <f>+VLOOKUP(AK206,'Visual chart Edit'!$A$8:$I$600,2,FALSE)</f>
        <v>59/16</v>
      </c>
      <c r="AM207" s="170" t="str">
        <f>+VLOOKUP(AM206,'Visual chart Edit'!$A$8:$I$600,2,FALSE)</f>
        <v>60/0</v>
      </c>
      <c r="AO207" s="170" t="str">
        <f>+VLOOKUP(AO206,'Visual chart Edit'!$A$8:$I$600,2,FALSE)</f>
        <v>60/1</v>
      </c>
      <c r="AQ207" s="170" t="str">
        <f>+VLOOKUP(AQ206,'Visual chart Edit'!$A$8:$I$600,2,FALSE)</f>
        <v>60/2</v>
      </c>
      <c r="AS207" s="170" t="str">
        <f>+VLOOKUP(AS206,'Visual chart Edit'!$A$8:$I$600,2,FALSE)</f>
        <v>60/3</v>
      </c>
      <c r="AT207" s="31"/>
      <c r="AV207" s="12"/>
      <c r="AW207" s="12"/>
      <c r="AX207" s="12"/>
      <c r="AY207" s="12"/>
      <c r="AZ207" s="12"/>
      <c r="BA207" s="12"/>
      <c r="BB207" s="12"/>
      <c r="BC207" s="12"/>
      <c r="BD207" s="140"/>
    </row>
    <row r="208" spans="1:63" s="14" customFormat="1" x14ac:dyDescent="0.35">
      <c r="A208" s="12"/>
      <c r="B208" s="57"/>
      <c r="C208" s="177"/>
      <c r="F208" s="14" t="s">
        <v>917</v>
      </c>
      <c r="H208" s="14" t="s">
        <v>917</v>
      </c>
      <c r="J208" s="14" t="s">
        <v>917</v>
      </c>
      <c r="L208" s="14" t="s">
        <v>917</v>
      </c>
      <c r="N208" s="14" t="s">
        <v>917</v>
      </c>
      <c r="P208" s="14" t="s">
        <v>917</v>
      </c>
      <c r="R208" s="14" t="s">
        <v>917</v>
      </c>
      <c r="T208" s="14" t="s">
        <v>917</v>
      </c>
      <c r="V208" s="14" t="s">
        <v>917</v>
      </c>
      <c r="X208" s="14" t="s">
        <v>917</v>
      </c>
      <c r="Z208" s="14" t="s">
        <v>917</v>
      </c>
      <c r="AB208" s="14" t="s">
        <v>917</v>
      </c>
      <c r="AD208" s="14" t="s">
        <v>917</v>
      </c>
      <c r="AF208" s="14" t="s">
        <v>917</v>
      </c>
      <c r="AH208" s="14" t="s">
        <v>917</v>
      </c>
      <c r="AJ208" s="14" t="s">
        <v>917</v>
      </c>
      <c r="AL208" s="14" t="s">
        <v>917</v>
      </c>
      <c r="AN208" s="14" t="s">
        <v>917</v>
      </c>
      <c r="AP208" s="14" t="s">
        <v>917</v>
      </c>
      <c r="AR208" s="14" t="s">
        <v>917</v>
      </c>
      <c r="AT208" s="31"/>
      <c r="AV208" s="12"/>
      <c r="AW208" s="12"/>
      <c r="AX208" s="12"/>
      <c r="AY208" s="12"/>
      <c r="AZ208" s="12"/>
      <c r="BA208" s="12"/>
      <c r="BB208" s="12"/>
      <c r="BC208" s="12"/>
      <c r="BD208" s="140"/>
      <c r="BI208" s="14">
        <f>+SUMIF(D208:AT208,".",D211:AT211)</f>
        <v>0</v>
      </c>
      <c r="BJ208" s="14">
        <f>+SUMIF(D208:AT208,"..",D211:AT211)</f>
        <v>0</v>
      </c>
      <c r="BK208" s="14">
        <f>+SUMIF(D208:AT208,",",D211:AT211)</f>
        <v>8367.8000000000011</v>
      </c>
    </row>
    <row r="209" spans="1:63" s="14" customFormat="1" x14ac:dyDescent="0.35">
      <c r="A209" s="12"/>
      <c r="B209" s="136"/>
      <c r="C209" s="177" t="s">
        <v>440</v>
      </c>
      <c r="E209" s="14" t="str">
        <f>+VLOOKUP(E207,'Visual chart Edit'!$B$7:$L$591,11,FALSE)</f>
        <v>E</v>
      </c>
      <c r="G209" s="14" t="str">
        <f>+VLOOKUP(G207,'Visual chart Edit'!$B$7:$L$591,11,FALSE)</f>
        <v>E</v>
      </c>
      <c r="I209" s="14" t="str">
        <f>+VLOOKUP(I207,'Visual chart Edit'!$B$7:$L$591,11,FALSE)</f>
        <v>E</v>
      </c>
      <c r="K209" s="14" t="str">
        <f>+VLOOKUP(K207,'Visual chart Edit'!$B$7:$L$591,11,FALSE)</f>
        <v>E</v>
      </c>
      <c r="M209" s="14" t="str">
        <f>+VLOOKUP(M207,'Visual chart Edit'!$B$7:$L$591,11,FALSE)</f>
        <v>E</v>
      </c>
      <c r="O209" s="14" t="str">
        <f>+VLOOKUP(O207,'Visual chart Edit'!$B$7:$L$591,11,FALSE)</f>
        <v>E</v>
      </c>
      <c r="Q209" s="14" t="str">
        <f>+VLOOKUP(Q207,'Visual chart Edit'!$B$7:$L$591,11,FALSE)</f>
        <v>E</v>
      </c>
      <c r="S209" s="14" t="str">
        <f>+VLOOKUP(S207,'Visual chart Edit'!$B$7:$L$591,11,FALSE)</f>
        <v>E</v>
      </c>
      <c r="U209" s="14" t="str">
        <f>+VLOOKUP(U207,'Visual chart Edit'!$B$7:$L$591,11,FALSE)</f>
        <v>E</v>
      </c>
      <c r="W209" s="14" t="str">
        <f>+VLOOKUP(W207,'Visual chart Edit'!$B$7:$L$591,11,FALSE)</f>
        <v>E</v>
      </c>
      <c r="Y209" s="14" t="str">
        <f>+VLOOKUP(Y207,'Visual chart Edit'!$B$7:$L$591,11,FALSE)</f>
        <v>E</v>
      </c>
      <c r="AA209" s="14" t="str">
        <f>+VLOOKUP(AA207,'Visual chart Edit'!$B$7:$L$591,11,FALSE)</f>
        <v>E</v>
      </c>
      <c r="AC209" s="14" t="str">
        <f>+VLOOKUP(AC207,'Visual chart Edit'!$B$7:$L$591,11,FALSE)</f>
        <v>E</v>
      </c>
      <c r="AE209" s="14" t="str">
        <f>+VLOOKUP(AE207,'Visual chart Edit'!$B$7:$L$591,11,FALSE)</f>
        <v>E</v>
      </c>
      <c r="AG209" s="14" t="str">
        <f>+VLOOKUP(AG207,'Visual chart Edit'!$B$7:$L$591,11,FALSE)</f>
        <v>E</v>
      </c>
      <c r="AI209" s="14" t="str">
        <f>+VLOOKUP(AI207,'Visual chart Edit'!$B$7:$L$591,11,FALSE)</f>
        <v>E</v>
      </c>
      <c r="AK209" s="14" t="str">
        <f>+VLOOKUP(AK207,'Visual chart Edit'!$B$7:$L$591,11,FALSE)</f>
        <v>E</v>
      </c>
      <c r="AM209" s="14" t="str">
        <f>+VLOOKUP(AM207,'Visual chart Edit'!$B$7:$L$591,11,FALSE)</f>
        <v>E</v>
      </c>
      <c r="AO209" s="14" t="str">
        <f>+VLOOKUP(AO207,'Visual chart Edit'!$B$7:$L$591,11,FALSE)</f>
        <v>E</v>
      </c>
      <c r="AQ209" s="14" t="str">
        <f>+VLOOKUP(AQ207,'Visual chart Edit'!$B$7:$L$591,11,FALSE)</f>
        <v>E</v>
      </c>
      <c r="AS209" s="14" t="str">
        <f>+VLOOKUP(AS207,'Visual chart Edit'!$B$7:$L$591,11,FALSE)</f>
        <v>E</v>
      </c>
      <c r="AT209" s="31"/>
      <c r="AV209" s="12"/>
      <c r="AW209" s="12"/>
      <c r="AX209" s="12"/>
      <c r="AY209" s="12"/>
      <c r="AZ209" s="12"/>
      <c r="BA209" s="12"/>
      <c r="BB209" s="12"/>
      <c r="BC209" s="12"/>
      <c r="BD209" s="140"/>
    </row>
    <row r="210" spans="1:63" s="14" customFormat="1" ht="3" customHeight="1" x14ac:dyDescent="0.35">
      <c r="A210" s="12"/>
      <c r="B210" s="136"/>
      <c r="C210" s="177" t="s">
        <v>441</v>
      </c>
      <c r="E210" s="22" t="str">
        <f>+VLOOKUP(E207,'Visual chart Edit'!$B$7:$M$491,12,FALSE)</f>
        <v>Done</v>
      </c>
      <c r="G210" s="22" t="str">
        <f>+VLOOKUP(G207,'Visual chart Edit'!$B$7:$M$491,12,FALSE)</f>
        <v>Done</v>
      </c>
      <c r="I210" s="22" t="str">
        <f>+VLOOKUP(I207,'Visual chart Edit'!$B$7:$M$491,12,FALSE)</f>
        <v>Done</v>
      </c>
      <c r="K210" s="22" t="str">
        <f>+VLOOKUP(K207,'Visual chart Edit'!$B$7:$M$491,12,FALSE)</f>
        <v>Done</v>
      </c>
      <c r="M210" s="22" t="str">
        <f>+VLOOKUP(M207,'Visual chart Edit'!$B$7:$M$491,12,FALSE)</f>
        <v>Done</v>
      </c>
      <c r="O210" s="22" t="str">
        <f>+VLOOKUP(O207,'Visual chart Edit'!$B$7:$M$491,12,FALSE)</f>
        <v>Done</v>
      </c>
      <c r="Q210" s="22" t="str">
        <f>+VLOOKUP(Q207,'Visual chart Edit'!$B$7:$M$491,12,FALSE)</f>
        <v>Done</v>
      </c>
      <c r="S210" s="22" t="str">
        <f>+VLOOKUP(S207,'Visual chart Edit'!$B$7:$M$491,12,FALSE)</f>
        <v>Done</v>
      </c>
      <c r="U210" s="22" t="str">
        <f>+VLOOKUP(U207,'Visual chart Edit'!$B$7:$M$491,12,FALSE)</f>
        <v>Done</v>
      </c>
      <c r="W210" s="22" t="str">
        <f>+VLOOKUP(W207,'Visual chart Edit'!$B$7:$M$491,12,FALSE)</f>
        <v>Done</v>
      </c>
      <c r="Y210" s="22" t="str">
        <f>+VLOOKUP(Y207,'Visual chart Edit'!$B$7:$M$491,12,FALSE)</f>
        <v>Done</v>
      </c>
      <c r="AA210" s="22" t="str">
        <f>+VLOOKUP(AA207,'Visual chart Edit'!$B$7:$M$491,12,FALSE)</f>
        <v>Done</v>
      </c>
      <c r="AC210" s="22" t="str">
        <f>+VLOOKUP(AC207,'Visual chart Edit'!$B$7:$M$491,12,FALSE)</f>
        <v>Done</v>
      </c>
      <c r="AE210" s="22" t="str">
        <f>+VLOOKUP(AE207,'Visual chart Edit'!$B$7:$M$491,12,FALSE)</f>
        <v>Done</v>
      </c>
      <c r="AG210" s="22" t="str">
        <f>+VLOOKUP(AG207,'Visual chart Edit'!$B$7:$M$491,12,FALSE)</f>
        <v>Done</v>
      </c>
      <c r="AI210" s="22" t="str">
        <f>+VLOOKUP(AI207,'Visual chart Edit'!$B$7:$M$491,12,FALSE)</f>
        <v>Done</v>
      </c>
      <c r="AK210" s="22" t="str">
        <f>+VLOOKUP(AK207,'Visual chart Edit'!$B$7:$M$491,12,FALSE)</f>
        <v>Done</v>
      </c>
      <c r="AM210" s="22" t="str">
        <f>+VLOOKUP(AM207,'Visual chart Edit'!$B$7:$M$491,12,FALSE)</f>
        <v>Done</v>
      </c>
      <c r="AO210" s="22" t="str">
        <f>+VLOOKUP(AO207,'Visual chart Edit'!$B$7:$M$491,12,FALSE)</f>
        <v>Done</v>
      </c>
      <c r="AQ210" s="22" t="str">
        <f>+VLOOKUP(AQ207,'Visual chart Edit'!$B$7:$M$491,12,FALSE)</f>
        <v>Done</v>
      </c>
      <c r="AS210" s="22" t="str">
        <f>+VLOOKUP(AS207,'Visual chart Edit'!$B$7:$M$491,12,FALSE)</f>
        <v>Done</v>
      </c>
      <c r="AT210" s="31"/>
      <c r="AV210" s="12"/>
      <c r="AW210" s="12"/>
      <c r="AX210" s="12"/>
      <c r="AY210" s="12"/>
      <c r="AZ210" s="12"/>
      <c r="BA210" s="12"/>
      <c r="BB210" s="12"/>
      <c r="BC210" s="12"/>
      <c r="BD210" s="140"/>
    </row>
    <row r="211" spans="1:63" s="14" customFormat="1" ht="15" customHeight="1" x14ac:dyDescent="0.35">
      <c r="A211" s="12"/>
      <c r="B211" s="136"/>
      <c r="C211" s="177" t="s">
        <v>442</v>
      </c>
      <c r="D211" s="14">
        <f>+VLOOKUP(E206,'Visual chart Edit'!$A$8:$I$572,9,FALSE)</f>
        <v>238.9</v>
      </c>
      <c r="E211" s="94" t="str">
        <f>+VLOOKUP(E207,'Visual chart Edit'!$B$7:$K$570,10,FALSE)</f>
        <v>DRY</v>
      </c>
      <c r="F211" s="14">
        <f>+VLOOKUP(G206,'Visual chart Edit'!$A$8:$I$572,9,FALSE)</f>
        <v>411.3</v>
      </c>
      <c r="G211" s="94" t="str">
        <f>+VLOOKUP(G207,'Visual chart Edit'!$B$7:$K$570,10,FALSE)</f>
        <v>DRY</v>
      </c>
      <c r="H211" s="14">
        <f>+VLOOKUP(I206,'Visual chart Edit'!$A$8:$I$572,9,FALSE)</f>
        <v>418.2</v>
      </c>
      <c r="I211" s="94" t="str">
        <f>+VLOOKUP(I207,'Visual chart Edit'!$B$7:$K$570,10,FALSE)</f>
        <v>DFR</v>
      </c>
      <c r="J211" s="14">
        <f>+VLOOKUP(K206,'Visual chart Edit'!$A$8:$I$572,9,FALSE)</f>
        <v>412.3</v>
      </c>
      <c r="K211" s="94" t="str">
        <f>+VLOOKUP(K207,'Visual chart Edit'!$B$7:$K$570,10,FALSE)</f>
        <v>DFR</v>
      </c>
      <c r="L211" s="14">
        <f>+VLOOKUP(M206,'Visual chart Edit'!$A$8:$I$572,9,FALSE)</f>
        <v>421</v>
      </c>
      <c r="M211" s="94" t="str">
        <f>+VLOOKUP(M207,'Visual chart Edit'!$B$7:$K$570,10,FALSE)</f>
        <v>DFR</v>
      </c>
      <c r="N211" s="14">
        <f>+VLOOKUP(O206,'Visual chart Edit'!$A$8:$I$572,9,FALSE)</f>
        <v>419.7</v>
      </c>
      <c r="O211" s="94" t="str">
        <f>+VLOOKUP(O207,'Visual chart Edit'!$B$7:$K$570,10,FALSE)</f>
        <v>DFR</v>
      </c>
      <c r="P211" s="14">
        <f>+VLOOKUP(Q206,'Visual chart Edit'!$A$8:$I$572,9,FALSE)</f>
        <v>419.1</v>
      </c>
      <c r="Q211" s="94" t="str">
        <f>+VLOOKUP(Q207,'Visual chart Edit'!$B$7:$K$570,10,FALSE)</f>
        <v>DFR</v>
      </c>
      <c r="R211" s="14">
        <f>+VLOOKUP(S206,'Visual chart Edit'!$A$8:$I$572,9,FALSE)</f>
        <v>408.8</v>
      </c>
      <c r="S211" s="94" t="str">
        <f>+VLOOKUP(S207,'Visual chart Edit'!$B$7:$K$570,10,FALSE)</f>
        <v>DRY</v>
      </c>
      <c r="T211" s="14">
        <f>+VLOOKUP(U206,'Visual chart Edit'!$A$8:$I$572,9,FALSE)</f>
        <v>426.9</v>
      </c>
      <c r="U211" s="94" t="str">
        <f>+VLOOKUP(U207,'Visual chart Edit'!$B$7:$K$570,10,FALSE)</f>
        <v>DRY</v>
      </c>
      <c r="V211" s="14">
        <f>+VLOOKUP(W206,'Visual chart Edit'!$A$8:$I$572,9,FALSE)</f>
        <v>434.7</v>
      </c>
      <c r="W211" s="94" t="str">
        <f>+VLOOKUP(W207,'Visual chart Edit'!$B$7:$K$570,10,FALSE)</f>
        <v>DRY</v>
      </c>
      <c r="X211" s="14">
        <f>+VLOOKUP(Y206,'Visual chart Edit'!$A$8:$I$572,9,FALSE)</f>
        <v>400.8</v>
      </c>
      <c r="Y211" s="94" t="str">
        <f>+VLOOKUP(Y207,'Visual chart Edit'!$B$7:$K$570,10,FALSE)</f>
        <v>DRY</v>
      </c>
      <c r="Z211" s="14">
        <f>+VLOOKUP(AA206,'Visual chart Edit'!$A$8:$I$572,9,FALSE)</f>
        <v>436.3</v>
      </c>
      <c r="AA211" s="94" t="str">
        <f>+VLOOKUP(AA207,'Visual chart Edit'!$B$7:$K$570,10,FALSE)</f>
        <v>DFR</v>
      </c>
      <c r="AB211" s="14">
        <f>+VLOOKUP(AC206,'Visual chart Edit'!$A$8:$I$572,9,FALSE)</f>
        <v>393.1</v>
      </c>
      <c r="AC211" s="94" t="str">
        <f>+VLOOKUP(AC207,'Visual chart Edit'!$B$7:$K$570,10,FALSE)</f>
        <v>DFR</v>
      </c>
      <c r="AD211" s="14">
        <f>+VLOOKUP(AE206,'Visual chart Edit'!$A$8:$I$572,9,FALSE)</f>
        <v>447.4</v>
      </c>
      <c r="AE211" s="94" t="str">
        <f>+VLOOKUP(AE207,'Visual chart Edit'!$B$7:$K$570,10,FALSE)</f>
        <v>DRY</v>
      </c>
      <c r="AF211" s="14">
        <f>+VLOOKUP(AG206,'Visual chart Edit'!$A$8:$I$572,9,FALSE)</f>
        <v>391.1</v>
      </c>
      <c r="AG211" s="94" t="str">
        <f>+VLOOKUP(AG207,'Visual chart Edit'!$B$7:$K$570,10,FALSE)</f>
        <v>DRY</v>
      </c>
      <c r="AH211" s="14">
        <f>+VLOOKUP(AI206,'Visual chart Edit'!$A$8:$I$572,9,FALSE)</f>
        <v>448.6</v>
      </c>
      <c r="AI211" s="94" t="str">
        <f>+VLOOKUP(AI207,'Visual chart Edit'!$B$7:$K$570,10,FALSE)</f>
        <v>DRY</v>
      </c>
      <c r="AJ211" s="14">
        <f>+VLOOKUP(AK206,'Visual chart Edit'!$A$8:$I$572,9,FALSE)</f>
        <v>388</v>
      </c>
      <c r="AK211" s="94" t="str">
        <f>+VLOOKUP(AK207,'Visual chart Edit'!$B$7:$K$570,10,FALSE)</f>
        <v>Dry</v>
      </c>
      <c r="AL211" s="14">
        <f>+VLOOKUP(AM206,'Visual chart Edit'!$A$8:$I$572,9,FALSE)</f>
        <v>438</v>
      </c>
      <c r="AM211" s="94" t="str">
        <f>+VLOOKUP(AM207,'Visual chart Edit'!$B$7:$K$570,10,FALSE)</f>
        <v>DRY</v>
      </c>
      <c r="AN211" s="14">
        <f>+VLOOKUP(AO206,'Visual chart Edit'!$A$8:$I$572,9,FALSE)</f>
        <v>413.8</v>
      </c>
      <c r="AO211" s="94" t="str">
        <f>+VLOOKUP(AO207,'Visual chart Edit'!$B$7:$K$570,10,FALSE)</f>
        <v>DRY</v>
      </c>
      <c r="AP211" s="14">
        <f>+VLOOKUP(AQ206,'Visual chart Edit'!$A$8:$I$572,9,FALSE)</f>
        <v>424.2</v>
      </c>
      <c r="AQ211" s="94" t="str">
        <f>+VLOOKUP(AQ207,'Visual chart Edit'!$B$7:$K$570,10,FALSE)</f>
        <v>DFR</v>
      </c>
      <c r="AR211" s="14">
        <f>+VLOOKUP(AS206,'Visual chart Edit'!$A$8:$I$572,9,FALSE)</f>
        <v>414.5</v>
      </c>
      <c r="AS211" s="94" t="str">
        <f>+VLOOKUP(AS207,'Visual chart Edit'!$B$7:$K$570,10,FALSE)</f>
        <v>DFR</v>
      </c>
      <c r="AT211" s="31"/>
      <c r="AV211" s="12">
        <f>+COUNTIF(C210:AT211,"Sandy")</f>
        <v>0</v>
      </c>
      <c r="AW211" s="12">
        <f>+COUNTIF(C210:AT211,"DRY")</f>
        <v>12</v>
      </c>
      <c r="AX211" s="12">
        <f>+COUNTIF(C211:AT211,"DFR")</f>
        <v>9</v>
      </c>
      <c r="AY211" s="12">
        <f>+COUNTIF(C211:AS211,"WFR")</f>
        <v>0</v>
      </c>
      <c r="AZ211" s="12">
        <f>+COUNTIF(C211:AS211,"FS")</f>
        <v>0</v>
      </c>
      <c r="BA211" s="12">
        <f>+SUM(AV211:AZ211)</f>
        <v>21</v>
      </c>
      <c r="BB211" s="12">
        <f>+COUNTIF(E211:AS211,"WIP")</f>
        <v>0</v>
      </c>
      <c r="BC211" s="12">
        <f>+COUNTIF(D212:AT212,"C")</f>
        <v>21</v>
      </c>
      <c r="BD211" s="140">
        <f>+COUNTIF(D209:AT209,"E")</f>
        <v>21</v>
      </c>
      <c r="BE211" s="12">
        <f>+COUNTIF(D210:AT210,"Done")</f>
        <v>21</v>
      </c>
      <c r="BH211" s="14">
        <f>+SUM(D211:AT211)</f>
        <v>8606.7000000000007</v>
      </c>
    </row>
    <row r="212" spans="1:63" s="14" customFormat="1" x14ac:dyDescent="0.35">
      <c r="A212" s="12"/>
      <c r="B212" s="136"/>
      <c r="C212" s="177" t="s">
        <v>443</v>
      </c>
      <c r="E212" s="22" t="s">
        <v>424</v>
      </c>
      <c r="G212" s="22" t="s">
        <v>424</v>
      </c>
      <c r="I212" s="22" t="s">
        <v>424</v>
      </c>
      <c r="K212" s="22" t="s">
        <v>424</v>
      </c>
      <c r="M212" s="22" t="s">
        <v>424</v>
      </c>
      <c r="O212" s="22" t="s">
        <v>424</v>
      </c>
      <c r="Q212" s="22" t="s">
        <v>424</v>
      </c>
      <c r="S212" s="22" t="s">
        <v>424</v>
      </c>
      <c r="U212" s="22" t="s">
        <v>424</v>
      </c>
      <c r="W212" s="22" t="s">
        <v>424</v>
      </c>
      <c r="Y212" s="22" t="s">
        <v>424</v>
      </c>
      <c r="AA212" s="22" t="s">
        <v>424</v>
      </c>
      <c r="AC212" s="22" t="s">
        <v>424</v>
      </c>
      <c r="AE212" s="22" t="s">
        <v>424</v>
      </c>
      <c r="AG212" s="22" t="s">
        <v>424</v>
      </c>
      <c r="AI212" s="22" t="s">
        <v>424</v>
      </c>
      <c r="AK212" s="22" t="s">
        <v>424</v>
      </c>
      <c r="AM212" s="22" t="s">
        <v>424</v>
      </c>
      <c r="AO212" s="22" t="s">
        <v>424</v>
      </c>
      <c r="AQ212" s="22" t="s">
        <v>424</v>
      </c>
      <c r="AS212" s="22" t="s">
        <v>424</v>
      </c>
      <c r="AT212" s="31"/>
      <c r="AV212" s="12"/>
      <c r="AW212" s="12"/>
      <c r="AX212" s="12"/>
      <c r="AY212" s="12"/>
      <c r="AZ212" s="12"/>
      <c r="BA212" s="12"/>
      <c r="BB212" s="12"/>
      <c r="BC212" s="12"/>
      <c r="BD212" s="140"/>
    </row>
    <row r="213" spans="1:63" s="14" customFormat="1" x14ac:dyDescent="0.35">
      <c r="A213" s="12"/>
      <c r="B213" s="136"/>
      <c r="C213" s="177" t="s">
        <v>140</v>
      </c>
      <c r="E213" s="14" t="str">
        <f>+VLOOKUP(E206,'Visual chart Edit'!$A$8:$I$569,3,FALSE)</f>
        <v>DC2+0</v>
      </c>
      <c r="G213" s="14" t="str">
        <f>+VLOOKUP(G206,'Visual chart Edit'!$A$8:$I$569,3,FALSE)</f>
        <v>DA+3</v>
      </c>
      <c r="I213" s="14" t="str">
        <f>+VLOOKUP(I206,'Visual chart Edit'!$A$8:$I$569,3,FALSE)</f>
        <v>DA+3</v>
      </c>
      <c r="K213" s="14" t="str">
        <f>+VLOOKUP(K206,'Visual chart Edit'!$A$8:$I$569,3,FALSE)</f>
        <v>DA+3</v>
      </c>
      <c r="M213" s="14" t="str">
        <f>+VLOOKUP(M206,'Visual chart Edit'!$A$8:$I$569,3,FALSE)</f>
        <v>DA+3</v>
      </c>
      <c r="O213" s="14" t="str">
        <f>+VLOOKUP(O206,'Visual chart Edit'!$A$8:$I$569,3,FALSE)</f>
        <v>DA+3</v>
      </c>
      <c r="Q213" s="14" t="str">
        <f>+VLOOKUP(Q206,'Visual chart Edit'!$A$8:$I$569,3,FALSE)</f>
        <v>DA+3</v>
      </c>
      <c r="S213" s="14" t="str">
        <f>+VLOOKUP(S206,'Visual chart Edit'!$A$8:$I$569,3,FALSE)</f>
        <v>DA+3</v>
      </c>
      <c r="U213" s="14" t="str">
        <f>+VLOOKUP(U206,'Visual chart Edit'!$A$8:$I$569,3,FALSE)</f>
        <v>DB1+3</v>
      </c>
      <c r="W213" s="14" t="str">
        <f>+VLOOKUP(W206,'Visual chart Edit'!$A$8:$I$569,3,FALSE)</f>
        <v>DA+3</v>
      </c>
      <c r="Y213" s="14" t="str">
        <f>+VLOOKUP(Y206,'Visual chart Edit'!$A$8:$I$569,3,FALSE)</f>
        <v>DA+0</v>
      </c>
      <c r="AA213" s="14" t="str">
        <f>+VLOOKUP(AA206,'Visual chart Edit'!$A$8:$I$569,3,FALSE)</f>
        <v>DA+6</v>
      </c>
      <c r="AC213" s="14" t="str">
        <f>+VLOOKUP(AC206,'Visual chart Edit'!$A$8:$I$569,3,FALSE)</f>
        <v>DA+6</v>
      </c>
      <c r="AE213" s="14" t="str">
        <f>+VLOOKUP(AE206,'Visual chart Edit'!$A$8:$I$569,3,FALSE)</f>
        <v>DA+3</v>
      </c>
      <c r="AG213" s="14" t="str">
        <f>+VLOOKUP(AG206,'Visual chart Edit'!$A$8:$I$569,3,FALSE)</f>
        <v>DA+6</v>
      </c>
      <c r="AI213" s="14" t="str">
        <f>+VLOOKUP(AI206,'Visual chart Edit'!$A$8:$I$569,3,FALSE)</f>
        <v>DA+6</v>
      </c>
      <c r="AK213" s="14" t="str">
        <f>+VLOOKUP(AK206,'Visual chart Edit'!$A$8:$I$569,3,FALSE)</f>
        <v>DA+9</v>
      </c>
      <c r="AM213" s="14" t="str">
        <f>+VLOOKUP(AM206,'Visual chart Edit'!$A$8:$I$569,3,FALSE)</f>
        <v>DC1+0</v>
      </c>
      <c r="AO213" s="14" t="str">
        <f>+VLOOKUP(AO206,'Visual chart Edit'!$A$8:$I$569,3,FALSE)</f>
        <v>DA+6</v>
      </c>
      <c r="AQ213" s="14" t="str">
        <f>+VLOOKUP(AQ206,'Visual chart Edit'!$A$8:$I$569,3,FALSE)</f>
        <v>DA+3</v>
      </c>
      <c r="AS213" s="14" t="str">
        <f>+VLOOKUP(AS206,'Visual chart Edit'!$A$8:$I$569,3,FALSE)</f>
        <v>DA+3</v>
      </c>
      <c r="AT213" s="31"/>
      <c r="AV213" s="12"/>
      <c r="AW213" s="12"/>
      <c r="AX213" s="12"/>
      <c r="AY213" s="12"/>
      <c r="AZ213" s="12"/>
      <c r="BA213" s="12"/>
      <c r="BB213" s="12"/>
      <c r="BC213" s="12"/>
      <c r="BD213" s="140"/>
    </row>
    <row r="214" spans="1:63" s="14" customFormat="1" x14ac:dyDescent="0.35">
      <c r="A214" s="12"/>
      <c r="B214" s="136"/>
      <c r="C214" s="177" t="s">
        <v>423</v>
      </c>
      <c r="E214" s="14" t="str">
        <f>+VLOOKUP(E206,'Visual chart Edit'!$A$8:$I$569,8,FALSE)</f>
        <v>0,0,0,0</v>
      </c>
      <c r="G214" s="14" t="str">
        <f>+VLOOKUP(G206,'Visual chart Edit'!$A$8:$I$569,8,FALSE)</f>
        <v>0,0,0,1</v>
      </c>
      <c r="I214" s="14" t="str">
        <f>+VLOOKUP(I206,'Visual chart Edit'!$A$8:$I$569,8,FALSE)</f>
        <v>0,0,0,0</v>
      </c>
      <c r="K214" s="14" t="str">
        <f>+VLOOKUP(K206,'Visual chart Edit'!$A$8:$I$569,8,FALSE)</f>
        <v>0,0,0,1</v>
      </c>
      <c r="M214" s="14" t="str">
        <f>+VLOOKUP(M206,'Visual chart Edit'!$A$8:$I$569,8,FALSE)</f>
        <v>,,,</v>
      </c>
      <c r="O214" s="14" t="str">
        <f>+VLOOKUP(O206,'Visual chart Edit'!$A$8:$I$569,8,FALSE)</f>
        <v>,,,</v>
      </c>
      <c r="Q214" s="14" t="str">
        <f>+VLOOKUP(Q206,'Visual chart Edit'!$A$8:$I$569,8,FALSE)</f>
        <v>,,,</v>
      </c>
      <c r="S214" s="14" t="str">
        <f>+VLOOKUP(S206,'Visual chart Edit'!$A$8:$I$569,8,FALSE)</f>
        <v>0,0,0,0</v>
      </c>
      <c r="U214" s="14" t="str">
        <f>+VLOOKUP(U206,'Visual chart Edit'!$A$8:$I$569,8,FALSE)</f>
        <v>,,,</v>
      </c>
      <c r="W214" s="14" t="str">
        <f>+VLOOKUP(W206,'Visual chart Edit'!$A$8:$I$569,8,FALSE)</f>
        <v>,,,</v>
      </c>
      <c r="Y214" s="14" t="str">
        <f>+VLOOKUP(Y206,'Visual chart Edit'!$A$8:$I$569,8,FALSE)</f>
        <v>,,,</v>
      </c>
      <c r="AA214" s="14" t="str">
        <f>+VLOOKUP(AA206,'Visual chart Edit'!$A$8:$I$569,8,FALSE)</f>
        <v>0,0,2,0</v>
      </c>
      <c r="AC214" s="14" t="str">
        <f>+VLOOKUP(AC206,'Visual chart Edit'!$A$8:$I$569,8,FALSE)</f>
        <v>,,,</v>
      </c>
      <c r="AE214" s="14" t="str">
        <f>+VLOOKUP(AE206,'Visual chart Edit'!$A$8:$I$569,8,FALSE)</f>
        <v>,,,</v>
      </c>
      <c r="AG214" s="14" t="str">
        <f>+VLOOKUP(AG206,'Visual chart Edit'!$A$8:$I$569,8,FALSE)</f>
        <v>,,,</v>
      </c>
      <c r="AI214" s="14" t="str">
        <f>+VLOOKUP(AI206,'Visual chart Edit'!$A$8:$I$569,8,FALSE)</f>
        <v>,,,</v>
      </c>
      <c r="AK214" s="14" t="str">
        <f>+VLOOKUP(AK206,'Visual chart Edit'!$A$8:$I$569,8,FALSE)</f>
        <v>,,,</v>
      </c>
      <c r="AM214" s="14" t="str">
        <f>+VLOOKUP(AM206,'Visual chart Edit'!$A$8:$I$569,8,FALSE)</f>
        <v>,,,</v>
      </c>
      <c r="AO214" s="14" t="str">
        <f>+VLOOKUP(AO206,'Visual chart Edit'!$A$8:$I$569,8,FALSE)</f>
        <v>,,,</v>
      </c>
      <c r="AQ214" s="14" t="str">
        <f>+VLOOKUP(AQ206,'Visual chart Edit'!$A$8:$I$569,8,FALSE)</f>
        <v>2,2,0,0</v>
      </c>
      <c r="AS214" s="14" t="str">
        <f>+VLOOKUP(AS206,'Visual chart Edit'!$A$8:$I$569,8,FALSE)</f>
        <v>,,,</v>
      </c>
      <c r="AT214" s="31"/>
      <c r="AV214" s="12"/>
      <c r="AW214" s="12"/>
      <c r="AX214" s="12"/>
      <c r="AY214" s="12"/>
      <c r="AZ214" s="12"/>
      <c r="BA214" s="12"/>
      <c r="BB214" s="12"/>
      <c r="BC214" s="12"/>
      <c r="BD214" s="140"/>
    </row>
    <row r="215" spans="1:63" s="14" customFormat="1" ht="14.5" x14ac:dyDescent="0.35">
      <c r="A215" s="12"/>
      <c r="B215" s="136"/>
      <c r="C215" s="177" t="s">
        <v>444</v>
      </c>
      <c r="G215" s="48"/>
      <c r="I215" s="48"/>
      <c r="K215" s="48"/>
      <c r="M215" s="48"/>
      <c r="Q215" s="180"/>
      <c r="S215" s="48"/>
      <c r="U215" s="48"/>
      <c r="W215" s="179"/>
      <c r="Y215" s="48"/>
      <c r="AA215" s="179"/>
      <c r="AC215" s="48"/>
      <c r="AE215" s="48"/>
      <c r="AG215" s="48"/>
      <c r="AI215" s="48"/>
      <c r="AK215" s="48"/>
      <c r="AM215" s="48"/>
      <c r="AO215" s="48"/>
      <c r="AQ215" s="48"/>
      <c r="AS215" s="48"/>
      <c r="AT215" s="31"/>
      <c r="AV215" s="12"/>
      <c r="AW215" s="12"/>
      <c r="AX215" s="12"/>
      <c r="AY215" s="12"/>
      <c r="AZ215" s="12"/>
      <c r="BA215" s="12"/>
      <c r="BB215" s="12"/>
      <c r="BC215" s="12"/>
      <c r="BD215" s="140"/>
    </row>
    <row r="216" spans="1:63" s="14" customFormat="1" ht="14.5" x14ac:dyDescent="0.35">
      <c r="A216" s="12"/>
      <c r="B216" s="57"/>
      <c r="C216" s="70"/>
      <c r="D216" s="71"/>
      <c r="E216" s="71"/>
      <c r="F216" s="71"/>
      <c r="G216" s="72"/>
      <c r="H216" s="71"/>
      <c r="I216" s="72"/>
      <c r="J216" s="71"/>
      <c r="K216" s="72"/>
      <c r="L216" s="71"/>
      <c r="M216" s="72"/>
      <c r="N216" s="71"/>
      <c r="O216" s="72"/>
      <c r="P216" s="71"/>
      <c r="Q216" s="72"/>
      <c r="R216" s="71"/>
      <c r="S216" s="72"/>
      <c r="T216" s="71"/>
      <c r="U216" s="72"/>
      <c r="V216" s="71"/>
      <c r="W216" s="72"/>
      <c r="X216" s="71"/>
      <c r="Y216" s="72"/>
      <c r="Z216" s="71"/>
      <c r="AA216" s="72"/>
      <c r="AB216" s="71"/>
      <c r="AC216" s="72"/>
      <c r="AD216" s="71"/>
      <c r="AE216" s="72"/>
      <c r="AF216" s="71"/>
      <c r="AG216" s="72"/>
      <c r="AH216" s="71"/>
      <c r="AI216" s="72"/>
      <c r="AJ216" s="71"/>
      <c r="AK216" s="72"/>
      <c r="AL216" s="71"/>
      <c r="AM216" s="72"/>
      <c r="AN216" s="71"/>
      <c r="AO216" s="72"/>
      <c r="AP216" s="71"/>
      <c r="AQ216" s="72"/>
      <c r="AR216" s="71"/>
      <c r="AS216" s="72"/>
      <c r="AT216" s="73"/>
      <c r="AV216" s="12"/>
      <c r="AW216" s="12"/>
      <c r="AX216" s="12"/>
      <c r="AY216" s="12"/>
      <c r="AZ216" s="12"/>
      <c r="BA216" s="12"/>
      <c r="BB216" s="12"/>
      <c r="BC216" s="12"/>
      <c r="BD216" s="140"/>
    </row>
    <row r="217" spans="1:63" s="14" customFormat="1" x14ac:dyDescent="0.35">
      <c r="A217" s="12"/>
      <c r="B217" s="57"/>
      <c r="C217" s="177"/>
      <c r="D217" s="181"/>
      <c r="E217" s="181">
        <v>379</v>
      </c>
      <c r="F217" s="181"/>
      <c r="G217" s="181">
        <v>380</v>
      </c>
      <c r="H217" s="181"/>
      <c r="I217" s="181">
        <v>381</v>
      </c>
      <c r="J217" s="181"/>
      <c r="K217" s="181">
        <v>382</v>
      </c>
      <c r="L217" s="181"/>
      <c r="M217" s="181">
        <v>383</v>
      </c>
      <c r="N217" s="181"/>
      <c r="O217" s="181">
        <v>384</v>
      </c>
      <c r="P217" s="181"/>
      <c r="Q217" s="181">
        <v>385</v>
      </c>
      <c r="R217" s="181"/>
      <c r="S217" s="181">
        <v>386</v>
      </c>
      <c r="T217" s="181"/>
      <c r="U217" s="181">
        <v>387</v>
      </c>
      <c r="V217" s="181"/>
      <c r="W217" s="181">
        <v>388</v>
      </c>
      <c r="X217" s="181"/>
      <c r="Y217" s="181">
        <v>389</v>
      </c>
      <c r="Z217" s="181"/>
      <c r="AA217" s="181">
        <v>390</v>
      </c>
      <c r="AB217" s="181"/>
      <c r="AC217" s="181">
        <v>391</v>
      </c>
      <c r="AD217" s="181"/>
      <c r="AE217" s="181">
        <v>392</v>
      </c>
      <c r="AF217" s="181"/>
      <c r="AG217" s="181">
        <v>393</v>
      </c>
      <c r="AH217" s="181"/>
      <c r="AI217" s="181">
        <v>394</v>
      </c>
      <c r="AJ217" s="181"/>
      <c r="AK217" s="181">
        <v>395</v>
      </c>
      <c r="AL217" s="181"/>
      <c r="AM217" s="181">
        <v>396</v>
      </c>
      <c r="AN217" s="181"/>
      <c r="AO217" s="181">
        <v>397</v>
      </c>
      <c r="AP217" s="181"/>
      <c r="AQ217" s="181">
        <v>398</v>
      </c>
      <c r="AR217" s="181"/>
      <c r="AS217" s="181">
        <v>399</v>
      </c>
      <c r="AT217" s="31"/>
      <c r="AV217" s="12"/>
      <c r="AW217" s="12"/>
      <c r="AX217" s="12"/>
      <c r="AY217" s="12"/>
      <c r="AZ217" s="12"/>
      <c r="BA217" s="12"/>
      <c r="BB217" s="12"/>
      <c r="BC217" s="12"/>
      <c r="BD217" s="140"/>
    </row>
    <row r="218" spans="1:63" s="14" customFormat="1" x14ac:dyDescent="0.35">
      <c r="A218" s="12"/>
      <c r="B218" s="57"/>
      <c r="C218" s="177"/>
      <c r="E218" s="170" t="str">
        <f>+VLOOKUP(E217,'Visual chart Edit'!$A$8:$I$600,2,FALSE)</f>
        <v>60/4</v>
      </c>
      <c r="G218" s="170" t="str">
        <f>+VLOOKUP(G217,'Visual chart Edit'!$A$8:$I$600,2,FALSE)</f>
        <v>60/5</v>
      </c>
      <c r="I218" s="170" t="str">
        <f>+VLOOKUP(I217,'Visual chart Edit'!$A$8:$I$600,2,FALSE)</f>
        <v>60/6</v>
      </c>
      <c r="K218" s="170" t="str">
        <f>+VLOOKUP(K217,'Visual chart Edit'!$A$8:$I$600,2,FALSE)</f>
        <v>60/7</v>
      </c>
      <c r="M218" s="170" t="str">
        <f>+VLOOKUP(M217,'Visual chart Edit'!$A$8:$I$600,2,FALSE)</f>
        <v>60/8</v>
      </c>
      <c r="O218" s="170" t="str">
        <f>+VLOOKUP(O217,'Visual chart Edit'!$A$8:$I$600,2,FALSE)</f>
        <v>60/9</v>
      </c>
      <c r="Q218" s="170" t="str">
        <f>+VLOOKUP(Q217,'Visual chart Edit'!$A$8:$I$600,2,FALSE)</f>
        <v>60/10</v>
      </c>
      <c r="S218" s="170" t="str">
        <f>+VLOOKUP(S217,'Visual chart Edit'!$A$8:$I$600,2,FALSE)</f>
        <v>60/11</v>
      </c>
      <c r="U218" s="170" t="str">
        <f>+VLOOKUP(U217,'Visual chart Edit'!$A$8:$I$600,2,FALSE)</f>
        <v>61/0</v>
      </c>
      <c r="W218" s="170" t="str">
        <f>+VLOOKUP(W217,'Visual chart Edit'!$A$8:$I$600,2,FALSE)</f>
        <v>61/1</v>
      </c>
      <c r="Y218" s="170" t="str">
        <f>+VLOOKUP(Y217,'Visual chart Edit'!$A$8:$I$600,2,FALSE)</f>
        <v>61/2</v>
      </c>
      <c r="AA218" s="170" t="str">
        <f>+VLOOKUP(AA217,'Visual chart Edit'!$A$8:$I$600,2,FALSE)</f>
        <v>61/3</v>
      </c>
      <c r="AC218" s="170" t="str">
        <f>+VLOOKUP(AC217,'Visual chart Edit'!$A$8:$I$600,2,FALSE)</f>
        <v>61/4</v>
      </c>
      <c r="AE218" s="170" t="str">
        <f>+VLOOKUP(AE217,'Visual chart Edit'!$A$8:$I$600,2,FALSE)</f>
        <v>61/5</v>
      </c>
      <c r="AG218" s="170" t="str">
        <f>+VLOOKUP(AG217,'Visual chart Edit'!$A$8:$I$600,2,FALSE)</f>
        <v>61/6</v>
      </c>
      <c r="AI218" s="170" t="str">
        <f>+VLOOKUP(AI217,'Visual chart Edit'!$A$8:$I$600,2,FALSE)</f>
        <v>61/7</v>
      </c>
      <c r="AK218" s="170" t="str">
        <f>+VLOOKUP(AK217,'Visual chart Edit'!$A$8:$I$600,2,FALSE)</f>
        <v>61/8</v>
      </c>
      <c r="AM218" s="170" t="str">
        <f>+VLOOKUP(AM217,'Visual chart Edit'!$A$8:$I$600,2,FALSE)</f>
        <v>61/9</v>
      </c>
      <c r="AO218" s="170" t="str">
        <f>+VLOOKUP(AO217,'Visual chart Edit'!$A$8:$I$600,2,FALSE)</f>
        <v>61/10</v>
      </c>
      <c r="AQ218" s="170" t="str">
        <f>+VLOOKUP(AQ217,'Visual chart Edit'!$A$8:$I$600,2,FALSE)</f>
        <v>62/0</v>
      </c>
      <c r="AS218" s="170" t="str">
        <f>+VLOOKUP(AS217,'Visual chart Edit'!$A$8:$I$600,2,FALSE)</f>
        <v>62/1</v>
      </c>
      <c r="AT218" s="31"/>
      <c r="AV218" s="12"/>
      <c r="AW218" s="12"/>
      <c r="AX218" s="12"/>
      <c r="AY218" s="12"/>
      <c r="AZ218" s="12"/>
      <c r="BA218" s="12"/>
      <c r="BB218" s="12"/>
      <c r="BC218" s="12"/>
      <c r="BD218" s="140"/>
    </row>
    <row r="219" spans="1:63" s="14" customFormat="1" x14ac:dyDescent="0.35">
      <c r="A219" s="12"/>
      <c r="B219" s="57"/>
      <c r="C219" s="177"/>
      <c r="D219" s="14" t="s">
        <v>917</v>
      </c>
      <c r="F219" s="14" t="s">
        <v>917</v>
      </c>
      <c r="H219" s="14" t="s">
        <v>917</v>
      </c>
      <c r="J219" s="14" t="s">
        <v>917</v>
      </c>
      <c r="L219" s="14" t="s">
        <v>917</v>
      </c>
      <c r="N219" s="14" t="s">
        <v>917</v>
      </c>
      <c r="P219" s="14" t="s">
        <v>917</v>
      </c>
      <c r="R219" s="14" t="s">
        <v>917</v>
      </c>
      <c r="T219" s="14" t="s">
        <v>917</v>
      </c>
      <c r="V219" s="14" t="s">
        <v>917</v>
      </c>
      <c r="X219" s="14" t="s">
        <v>917</v>
      </c>
      <c r="Z219" s="14" t="s">
        <v>917</v>
      </c>
      <c r="AB219" s="14" t="s">
        <v>917</v>
      </c>
      <c r="AD219" s="14" t="s">
        <v>917</v>
      </c>
      <c r="AF219" s="14" t="s">
        <v>917</v>
      </c>
      <c r="AH219" s="14" t="s">
        <v>917</v>
      </c>
      <c r="AJ219" s="14" t="s">
        <v>917</v>
      </c>
      <c r="AL219" s="14" t="s">
        <v>917</v>
      </c>
      <c r="AN219" s="14" t="s">
        <v>917</v>
      </c>
      <c r="AP219" s="14" t="s">
        <v>917</v>
      </c>
      <c r="AR219" s="14" t="s">
        <v>917</v>
      </c>
      <c r="AT219" s="31"/>
      <c r="AV219" s="12"/>
      <c r="AW219" s="12"/>
      <c r="AX219" s="12"/>
      <c r="AY219" s="12"/>
      <c r="AZ219" s="12"/>
      <c r="BA219" s="12"/>
      <c r="BB219" s="12"/>
      <c r="BC219" s="12"/>
      <c r="BD219" s="140"/>
      <c r="BI219" s="14">
        <f>+SUMIF(D219:AT219,".",D222:AT222)</f>
        <v>0</v>
      </c>
      <c r="BJ219" s="14">
        <f>+SUMIF(D219:AT219,"..",D222:AT222)</f>
        <v>0</v>
      </c>
      <c r="BK219" s="14">
        <f>+SUMIF(D219:AT219,",",D222:AT222)</f>
        <v>8611.2999999999993</v>
      </c>
    </row>
    <row r="220" spans="1:63" s="14" customFormat="1" x14ac:dyDescent="0.35">
      <c r="A220" s="12"/>
      <c r="B220" s="136"/>
      <c r="C220" s="177" t="s">
        <v>440</v>
      </c>
      <c r="E220" s="14" t="str">
        <f>+VLOOKUP(E218,'Visual chart Edit'!$B$7:$L$591,11,FALSE)</f>
        <v>E</v>
      </c>
      <c r="G220" s="14" t="str">
        <f>+VLOOKUP(G218,'Visual chart Edit'!$B$7:$L$591,11,FALSE)</f>
        <v>E</v>
      </c>
      <c r="I220" s="14" t="str">
        <f>+VLOOKUP(I218,'Visual chart Edit'!$B$7:$L$591,11,FALSE)</f>
        <v>E</v>
      </c>
      <c r="K220" s="14" t="str">
        <f>+VLOOKUP(K218,'Visual chart Edit'!$B$7:$L$591,11,FALSE)</f>
        <v>E</v>
      </c>
      <c r="M220" s="14" t="str">
        <f>+VLOOKUP(M218,'Visual chart Edit'!$B$7:$L$591,11,FALSE)</f>
        <v>E</v>
      </c>
      <c r="O220" s="14" t="str">
        <f>+VLOOKUP(O218,'Visual chart Edit'!$B$7:$L$591,11,FALSE)</f>
        <v>E</v>
      </c>
      <c r="Q220" s="14" t="str">
        <f>+VLOOKUP(Q218,'Visual chart Edit'!$B$7:$L$591,11,FALSE)</f>
        <v>E</v>
      </c>
      <c r="S220" s="14" t="str">
        <f>+VLOOKUP(S218,'Visual chart Edit'!$B$7:$L$591,11,FALSE)</f>
        <v>E</v>
      </c>
      <c r="U220" s="14" t="str">
        <f>+VLOOKUP(U218,'Visual chart Edit'!$B$7:$L$591,11,FALSE)</f>
        <v>E</v>
      </c>
      <c r="W220" s="14" t="str">
        <f>+VLOOKUP(W218,'Visual chart Edit'!$B$7:$L$591,11,FALSE)</f>
        <v>E</v>
      </c>
      <c r="Y220" s="14" t="str">
        <f>+VLOOKUP(Y218,'Visual chart Edit'!$B$7:$L$591,11,FALSE)</f>
        <v>E</v>
      </c>
      <c r="AA220" s="14" t="str">
        <f>+VLOOKUP(AA218,'Visual chart Edit'!$B$7:$L$591,11,FALSE)</f>
        <v>E</v>
      </c>
      <c r="AC220" s="14" t="str">
        <f>+VLOOKUP(AC218,'Visual chart Edit'!$B$7:$L$591,11,FALSE)</f>
        <v>E</v>
      </c>
      <c r="AE220" s="14" t="str">
        <f>+VLOOKUP(AE218,'Visual chart Edit'!$B$7:$L$591,11,FALSE)</f>
        <v>E</v>
      </c>
      <c r="AG220" s="14" t="str">
        <f>+VLOOKUP(AG218,'Visual chart Edit'!$B$7:$L$591,11,FALSE)</f>
        <v>E</v>
      </c>
      <c r="AI220" s="14" t="str">
        <f>+VLOOKUP(AI218,'Visual chart Edit'!$B$7:$L$591,11,FALSE)</f>
        <v>E</v>
      </c>
      <c r="AK220" s="14" t="str">
        <f>+VLOOKUP(AK218,'Visual chart Edit'!$B$7:$L$591,11,FALSE)</f>
        <v>E</v>
      </c>
      <c r="AM220" s="14" t="str">
        <f>+VLOOKUP(AM218,'Visual chart Edit'!$B$7:$L$591,11,FALSE)</f>
        <v>E</v>
      </c>
      <c r="AO220" s="14" t="str">
        <f>+VLOOKUP(AO218,'Visual chart Edit'!$B$7:$L$591,11,FALSE)</f>
        <v>E</v>
      </c>
      <c r="AQ220" s="14" t="str">
        <f>+VLOOKUP(AQ218,'Visual chart Edit'!$B$7:$L$591,11,FALSE)</f>
        <v>E</v>
      </c>
      <c r="AS220" s="14" t="str">
        <f>+VLOOKUP(AS218,'Visual chart Edit'!$B$7:$L$591,11,FALSE)</f>
        <v>E</v>
      </c>
      <c r="AT220" s="31"/>
      <c r="AV220" s="12"/>
      <c r="AW220" s="12"/>
      <c r="AX220" s="12"/>
      <c r="AY220" s="12"/>
      <c r="AZ220" s="12"/>
      <c r="BA220" s="12"/>
      <c r="BB220" s="12"/>
      <c r="BC220" s="12"/>
      <c r="BD220" s="140"/>
    </row>
    <row r="221" spans="1:63" s="14" customFormat="1" ht="3" customHeight="1" x14ac:dyDescent="0.35">
      <c r="A221" s="12"/>
      <c r="B221" s="136"/>
      <c r="C221" s="177" t="s">
        <v>441</v>
      </c>
      <c r="E221" s="22" t="str">
        <f>+VLOOKUP(E218,'Visual chart Edit'!$B$7:$M$491,12,FALSE)</f>
        <v>Done</v>
      </c>
      <c r="G221" s="22" t="str">
        <f>+VLOOKUP(G218,'Visual chart Edit'!$B$7:$M$491,12,FALSE)</f>
        <v>Done</v>
      </c>
      <c r="I221" s="22" t="str">
        <f>+VLOOKUP(I218,'Visual chart Edit'!$B$7:$M$491,12,FALSE)</f>
        <v>Done</v>
      </c>
      <c r="K221" s="22" t="str">
        <f>+VLOOKUP(K218,'Visual chart Edit'!$B$7:$M$491,12,FALSE)</f>
        <v>Done</v>
      </c>
      <c r="M221" s="22" t="str">
        <f>+VLOOKUP(M218,'Visual chart Edit'!$B$7:$M$491,12,FALSE)</f>
        <v>Done</v>
      </c>
      <c r="O221" s="22" t="str">
        <f>+VLOOKUP(O218,'Visual chart Edit'!$B$7:$M$491,12,FALSE)</f>
        <v>Done</v>
      </c>
      <c r="Q221" s="22" t="str">
        <f>+VLOOKUP(Q218,'Visual chart Edit'!$B$7:$M$491,12,FALSE)</f>
        <v>Done</v>
      </c>
      <c r="S221" s="22" t="str">
        <f>+VLOOKUP(S218,'Visual chart Edit'!$B$7:$M$491,12,FALSE)</f>
        <v>Done</v>
      </c>
      <c r="U221" s="22" t="str">
        <f>+VLOOKUP(U218,'Visual chart Edit'!$B$7:$M$491,12,FALSE)</f>
        <v>Done</v>
      </c>
      <c r="W221" s="22" t="str">
        <f>+VLOOKUP(W218,'Visual chart Edit'!$B$7:$M$491,12,FALSE)</f>
        <v>Done</v>
      </c>
      <c r="Y221" s="22" t="str">
        <f>+VLOOKUP(Y218,'Visual chart Edit'!$B$7:$M$491,12,FALSE)</f>
        <v>Done</v>
      </c>
      <c r="AA221" s="22" t="str">
        <f>+VLOOKUP(AA218,'Visual chart Edit'!$B$7:$M$491,12,FALSE)</f>
        <v>Done</v>
      </c>
      <c r="AC221" s="22" t="str">
        <f>+VLOOKUP(AC218,'Visual chart Edit'!$B$7:$M$491,12,FALSE)</f>
        <v>Done</v>
      </c>
      <c r="AE221" s="22" t="str">
        <f>+VLOOKUP(AE218,'Visual chart Edit'!$B$7:$M$491,12,FALSE)</f>
        <v>Done</v>
      </c>
      <c r="AG221" s="22" t="str">
        <f>+VLOOKUP(AG218,'Visual chart Edit'!$B$7:$M$491,12,FALSE)</f>
        <v>Done</v>
      </c>
      <c r="AI221" s="22" t="str">
        <f>+VLOOKUP(AI218,'Visual chart Edit'!$B$7:$M$491,12,FALSE)</f>
        <v>Done</v>
      </c>
      <c r="AK221" s="22" t="str">
        <f>+VLOOKUP(AK218,'Visual chart Edit'!$B$7:$M$491,12,FALSE)</f>
        <v>Done</v>
      </c>
      <c r="AM221" s="22" t="str">
        <f>+VLOOKUP(AM218,'Visual chart Edit'!$B$7:$M$491,12,FALSE)</f>
        <v>Done</v>
      </c>
      <c r="AO221" s="22" t="str">
        <f>+VLOOKUP(AO218,'Visual chart Edit'!$B$7:$M$491,12,FALSE)</f>
        <v>Done</v>
      </c>
      <c r="AQ221" s="22" t="str">
        <f>+VLOOKUP(AQ218,'Visual chart Edit'!$B$7:$M$491,12,FALSE)</f>
        <v>Done</v>
      </c>
      <c r="AS221" s="22" t="str">
        <f>+VLOOKUP(AS218,'Visual chart Edit'!$B$7:$M$491,12,FALSE)</f>
        <v>Done</v>
      </c>
      <c r="AT221" s="31"/>
      <c r="AV221" s="12"/>
      <c r="AW221" s="12"/>
      <c r="AX221" s="12"/>
      <c r="AY221" s="12"/>
      <c r="AZ221" s="12"/>
      <c r="BA221" s="12"/>
      <c r="BB221" s="12"/>
      <c r="BC221" s="12"/>
      <c r="BD221" s="140"/>
    </row>
    <row r="222" spans="1:63" s="14" customFormat="1" ht="15" customHeight="1" x14ac:dyDescent="0.35">
      <c r="A222" s="12"/>
      <c r="B222" s="136"/>
      <c r="C222" s="177" t="s">
        <v>442</v>
      </c>
      <c r="D222" s="14">
        <f>+VLOOKUP(E217,'Visual chart Edit'!$A$8:$I$572,9,FALSE)</f>
        <v>425.6</v>
      </c>
      <c r="E222" s="94" t="str">
        <f>+VLOOKUP(E218,'Visual chart Edit'!$B$7:$K$570,10,FALSE)</f>
        <v>DFR</v>
      </c>
      <c r="F222" s="14">
        <f>+VLOOKUP(G217,'Visual chart Edit'!$A$8:$I$572,9,FALSE)</f>
        <v>412.3</v>
      </c>
      <c r="G222" s="94" t="str">
        <f>+VLOOKUP(G218,'Visual chart Edit'!$B$7:$K$570,10,FALSE)</f>
        <v>DRY</v>
      </c>
      <c r="H222" s="14">
        <f>+VLOOKUP(I217,'Visual chart Edit'!$A$8:$I$572,9,FALSE)</f>
        <v>374.1</v>
      </c>
      <c r="I222" s="94" t="str">
        <f>+VLOOKUP(I218,'Visual chart Edit'!$B$7:$K$570,10,FALSE)</f>
        <v>DRY</v>
      </c>
      <c r="J222" s="14">
        <f>+VLOOKUP(K217,'Visual chart Edit'!$A$8:$I$572,9,FALSE)</f>
        <v>410.1</v>
      </c>
      <c r="K222" s="94" t="str">
        <f>+VLOOKUP(K218,'Visual chart Edit'!$B$7:$K$570,10,FALSE)</f>
        <v>DRY</v>
      </c>
      <c r="L222" s="14">
        <f>+VLOOKUP(M217,'Visual chart Edit'!$A$8:$I$572,9,FALSE)</f>
        <v>400.4</v>
      </c>
      <c r="M222" s="94" t="str">
        <f>+VLOOKUP(M218,'Visual chart Edit'!$B$7:$K$570,10,FALSE)</f>
        <v>DRY</v>
      </c>
      <c r="N222" s="14">
        <f>+VLOOKUP(O217,'Visual chart Edit'!$A$8:$I$572,9,FALSE)</f>
        <v>409.2</v>
      </c>
      <c r="O222" s="94" t="str">
        <f>+VLOOKUP(O218,'Visual chart Edit'!$B$7:$K$570,10,FALSE)</f>
        <v>DRY</v>
      </c>
      <c r="P222" s="14">
        <f>+VLOOKUP(Q217,'Visual chart Edit'!$A$8:$I$572,9,FALSE)</f>
        <v>401</v>
      </c>
      <c r="Q222" s="94" t="str">
        <f>+VLOOKUP(Q218,'Visual chart Edit'!$B$7:$K$570,10,FALSE)</f>
        <v>DFR</v>
      </c>
      <c r="R222" s="14">
        <f>+VLOOKUP(S217,'Visual chart Edit'!$A$8:$I$572,9,FALSE)</f>
        <v>394.5</v>
      </c>
      <c r="S222" s="94" t="str">
        <f>+VLOOKUP(S218,'Visual chart Edit'!$B$7:$K$570,10,FALSE)</f>
        <v>DRY</v>
      </c>
      <c r="T222" s="14">
        <f>+VLOOKUP(U217,'Visual chart Edit'!$A$8:$I$572,9,FALSE)</f>
        <v>397.9</v>
      </c>
      <c r="U222" s="94" t="str">
        <f>+VLOOKUP(U218,'Visual chart Edit'!$B$7:$K$570,10,FALSE)</f>
        <v>DRY</v>
      </c>
      <c r="V222" s="14">
        <f>+VLOOKUP(W217,'Visual chart Edit'!$A$8:$I$572,9,FALSE)</f>
        <v>405.7</v>
      </c>
      <c r="W222" s="94" t="str">
        <f>+VLOOKUP(W218,'Visual chart Edit'!$B$7:$K$570,10,FALSE)</f>
        <v>DFR</v>
      </c>
      <c r="X222" s="14">
        <f>+VLOOKUP(Y217,'Visual chart Edit'!$A$8:$I$572,9,FALSE)</f>
        <v>433.2</v>
      </c>
      <c r="Y222" s="94" t="str">
        <f>+VLOOKUP(Y218,'Visual chart Edit'!$B$7:$K$570,10,FALSE)</f>
        <v>DFR</v>
      </c>
      <c r="Z222" s="14">
        <f>+VLOOKUP(AA217,'Visual chart Edit'!$A$8:$I$572,9,FALSE)</f>
        <v>400.9</v>
      </c>
      <c r="AA222" s="94" t="str">
        <f>+VLOOKUP(AA218,'Visual chart Edit'!$B$7:$K$570,10,FALSE)</f>
        <v>DRY</v>
      </c>
      <c r="AB222" s="14">
        <f>+VLOOKUP(AC217,'Visual chart Edit'!$A$8:$I$572,9,FALSE)</f>
        <v>427</v>
      </c>
      <c r="AC222" s="94" t="str">
        <f>+VLOOKUP(AC218,'Visual chart Edit'!$B$7:$K$570,10,FALSE)</f>
        <v>DRY</v>
      </c>
      <c r="AD222" s="14">
        <f>+VLOOKUP(AE217,'Visual chart Edit'!$A$8:$I$572,9,FALSE)</f>
        <v>413.9</v>
      </c>
      <c r="AE222" s="94" t="str">
        <f>+VLOOKUP(AE218,'Visual chart Edit'!$B$7:$K$570,10,FALSE)</f>
        <v>DRY</v>
      </c>
      <c r="AF222" s="14">
        <f>+VLOOKUP(AG217,'Visual chart Edit'!$A$8:$I$572,9,FALSE)</f>
        <v>426.4</v>
      </c>
      <c r="AG222" s="94" t="str">
        <f>+VLOOKUP(AG218,'Visual chart Edit'!$B$7:$K$570,10,FALSE)</f>
        <v>DRY</v>
      </c>
      <c r="AH222" s="14">
        <f>+VLOOKUP(AI217,'Visual chart Edit'!$A$8:$I$572,9,FALSE)</f>
        <v>411.5</v>
      </c>
      <c r="AI222" s="94" t="str">
        <f>+VLOOKUP(AI218,'Visual chart Edit'!$B$7:$K$570,10,FALSE)</f>
        <v>Dry</v>
      </c>
      <c r="AJ222" s="14">
        <f>+VLOOKUP(AK217,'Visual chart Edit'!$A$8:$I$572,9,FALSE)</f>
        <v>376.3</v>
      </c>
      <c r="AK222" s="94" t="str">
        <f>+VLOOKUP(AK218,'Visual chart Edit'!$B$7:$K$570,10,FALSE)</f>
        <v>DRY</v>
      </c>
      <c r="AL222" s="14">
        <f>+VLOOKUP(AM217,'Visual chart Edit'!$A$8:$I$572,9,FALSE)</f>
        <v>433.4</v>
      </c>
      <c r="AM222" s="94" t="str">
        <f>+VLOOKUP(AM218,'Visual chart Edit'!$B$7:$K$570,10,FALSE)</f>
        <v>Dry</v>
      </c>
      <c r="AN222" s="14">
        <f>+VLOOKUP(AO217,'Visual chart Edit'!$A$8:$I$572,9,FALSE)</f>
        <v>405.6</v>
      </c>
      <c r="AO222" s="94" t="str">
        <f>+VLOOKUP(AO218,'Visual chart Edit'!$B$7:$K$570,10,FALSE)</f>
        <v>DRY</v>
      </c>
      <c r="AP222" s="14">
        <f>+VLOOKUP(AQ217,'Visual chart Edit'!$A$8:$I$572,9,FALSE)</f>
        <v>434.3</v>
      </c>
      <c r="AQ222" s="94" t="str">
        <f>+VLOOKUP(AQ218,'Visual chart Edit'!$B$7:$K$570,10,FALSE)</f>
        <v>DRY</v>
      </c>
      <c r="AR222" s="14">
        <f>+VLOOKUP(AS217,'Visual chart Edit'!$A$8:$I$572,9,FALSE)</f>
        <v>418</v>
      </c>
      <c r="AS222" s="94" t="str">
        <f>+VLOOKUP(AS218,'Visual chart Edit'!$B$7:$K$570,10,FALSE)</f>
        <v>Sandy</v>
      </c>
      <c r="AT222" s="31"/>
      <c r="AV222" s="12">
        <f>+COUNTIF(C221:AT222,"Sandy")</f>
        <v>1</v>
      </c>
      <c r="AW222" s="12">
        <f>+COUNTIF(C221:AT222,"DRY")</f>
        <v>16</v>
      </c>
      <c r="AX222" s="12">
        <f>+COUNTIF(C222:AT222,"DFR")</f>
        <v>4</v>
      </c>
      <c r="AY222" s="12">
        <f>+COUNTIF(C222:AS222,"WFR")</f>
        <v>0</v>
      </c>
      <c r="AZ222" s="12">
        <f>+COUNTIF(C222:AS222,"FS")</f>
        <v>0</v>
      </c>
      <c r="BA222" s="12">
        <f>+SUM(AV222:AZ222)</f>
        <v>21</v>
      </c>
      <c r="BB222" s="12">
        <f>+COUNTIF(E222:AS222,"WIP")</f>
        <v>0</v>
      </c>
      <c r="BC222" s="12">
        <f>+COUNTIF(D223:AT223,"C")</f>
        <v>21</v>
      </c>
      <c r="BD222" s="140">
        <f>+COUNTIF(D220:AT220,"E")</f>
        <v>21</v>
      </c>
      <c r="BE222" s="12">
        <f>+COUNTIF(D221:AT221,"Done")</f>
        <v>21</v>
      </c>
      <c r="BH222" s="14">
        <f>+SUM(D222:AT222)</f>
        <v>8611.2999999999993</v>
      </c>
    </row>
    <row r="223" spans="1:63" s="14" customFormat="1" x14ac:dyDescent="0.35">
      <c r="A223" s="12"/>
      <c r="B223" s="136"/>
      <c r="C223" s="177" t="s">
        <v>443</v>
      </c>
      <c r="E223" s="22" t="s">
        <v>424</v>
      </c>
      <c r="G223" s="22" t="s">
        <v>424</v>
      </c>
      <c r="I223" s="22" t="s">
        <v>424</v>
      </c>
      <c r="K223" s="22" t="s">
        <v>424</v>
      </c>
      <c r="M223" s="22" t="s">
        <v>424</v>
      </c>
      <c r="O223" s="22" t="s">
        <v>424</v>
      </c>
      <c r="Q223" s="22" t="s">
        <v>424</v>
      </c>
      <c r="S223" s="22" t="s">
        <v>424</v>
      </c>
      <c r="U223" s="22" t="s">
        <v>424</v>
      </c>
      <c r="W223" s="22" t="s">
        <v>424</v>
      </c>
      <c r="Y223" s="22" t="s">
        <v>424</v>
      </c>
      <c r="AA223" s="22" t="s">
        <v>424</v>
      </c>
      <c r="AC223" s="22" t="s">
        <v>424</v>
      </c>
      <c r="AE223" s="22" t="s">
        <v>424</v>
      </c>
      <c r="AG223" s="22" t="s">
        <v>424</v>
      </c>
      <c r="AI223" s="22" t="s">
        <v>424</v>
      </c>
      <c r="AK223" s="22" t="s">
        <v>424</v>
      </c>
      <c r="AM223" s="22" t="s">
        <v>424</v>
      </c>
      <c r="AO223" s="22" t="s">
        <v>424</v>
      </c>
      <c r="AQ223" s="22" t="s">
        <v>424</v>
      </c>
      <c r="AS223" s="22" t="s">
        <v>424</v>
      </c>
      <c r="AT223" s="31"/>
      <c r="AV223" s="12"/>
      <c r="AW223" s="12"/>
      <c r="AX223" s="12"/>
      <c r="AY223" s="12"/>
      <c r="AZ223" s="12"/>
      <c r="BA223" s="12"/>
      <c r="BB223" s="12"/>
      <c r="BC223" s="12"/>
      <c r="BD223" s="140"/>
    </row>
    <row r="224" spans="1:63" s="14" customFormat="1" x14ac:dyDescent="0.35">
      <c r="A224" s="12"/>
      <c r="B224" s="136"/>
      <c r="C224" s="177" t="s">
        <v>140</v>
      </c>
      <c r="E224" s="14" t="str">
        <f>+VLOOKUP(E217,'Visual chart Edit'!$A$8:$I$569,3,FALSE)</f>
        <v>DA+3</v>
      </c>
      <c r="G224" s="14" t="str">
        <f>+VLOOKUP(G217,'Visual chart Edit'!$A$8:$I$569,3,FALSE)</f>
        <v>DA+3</v>
      </c>
      <c r="I224" s="14" t="str">
        <f>+VLOOKUP(I217,'Visual chart Edit'!$A$8:$I$569,3,FALSE)</f>
        <v>DA+0</v>
      </c>
      <c r="K224" s="14" t="str">
        <f>+VLOOKUP(K217,'Visual chart Edit'!$A$8:$I$569,3,FALSE)</f>
        <v>DA+3</v>
      </c>
      <c r="M224" s="14" t="str">
        <f>+VLOOKUP(M217,'Visual chart Edit'!$A$8:$I$569,3,FALSE)</f>
        <v>DA+0</v>
      </c>
      <c r="O224" s="14" t="str">
        <f>+VLOOKUP(O217,'Visual chart Edit'!$A$8:$I$569,3,FALSE)</f>
        <v>DA+3</v>
      </c>
      <c r="Q224" s="14" t="str">
        <f>+VLOOKUP(Q217,'Visual chart Edit'!$A$8:$I$569,3,FALSE)</f>
        <v>DA+0</v>
      </c>
      <c r="S224" s="14" t="str">
        <f>+VLOOKUP(S217,'Visual chart Edit'!$A$8:$I$569,3,FALSE)</f>
        <v>DA+3</v>
      </c>
      <c r="U224" s="14" t="str">
        <f>+VLOOKUP(U217,'Visual chart Edit'!$A$8:$I$569,3,FALSE)</f>
        <v>DB2+0</v>
      </c>
      <c r="W224" s="14" t="str">
        <f>+VLOOKUP(W217,'Visual chart Edit'!$A$8:$I$569,3,FALSE)</f>
        <v>DA+6</v>
      </c>
      <c r="Y224" s="14" t="str">
        <f>+VLOOKUP(Y217,'Visual chart Edit'!$A$8:$I$569,3,FALSE)</f>
        <v>DA+6</v>
      </c>
      <c r="AA224" s="14" t="str">
        <f>+VLOOKUP(AA217,'Visual chart Edit'!$A$8:$I$569,3,FALSE)</f>
        <v>DA+6</v>
      </c>
      <c r="AC224" s="14" t="str">
        <f>+VLOOKUP(AC217,'Visual chart Edit'!$A$8:$I$569,3,FALSE)</f>
        <v>DA+3</v>
      </c>
      <c r="AE224" s="14" t="str">
        <f>+VLOOKUP(AE217,'Visual chart Edit'!$A$8:$I$569,3,FALSE)</f>
        <v>DA+3</v>
      </c>
      <c r="AG224" s="14" t="str">
        <f>+VLOOKUP(AG217,'Visual chart Edit'!$A$8:$I$569,3,FALSE)</f>
        <v>DA+3</v>
      </c>
      <c r="AI224" s="14" t="str">
        <f>+VLOOKUP(AI217,'Visual chart Edit'!$A$8:$I$569,3,FALSE)</f>
        <v>DA+9</v>
      </c>
      <c r="AK224" s="14" t="str">
        <f>+VLOOKUP(AK217,'Visual chart Edit'!$A$8:$I$569,3,FALSE)</f>
        <v>DA+6</v>
      </c>
      <c r="AM224" s="14" t="str">
        <f>+VLOOKUP(AM217,'Visual chart Edit'!$A$8:$I$569,3,FALSE)</f>
        <v>DA+0</v>
      </c>
      <c r="AO224" s="14" t="str">
        <f>+VLOOKUP(AO217,'Visual chart Edit'!$A$8:$I$569,3,FALSE)</f>
        <v>DA+9</v>
      </c>
      <c r="AQ224" s="14" t="str">
        <f>+VLOOKUP(AQ217,'Visual chart Edit'!$A$8:$I$569,3,FALSE)</f>
        <v>DB2+0</v>
      </c>
      <c r="AS224" s="14" t="str">
        <f>+VLOOKUP(AS217,'Visual chart Edit'!$A$8:$I$569,3,FALSE)</f>
        <v>DA+3</v>
      </c>
      <c r="AT224" s="31"/>
      <c r="AV224" s="12"/>
      <c r="AW224" s="12"/>
      <c r="AX224" s="12"/>
      <c r="AY224" s="12"/>
      <c r="AZ224" s="12"/>
      <c r="BA224" s="12"/>
      <c r="BB224" s="12"/>
      <c r="BC224" s="12"/>
      <c r="BD224" s="140"/>
    </row>
    <row r="225" spans="1:63" s="14" customFormat="1" x14ac:dyDescent="0.35">
      <c r="A225" s="12"/>
      <c r="B225" s="136"/>
      <c r="C225" s="177" t="s">
        <v>423</v>
      </c>
      <c r="E225" s="14" t="str">
        <f>+VLOOKUP(E217,'Visual chart Edit'!$A$8:$I$569,8,FALSE)</f>
        <v>,,,</v>
      </c>
      <c r="G225" s="14" t="str">
        <f>+VLOOKUP(G217,'Visual chart Edit'!$A$8:$I$569,8,FALSE)</f>
        <v>,,,</v>
      </c>
      <c r="I225" s="14" t="str">
        <f>+VLOOKUP(I217,'Visual chart Edit'!$A$8:$I$569,8,FALSE)</f>
        <v>,,,</v>
      </c>
      <c r="K225" s="14" t="str">
        <f>+VLOOKUP(K217,'Visual chart Edit'!$A$8:$I$569,8,FALSE)</f>
        <v>,,,</v>
      </c>
      <c r="M225" s="14" t="str">
        <f>+VLOOKUP(M217,'Visual chart Edit'!$A$8:$I$569,8,FALSE)</f>
        <v>,,,</v>
      </c>
      <c r="O225" s="14" t="str">
        <f>+VLOOKUP(O217,'Visual chart Edit'!$A$8:$I$569,8,FALSE)</f>
        <v>,,,</v>
      </c>
      <c r="Q225" s="14" t="str">
        <f>+VLOOKUP(Q217,'Visual chart Edit'!$A$8:$I$569,8,FALSE)</f>
        <v>,,,</v>
      </c>
      <c r="S225" s="14" t="str">
        <f>+VLOOKUP(S217,'Visual chart Edit'!$A$8:$I$569,8,FALSE)</f>
        <v>,,,</v>
      </c>
      <c r="U225" s="14" t="str">
        <f>+VLOOKUP(U217,'Visual chart Edit'!$A$8:$I$569,8,FALSE)</f>
        <v>,,,</v>
      </c>
      <c r="W225" s="14" t="str">
        <f>+VLOOKUP(W217,'Visual chart Edit'!$A$8:$I$569,8,FALSE)</f>
        <v>0,0,0,0</v>
      </c>
      <c r="Y225" s="14" t="str">
        <f>+VLOOKUP(Y217,'Visual chart Edit'!$A$8:$I$569,8,FALSE)</f>
        <v>,,,</v>
      </c>
      <c r="AA225" s="14" t="str">
        <f>+VLOOKUP(AA217,'Visual chart Edit'!$A$8:$I$569,8,FALSE)</f>
        <v>,,,</v>
      </c>
      <c r="AC225" s="14" t="str">
        <f>+VLOOKUP(AC217,'Visual chart Edit'!$A$8:$I$569,8,FALSE)</f>
        <v>,,,</v>
      </c>
      <c r="AE225" s="14" t="str">
        <f>+VLOOKUP(AE217,'Visual chart Edit'!$A$8:$I$569,8,FALSE)</f>
        <v>,,,</v>
      </c>
      <c r="AG225" s="14" t="str">
        <f>+VLOOKUP(AG217,'Visual chart Edit'!$A$8:$I$569,8,FALSE)</f>
        <v>,,,</v>
      </c>
      <c r="AI225" s="14" t="str">
        <f>+VLOOKUP(AI217,'Visual chart Edit'!$A$8:$I$569,8,FALSE)</f>
        <v>0,0,0,1</v>
      </c>
      <c r="AK225" s="14" t="str">
        <f>+VLOOKUP(AK217,'Visual chart Edit'!$A$8:$I$569,8,FALSE)</f>
        <v>1,2,1,0</v>
      </c>
      <c r="AM225" s="14" t="str">
        <f>+VLOOKUP(AM217,'Visual chart Edit'!$A$8:$I$569,8,FALSE)</f>
        <v>,,,</v>
      </c>
      <c r="AO225" s="14" t="str">
        <f>+VLOOKUP(AO217,'Visual chart Edit'!$A$8:$I$569,8,FALSE)</f>
        <v>,,,</v>
      </c>
      <c r="AQ225" s="14" t="str">
        <f>+VLOOKUP(AQ217,'Visual chart Edit'!$A$8:$I$569,8,FALSE)</f>
        <v>0,0,0,0</v>
      </c>
      <c r="AS225" s="14" t="str">
        <f>+VLOOKUP(AS217,'Visual chart Edit'!$A$8:$I$569,8,FALSE)</f>
        <v>0,0,1,2</v>
      </c>
      <c r="AT225" s="31"/>
      <c r="AV225" s="12"/>
      <c r="AW225" s="12"/>
      <c r="AX225" s="12"/>
      <c r="AY225" s="12"/>
      <c r="AZ225" s="12"/>
      <c r="BA225" s="12"/>
      <c r="BB225" s="12"/>
      <c r="BC225" s="12"/>
      <c r="BD225" s="140"/>
    </row>
    <row r="226" spans="1:63" s="14" customFormat="1" ht="14.5" x14ac:dyDescent="0.35">
      <c r="A226" s="12"/>
      <c r="B226" s="136"/>
      <c r="C226" s="177" t="s">
        <v>444</v>
      </c>
      <c r="G226" s="48"/>
      <c r="I226" s="48"/>
      <c r="K226" s="48"/>
      <c r="M226" s="48"/>
      <c r="O226" s="48"/>
      <c r="Q226" s="179"/>
      <c r="S226" s="48"/>
      <c r="U226" s="48"/>
      <c r="W226" s="48"/>
      <c r="Y226" s="179"/>
      <c r="AA226" s="179"/>
      <c r="AC226" s="179"/>
      <c r="AE226" s="179"/>
      <c r="AG226" s="48"/>
      <c r="AI226" s="179"/>
      <c r="AK226" s="179"/>
      <c r="AM226" s="179"/>
      <c r="AO226" s="48"/>
      <c r="AQ226" s="48"/>
      <c r="AS226" s="48"/>
      <c r="AT226" s="31"/>
      <c r="AV226" s="12"/>
      <c r="AW226" s="12"/>
      <c r="AX226" s="12"/>
      <c r="AY226" s="12"/>
      <c r="AZ226" s="12"/>
      <c r="BA226" s="12"/>
      <c r="BB226" s="12"/>
      <c r="BC226" s="12"/>
      <c r="BD226" s="140"/>
    </row>
    <row r="227" spans="1:63" s="14" customFormat="1" ht="14.5" x14ac:dyDescent="0.35">
      <c r="A227" s="12"/>
      <c r="B227" s="57"/>
      <c r="C227" s="70"/>
      <c r="D227" s="71"/>
      <c r="E227" s="71"/>
      <c r="F227" s="71"/>
      <c r="G227" s="72"/>
      <c r="H227" s="71"/>
      <c r="I227" s="72"/>
      <c r="J227" s="71"/>
      <c r="K227" s="72"/>
      <c r="L227" s="71"/>
      <c r="M227" s="72"/>
      <c r="N227" s="71"/>
      <c r="O227" s="72"/>
      <c r="P227" s="71"/>
      <c r="Q227" s="72"/>
      <c r="R227" s="71"/>
      <c r="S227" s="72"/>
      <c r="T227" s="71"/>
      <c r="U227" s="72"/>
      <c r="V227" s="71"/>
      <c r="W227" s="72"/>
      <c r="X227" s="71"/>
      <c r="Y227" s="72"/>
      <c r="Z227" s="71"/>
      <c r="AA227" s="72"/>
      <c r="AB227" s="71"/>
      <c r="AC227" s="72"/>
      <c r="AD227" s="71"/>
      <c r="AE227" s="72"/>
      <c r="AF227" s="71"/>
      <c r="AG227" s="72"/>
      <c r="AH227" s="71"/>
      <c r="AI227" s="72"/>
      <c r="AJ227" s="71"/>
      <c r="AK227" s="72"/>
      <c r="AL227" s="71"/>
      <c r="AM227" s="72"/>
      <c r="AN227" s="71"/>
      <c r="AO227" s="72"/>
      <c r="AP227" s="71"/>
      <c r="AQ227" s="72"/>
      <c r="AR227" s="71"/>
      <c r="AS227" s="72"/>
      <c r="AT227" s="73"/>
      <c r="AV227" s="12"/>
      <c r="AW227" s="12"/>
      <c r="AX227" s="12"/>
      <c r="AY227" s="12"/>
      <c r="AZ227" s="12"/>
      <c r="BA227" s="12"/>
      <c r="BB227" s="12"/>
      <c r="BC227" s="12"/>
      <c r="BD227" s="140"/>
    </row>
    <row r="228" spans="1:63" s="14" customFormat="1" x14ac:dyDescent="0.35">
      <c r="A228" s="12"/>
      <c r="B228" s="57"/>
      <c r="C228" s="177"/>
      <c r="D228" s="61"/>
      <c r="E228" s="61">
        <v>400</v>
      </c>
      <c r="F228" s="61"/>
      <c r="G228" s="184">
        <v>401</v>
      </c>
      <c r="H228" s="61"/>
      <c r="I228" s="61">
        <v>402</v>
      </c>
      <c r="J228" s="61"/>
      <c r="K228" s="184">
        <v>403</v>
      </c>
      <c r="L228" s="61"/>
      <c r="M228" s="61">
        <v>404</v>
      </c>
      <c r="N228" s="61"/>
      <c r="O228" s="184">
        <v>405</v>
      </c>
      <c r="P228" s="61"/>
      <c r="Q228" s="61">
        <v>406</v>
      </c>
      <c r="R228" s="61"/>
      <c r="S228" s="184">
        <v>407</v>
      </c>
      <c r="T228" s="61"/>
      <c r="U228" s="61">
        <v>408</v>
      </c>
      <c r="V228" s="61"/>
      <c r="W228" s="184">
        <v>409</v>
      </c>
      <c r="X228" s="61"/>
      <c r="Y228" s="61">
        <v>410</v>
      </c>
      <c r="Z228" s="61"/>
      <c r="AA228" s="184">
        <v>411</v>
      </c>
      <c r="AB228" s="61"/>
      <c r="AC228" s="61">
        <v>412</v>
      </c>
      <c r="AD228" s="61"/>
      <c r="AE228" s="184">
        <v>413</v>
      </c>
      <c r="AF228" s="61"/>
      <c r="AG228" s="61">
        <v>414</v>
      </c>
      <c r="AH228" s="61"/>
      <c r="AI228" s="184">
        <v>415</v>
      </c>
      <c r="AJ228" s="61"/>
      <c r="AK228" s="61">
        <v>416</v>
      </c>
      <c r="AL228" s="61"/>
      <c r="AM228" s="184">
        <v>417</v>
      </c>
      <c r="AN228" s="61"/>
      <c r="AO228" s="61">
        <v>418</v>
      </c>
      <c r="AP228" s="61"/>
      <c r="AQ228" s="184">
        <v>419</v>
      </c>
      <c r="AR228" s="61"/>
      <c r="AS228" s="61">
        <v>420</v>
      </c>
      <c r="AT228" s="31"/>
      <c r="AV228" s="12"/>
      <c r="AW228" s="12"/>
      <c r="AX228" s="12"/>
      <c r="AY228" s="12"/>
      <c r="AZ228" s="12"/>
      <c r="BA228" s="12"/>
      <c r="BB228" s="12"/>
      <c r="BC228" s="12"/>
      <c r="BD228" s="140"/>
    </row>
    <row r="229" spans="1:63" s="14" customFormat="1" x14ac:dyDescent="0.35">
      <c r="A229" s="12"/>
      <c r="B229" s="57"/>
      <c r="C229" s="177"/>
      <c r="E229" s="170" t="str">
        <f>+VLOOKUP(E228,'Visual chart Edit'!$A$8:$I$600,2,FALSE)</f>
        <v>62/2</v>
      </c>
      <c r="G229" s="170" t="str">
        <f>+VLOOKUP(G228,'Visual chart Edit'!$A$8:$I$600,2,FALSE)</f>
        <v>62/3</v>
      </c>
      <c r="I229" s="170" t="str">
        <f>+VLOOKUP(I228,'Visual chart Edit'!$A$8:$I$600,2,FALSE)</f>
        <v>62/4</v>
      </c>
      <c r="K229" s="170" t="str">
        <f>+VLOOKUP(K228,'Visual chart Edit'!$A$8:$I$600,2,FALSE)</f>
        <v>62/5</v>
      </c>
      <c r="M229" s="170" t="str">
        <f>+VLOOKUP(M228,'Visual chart Edit'!$A$8:$I$600,2,FALSE)</f>
        <v>62/6</v>
      </c>
      <c r="O229" s="170" t="str">
        <f>+VLOOKUP(O228,'Visual chart Edit'!$A$8:$I$600,2,FALSE)</f>
        <v>62/7</v>
      </c>
      <c r="Q229" s="170" t="str">
        <f>+VLOOKUP(Q228,'Visual chart Edit'!$A$8:$I$600,2,FALSE)</f>
        <v>62/8</v>
      </c>
      <c r="S229" s="170" t="str">
        <f>+VLOOKUP(S228,'Visual chart Edit'!$A$8:$I$600,2,FALSE)</f>
        <v>62/9</v>
      </c>
      <c r="U229" s="170" t="str">
        <f>+VLOOKUP(U228,'Visual chart Edit'!$A$8:$I$600,2,FALSE)</f>
        <v>62/10</v>
      </c>
      <c r="W229" s="170" t="str">
        <f>+VLOOKUP(W228,'Visual chart Edit'!$A$8:$I$600,2,FALSE)</f>
        <v>62/11</v>
      </c>
      <c r="Y229" s="170" t="str">
        <f>+VLOOKUP(Y228,'Visual chart Edit'!$A$8:$I$600,2,FALSE)</f>
        <v>63/0</v>
      </c>
      <c r="AA229" s="170" t="str">
        <f>+VLOOKUP(AA228,'Visual chart Edit'!$A$8:$I$600,2,FALSE)</f>
        <v>63/1</v>
      </c>
      <c r="AC229" s="170" t="str">
        <f>+VLOOKUP(AC228,'Visual chart Edit'!$A$8:$I$600,2,FALSE)</f>
        <v>63/2</v>
      </c>
      <c r="AE229" s="170" t="str">
        <f>+VLOOKUP(AE228,'Visual chart Edit'!$A$8:$I$600,2,FALSE)</f>
        <v>63/3</v>
      </c>
      <c r="AG229" s="170" t="str">
        <f>+VLOOKUP(AG228,'Visual chart Edit'!$A$8:$I$600,2,FALSE)</f>
        <v>63/4</v>
      </c>
      <c r="AI229" s="170" t="str">
        <f>+VLOOKUP(AI228,'Visual chart Edit'!$A$8:$I$600,2,FALSE)</f>
        <v>63/5</v>
      </c>
      <c r="AK229" s="170" t="str">
        <f>+VLOOKUP(AK228,'Visual chart Edit'!$A$8:$I$600,2,FALSE)</f>
        <v>63/6</v>
      </c>
      <c r="AM229" s="170" t="str">
        <f>+VLOOKUP(AM228,'Visual chart Edit'!$A$8:$I$600,2,FALSE)</f>
        <v>63/7</v>
      </c>
      <c r="AO229" s="170" t="str">
        <f>+VLOOKUP(AO228,'Visual chart Edit'!$A$8:$I$600,2,FALSE)</f>
        <v>63/8</v>
      </c>
      <c r="AQ229" s="170" t="str">
        <f>+VLOOKUP(AQ228,'Visual chart Edit'!$A$8:$I$600,2,FALSE)</f>
        <v>64/0</v>
      </c>
      <c r="AS229" s="170" t="str">
        <f>+VLOOKUP(AS228,'Visual chart Edit'!$A$8:$I$600,2,FALSE)</f>
        <v>64/1</v>
      </c>
      <c r="AT229" s="31"/>
      <c r="AV229" s="12"/>
      <c r="AW229" s="12"/>
      <c r="AX229" s="12"/>
      <c r="AY229" s="12"/>
      <c r="AZ229" s="12"/>
      <c r="BA229" s="12"/>
      <c r="BB229" s="12"/>
      <c r="BC229" s="12"/>
      <c r="BD229" s="140"/>
    </row>
    <row r="230" spans="1:63" s="14" customFormat="1" x14ac:dyDescent="0.35">
      <c r="A230" s="12"/>
      <c r="B230" s="57"/>
      <c r="C230" s="177"/>
      <c r="D230" s="14" t="s">
        <v>917</v>
      </c>
      <c r="F230" s="14" t="s">
        <v>917</v>
      </c>
      <c r="H230" s="14" t="s">
        <v>917</v>
      </c>
      <c r="J230" s="14" t="s">
        <v>917</v>
      </c>
      <c r="L230" s="14" t="s">
        <v>917</v>
      </c>
      <c r="N230" s="14" t="s">
        <v>917</v>
      </c>
      <c r="P230" s="14" t="s">
        <v>917</v>
      </c>
      <c r="R230" s="14" t="s">
        <v>917</v>
      </c>
      <c r="T230" s="14" t="s">
        <v>917</v>
      </c>
      <c r="V230" s="14" t="s">
        <v>917</v>
      </c>
      <c r="X230" s="14" t="s">
        <v>917</v>
      </c>
      <c r="Z230" s="14" t="s">
        <v>917</v>
      </c>
      <c r="AB230" s="14" t="s">
        <v>917</v>
      </c>
      <c r="AD230" s="14" t="s">
        <v>917</v>
      </c>
      <c r="AF230" s="14" t="s">
        <v>917</v>
      </c>
      <c r="AH230" s="14" t="s">
        <v>917</v>
      </c>
      <c r="AJ230" s="14" t="s">
        <v>917</v>
      </c>
      <c r="AL230" s="14" t="s">
        <v>917</v>
      </c>
      <c r="AN230" s="14" t="s">
        <v>917</v>
      </c>
      <c r="AP230" s="14" t="s">
        <v>917</v>
      </c>
      <c r="AR230" s="14" t="s">
        <v>917</v>
      </c>
      <c r="AT230" s="31"/>
      <c r="AV230" s="12"/>
      <c r="AW230" s="12"/>
      <c r="AX230" s="12"/>
      <c r="AY230" s="12"/>
      <c r="AZ230" s="12"/>
      <c r="BA230" s="12"/>
      <c r="BB230" s="12"/>
      <c r="BC230" s="12"/>
      <c r="BD230" s="140"/>
      <c r="BI230" s="14">
        <f>+SUMIF(D230:AT230,".",D233:AT233)</f>
        <v>0</v>
      </c>
      <c r="BJ230" s="14">
        <f>+SUMIF(D230:AT230,"..",D233:AT233)</f>
        <v>0</v>
      </c>
      <c r="BK230" s="14">
        <f>+SUMIF(D230:AT230,",",D233:AT233)</f>
        <v>8531.5</v>
      </c>
    </row>
    <row r="231" spans="1:63" s="14" customFormat="1" x14ac:dyDescent="0.35">
      <c r="A231" s="12"/>
      <c r="B231" s="136"/>
      <c r="C231" s="177" t="s">
        <v>440</v>
      </c>
      <c r="E231" s="14" t="str">
        <f>+VLOOKUP(E229,'Visual chart Edit'!$B$7:$L$591,11,FALSE)</f>
        <v>E</v>
      </c>
      <c r="G231" s="14" t="str">
        <f>+VLOOKUP(G229,'Visual chart Edit'!$B$7:$L$591,11,FALSE)</f>
        <v>E</v>
      </c>
      <c r="I231" s="14" t="str">
        <f>+VLOOKUP(I229,'Visual chart Edit'!$B$7:$L$591,11,FALSE)</f>
        <v>E</v>
      </c>
      <c r="K231" s="14" t="str">
        <f>+VLOOKUP(K229,'Visual chart Edit'!$B$7:$L$591,11,FALSE)</f>
        <v>E</v>
      </c>
      <c r="M231" s="14" t="str">
        <f>+VLOOKUP(M229,'Visual chart Edit'!$B$7:$L$591,11,FALSE)</f>
        <v>E</v>
      </c>
      <c r="O231" s="14" t="str">
        <f>+VLOOKUP(O229,'Visual chart Edit'!$B$7:$L$591,11,FALSE)</f>
        <v>E</v>
      </c>
      <c r="Q231" s="14" t="str">
        <f>+VLOOKUP(Q229,'Visual chart Edit'!$B$7:$L$591,11,FALSE)</f>
        <v>E</v>
      </c>
      <c r="S231" s="14" t="str">
        <f>+VLOOKUP(S229,'Visual chart Edit'!$B$7:$L$591,11,FALSE)</f>
        <v>E</v>
      </c>
      <c r="U231" s="14" t="str">
        <f>+VLOOKUP(U229,'Visual chart Edit'!$B$7:$L$591,11,FALSE)</f>
        <v>E</v>
      </c>
      <c r="W231" s="14" t="str">
        <f>+VLOOKUP(W229,'Visual chart Edit'!$B$7:$L$591,11,FALSE)</f>
        <v>E</v>
      </c>
      <c r="Y231" s="14" t="str">
        <f>+VLOOKUP(Y229,'Visual chart Edit'!$B$7:$L$591,11,FALSE)</f>
        <v>E</v>
      </c>
      <c r="AA231" s="14" t="str">
        <f>+VLOOKUP(AA229,'Visual chart Edit'!$B$7:$L$591,11,FALSE)</f>
        <v>E</v>
      </c>
      <c r="AC231" s="14" t="str">
        <f>+VLOOKUP(AC229,'Visual chart Edit'!$B$7:$L$591,11,FALSE)</f>
        <v>E</v>
      </c>
      <c r="AE231" s="14" t="str">
        <f>+VLOOKUP(AE229,'Visual chart Edit'!$B$7:$L$591,11,FALSE)</f>
        <v>E</v>
      </c>
      <c r="AG231" s="14" t="str">
        <f>+VLOOKUP(AG229,'Visual chart Edit'!$B$7:$L$591,11,FALSE)</f>
        <v>E</v>
      </c>
      <c r="AI231" s="14" t="str">
        <f>+VLOOKUP(AI229,'Visual chart Edit'!$B$7:$L$591,11,FALSE)</f>
        <v>E</v>
      </c>
      <c r="AK231" s="14" t="str">
        <f>+VLOOKUP(AK229,'Visual chart Edit'!$B$7:$L$591,11,FALSE)</f>
        <v>E</v>
      </c>
      <c r="AM231" s="14" t="str">
        <f>+VLOOKUP(AM229,'Visual chart Edit'!$B$7:$L$591,11,FALSE)</f>
        <v>E</v>
      </c>
      <c r="AO231" s="14" t="str">
        <f>+VLOOKUP(AO229,'Visual chart Edit'!$B$7:$L$591,11,FALSE)</f>
        <v>E</v>
      </c>
      <c r="AQ231" s="14" t="str">
        <f>+VLOOKUP(AQ229,'Visual chart Edit'!$B$7:$L$591,11,FALSE)</f>
        <v>E</v>
      </c>
      <c r="AS231" s="14" t="str">
        <f>+VLOOKUP(AS229,'Visual chart Edit'!$B$7:$L$591,11,FALSE)</f>
        <v>E</v>
      </c>
      <c r="AT231" s="31"/>
      <c r="AV231" s="12"/>
      <c r="AW231" s="12"/>
      <c r="AX231" s="12"/>
      <c r="AY231" s="12"/>
      <c r="AZ231" s="12"/>
      <c r="BA231" s="12"/>
      <c r="BB231" s="12"/>
      <c r="BC231" s="12"/>
      <c r="BD231" s="140"/>
    </row>
    <row r="232" spans="1:63" s="14" customFormat="1" ht="3" customHeight="1" x14ac:dyDescent="0.35">
      <c r="A232" s="12"/>
      <c r="B232" s="136"/>
      <c r="C232" s="177" t="s">
        <v>441</v>
      </c>
      <c r="E232" s="22" t="str">
        <f>+VLOOKUP(E229,'Visual chart Edit'!$B$7:$M$491,12,FALSE)</f>
        <v>Done</v>
      </c>
      <c r="G232" s="22" t="str">
        <f>+VLOOKUP(G229,'Visual chart Edit'!$B$7:$M$491,12,FALSE)</f>
        <v>Done</v>
      </c>
      <c r="I232" s="22" t="str">
        <f>+VLOOKUP(I229,'Visual chart Edit'!$B$7:$M$491,12,FALSE)</f>
        <v>Done</v>
      </c>
      <c r="K232" s="22" t="str">
        <f>+VLOOKUP(K229,'Visual chart Edit'!$B$7:$M$491,12,FALSE)</f>
        <v>Done</v>
      </c>
      <c r="M232" s="22" t="str">
        <f>+VLOOKUP(M229,'Visual chart Edit'!$B$7:$M$491,12,FALSE)</f>
        <v>Done</v>
      </c>
      <c r="O232" s="22" t="str">
        <f>+VLOOKUP(O229,'Visual chart Edit'!$B$7:$M$491,12,FALSE)</f>
        <v>Done</v>
      </c>
      <c r="Q232" s="22" t="str">
        <f>+VLOOKUP(Q229,'Visual chart Edit'!$B$7:$M$491,12,FALSE)</f>
        <v>Done</v>
      </c>
      <c r="S232" s="22" t="str">
        <f>+VLOOKUP(S229,'Visual chart Edit'!$B$7:$M$491,12,FALSE)</f>
        <v>Done</v>
      </c>
      <c r="U232" s="22" t="str">
        <f>+VLOOKUP(U229,'Visual chart Edit'!$B$7:$M$491,12,FALSE)</f>
        <v>Done</v>
      </c>
      <c r="W232" s="22" t="str">
        <f>+VLOOKUP(W229,'Visual chart Edit'!$B$7:$M$491,12,FALSE)</f>
        <v>Done</v>
      </c>
      <c r="Y232" s="22" t="str">
        <f>+VLOOKUP(Y229,'Visual chart Edit'!$B$7:$M$491,12,FALSE)</f>
        <v>Done</v>
      </c>
      <c r="AA232" s="22" t="str">
        <f>+VLOOKUP(AA229,'Visual chart Edit'!$B$7:$M$491,12,FALSE)</f>
        <v>Done</v>
      </c>
      <c r="AC232" s="22" t="str">
        <f>+VLOOKUP(AC229,'Visual chart Edit'!$B$7:$M$491,12,FALSE)</f>
        <v>Done</v>
      </c>
      <c r="AE232" s="22" t="str">
        <f>+VLOOKUP(AE229,'Visual chart Edit'!$B$7:$M$491,12,FALSE)</f>
        <v>Done</v>
      </c>
      <c r="AG232" s="22" t="str">
        <f>+VLOOKUP(AG229,'Visual chart Edit'!$B$7:$M$491,12,FALSE)</f>
        <v>Done</v>
      </c>
      <c r="AI232" s="22" t="str">
        <f>+VLOOKUP(AI229,'Visual chart Edit'!$B$7:$M$491,12,FALSE)</f>
        <v>Done</v>
      </c>
      <c r="AK232" s="22" t="str">
        <f>+VLOOKUP(AK229,'Visual chart Edit'!$B$7:$M$491,12,FALSE)</f>
        <v>Done</v>
      </c>
      <c r="AM232" s="22" t="str">
        <f>+VLOOKUP(AM229,'Visual chart Edit'!$B$7:$M$491,12,FALSE)</f>
        <v>Done</v>
      </c>
      <c r="AO232" s="22" t="str">
        <f>+VLOOKUP(AO229,'Visual chart Edit'!$B$7:$M$491,12,FALSE)</f>
        <v>Done</v>
      </c>
      <c r="AQ232" s="22" t="str">
        <f>+VLOOKUP(AQ229,'Visual chart Edit'!$B$7:$M$491,12,FALSE)</f>
        <v>Done</v>
      </c>
      <c r="AS232" s="22" t="str">
        <f>+VLOOKUP(AS229,'Visual chart Edit'!$B$7:$M$491,12,FALSE)</f>
        <v>Done</v>
      </c>
      <c r="AT232" s="31"/>
      <c r="AV232" s="12"/>
      <c r="AW232" s="12"/>
      <c r="AX232" s="12"/>
      <c r="AY232" s="12"/>
      <c r="AZ232" s="12"/>
      <c r="BA232" s="12"/>
      <c r="BB232" s="12"/>
      <c r="BC232" s="12"/>
      <c r="BD232" s="140"/>
    </row>
    <row r="233" spans="1:63" s="14" customFormat="1" ht="15" customHeight="1" x14ac:dyDescent="0.35">
      <c r="A233" s="12"/>
      <c r="B233" s="136"/>
      <c r="C233" s="177" t="s">
        <v>442</v>
      </c>
      <c r="D233" s="14">
        <f>+VLOOKUP(E228,'Visual chart Edit'!$A$8:$I$572,9,FALSE)</f>
        <v>386</v>
      </c>
      <c r="E233" s="94" t="str">
        <f>+VLOOKUP(E229,'Visual chart Edit'!$B$7:$K$570,10,FALSE)</f>
        <v>DRY</v>
      </c>
      <c r="F233" s="14">
        <f>+VLOOKUP(G228,'Visual chart Edit'!$A$8:$I$572,9,FALSE)</f>
        <v>400</v>
      </c>
      <c r="G233" s="94" t="str">
        <f>+VLOOKUP(G229,'Visual chart Edit'!$B$7:$K$570,10,FALSE)</f>
        <v>DRY</v>
      </c>
      <c r="H233" s="14">
        <f>+VLOOKUP(I228,'Visual chart Edit'!$A$8:$I$572,9,FALSE)</f>
        <v>401</v>
      </c>
      <c r="I233" s="94" t="str">
        <f>+VLOOKUP(I229,'Visual chart Edit'!$B$7:$K$570,10,FALSE)</f>
        <v>DRY</v>
      </c>
      <c r="J233" s="14">
        <f>+VLOOKUP(K228,'Visual chart Edit'!$A$8:$I$572,9,FALSE)</f>
        <v>403</v>
      </c>
      <c r="K233" s="94" t="str">
        <f>+VLOOKUP(K229,'Visual chart Edit'!$B$7:$K$570,10,FALSE)</f>
        <v>DRY</v>
      </c>
      <c r="L233" s="14">
        <f>+VLOOKUP(M228,'Visual chart Edit'!$A$8:$I$572,9,FALSE)</f>
        <v>404</v>
      </c>
      <c r="M233" s="94" t="str">
        <f>+VLOOKUP(M229,'Visual chart Edit'!$B$7:$K$570,10,FALSE)</f>
        <v>DRY</v>
      </c>
      <c r="N233" s="14">
        <f>+VLOOKUP(O228,'Visual chart Edit'!$A$8:$I$572,9,FALSE)</f>
        <v>423</v>
      </c>
      <c r="O233" s="94" t="str">
        <f>+VLOOKUP(O229,'Visual chart Edit'!$B$7:$K$570,10,FALSE)</f>
        <v>DRY</v>
      </c>
      <c r="P233" s="14">
        <f>+VLOOKUP(Q228,'Visual chart Edit'!$A$8:$I$572,9,FALSE)</f>
        <v>409</v>
      </c>
      <c r="Q233" s="94" t="str">
        <f>+VLOOKUP(Q229,'Visual chart Edit'!$B$7:$K$570,10,FALSE)</f>
        <v>DFR</v>
      </c>
      <c r="R233" s="14">
        <f>+VLOOKUP(S228,'Visual chart Edit'!$A$8:$I$572,9,FALSE)</f>
        <v>409</v>
      </c>
      <c r="S233" s="94" t="str">
        <f>+VLOOKUP(S229,'Visual chart Edit'!$B$7:$K$570,10,FALSE)</f>
        <v>DFR</v>
      </c>
      <c r="T233" s="14">
        <f>+VLOOKUP(U228,'Visual chart Edit'!$A$8:$I$572,9,FALSE)</f>
        <v>411</v>
      </c>
      <c r="U233" s="94" t="str">
        <f>+VLOOKUP(U229,'Visual chart Edit'!$B$7:$K$570,10,FALSE)</f>
        <v>DFR</v>
      </c>
      <c r="V233" s="14">
        <f>+VLOOKUP(W228,'Visual chart Edit'!$A$8:$I$572,9,FALSE)</f>
        <v>413</v>
      </c>
      <c r="W233" s="94" t="str">
        <f>+VLOOKUP(W229,'Visual chart Edit'!$B$7:$K$570,10,FALSE)</f>
        <v>DRY</v>
      </c>
      <c r="X233" s="14">
        <f>+VLOOKUP(Y228,'Visual chart Edit'!$A$8:$I$572,9,FALSE)</f>
        <v>386.1</v>
      </c>
      <c r="Y233" s="94" t="str">
        <f>+VLOOKUP(Y229,'Visual chart Edit'!$B$7:$K$570,10,FALSE)</f>
        <v>DFR</v>
      </c>
      <c r="Z233" s="14">
        <f>+VLOOKUP(AA228,'Visual chart Edit'!$A$8:$I$572,9,FALSE)</f>
        <v>400</v>
      </c>
      <c r="AA233" s="94" t="str">
        <f>+VLOOKUP(AA229,'Visual chart Edit'!$B$7:$K$570,10,FALSE)</f>
        <v>DFR</v>
      </c>
      <c r="AB233" s="14">
        <f>+VLOOKUP(AC228,'Visual chart Edit'!$A$8:$I$572,9,FALSE)</f>
        <v>416</v>
      </c>
      <c r="AC233" s="94" t="str">
        <f>+VLOOKUP(AC229,'Visual chart Edit'!$B$7:$K$570,10,FALSE)</f>
        <v>DFR</v>
      </c>
      <c r="AD233" s="14">
        <f>+VLOOKUP(AE228,'Visual chart Edit'!$A$8:$I$572,9,FALSE)</f>
        <v>411</v>
      </c>
      <c r="AE233" s="94" t="str">
        <f>+VLOOKUP(AE229,'Visual chart Edit'!$B$7:$K$570,10,FALSE)</f>
        <v>DFR</v>
      </c>
      <c r="AF233" s="14">
        <f>+VLOOKUP(AG228,'Visual chart Edit'!$A$8:$I$572,9,FALSE)</f>
        <v>399</v>
      </c>
      <c r="AG233" s="94" t="str">
        <f>+VLOOKUP(AG229,'Visual chart Edit'!$B$7:$K$570,10,FALSE)</f>
        <v>DRY</v>
      </c>
      <c r="AH233" s="14">
        <f>+VLOOKUP(AI228,'Visual chart Edit'!$A$8:$I$572,9,FALSE)</f>
        <v>413</v>
      </c>
      <c r="AI233" s="94" t="str">
        <f>+VLOOKUP(AI229,'Visual chart Edit'!$B$7:$K$570,10,FALSE)</f>
        <v>DFR</v>
      </c>
      <c r="AJ233" s="14">
        <f>+VLOOKUP(AK228,'Visual chart Edit'!$A$8:$I$572,9,FALSE)</f>
        <v>426</v>
      </c>
      <c r="AK233" s="94" t="str">
        <f>+VLOOKUP(AK229,'Visual chart Edit'!$B$7:$K$570,10,FALSE)</f>
        <v>DRY</v>
      </c>
      <c r="AL233" s="14">
        <f>+VLOOKUP(AM228,'Visual chart Edit'!$A$8:$I$572,9,FALSE)</f>
        <v>413</v>
      </c>
      <c r="AM233" s="94" t="str">
        <f>+VLOOKUP(AM229,'Visual chart Edit'!$B$7:$K$570,10,FALSE)</f>
        <v>DRY</v>
      </c>
      <c r="AN233" s="14">
        <f>+VLOOKUP(AO228,'Visual chart Edit'!$A$8:$I$572,9,FALSE)</f>
        <v>425</v>
      </c>
      <c r="AO233" s="94" t="str">
        <f>+VLOOKUP(AO229,'Visual chart Edit'!$B$7:$K$570,10,FALSE)</f>
        <v>DRY</v>
      </c>
      <c r="AP233" s="14">
        <f>+VLOOKUP(AQ228,'Visual chart Edit'!$A$8:$I$572,9,FALSE)</f>
        <v>408.3</v>
      </c>
      <c r="AQ233" s="94" t="str">
        <f>+VLOOKUP(AQ229,'Visual chart Edit'!$B$7:$K$570,10,FALSE)</f>
        <v>DRY</v>
      </c>
      <c r="AR233" s="14">
        <f>+VLOOKUP(AS228,'Visual chart Edit'!$A$8:$I$572,9,FALSE)</f>
        <v>375.1</v>
      </c>
      <c r="AS233" s="94" t="str">
        <f>+VLOOKUP(AS229,'Visual chart Edit'!$B$7:$K$570,10,FALSE)</f>
        <v>DRY</v>
      </c>
      <c r="AT233" s="31"/>
      <c r="AV233" s="12">
        <f>+COUNTIF(C232:AT233,"Sandy")</f>
        <v>0</v>
      </c>
      <c r="AW233" s="12">
        <f>+COUNTIF(C232:AT233,"DRY")</f>
        <v>13</v>
      </c>
      <c r="AX233" s="12">
        <f>+COUNTIF(C233:AT233,"DFR")</f>
        <v>8</v>
      </c>
      <c r="AY233" s="12">
        <f>+COUNTIF(C233:AS233,"WFR")</f>
        <v>0</v>
      </c>
      <c r="AZ233" s="12">
        <f>+COUNTIF(C233:AS233,"FS")</f>
        <v>0</v>
      </c>
      <c r="BA233" s="12">
        <f>+SUM(AV233:AZ233)</f>
        <v>21</v>
      </c>
      <c r="BB233" s="12">
        <f>+COUNTIF(E233:AS233,"WIP")</f>
        <v>0</v>
      </c>
      <c r="BC233" s="12">
        <f>+COUNTIF(D234:AT234,"C")</f>
        <v>21</v>
      </c>
      <c r="BD233" s="140">
        <f>+COUNTIF(D231:AT231,"E")</f>
        <v>21</v>
      </c>
      <c r="BE233" s="12">
        <f>+COUNTIF(D232:AT232,"Done")</f>
        <v>21</v>
      </c>
      <c r="BH233" s="14">
        <f>+SUM(D233:AT233)</f>
        <v>8531.5</v>
      </c>
    </row>
    <row r="234" spans="1:63" s="14" customFormat="1" x14ac:dyDescent="0.35">
      <c r="A234" s="12"/>
      <c r="B234" s="136"/>
      <c r="C234" s="177" t="s">
        <v>443</v>
      </c>
      <c r="E234" s="22" t="s">
        <v>424</v>
      </c>
      <c r="G234" s="22" t="s">
        <v>424</v>
      </c>
      <c r="I234" s="22" t="s">
        <v>424</v>
      </c>
      <c r="K234" s="22" t="s">
        <v>424</v>
      </c>
      <c r="M234" s="22" t="s">
        <v>424</v>
      </c>
      <c r="O234" s="22" t="s">
        <v>424</v>
      </c>
      <c r="Q234" s="22" t="s">
        <v>424</v>
      </c>
      <c r="S234" s="22" t="s">
        <v>424</v>
      </c>
      <c r="U234" s="22" t="s">
        <v>424</v>
      </c>
      <c r="W234" s="22" t="s">
        <v>424</v>
      </c>
      <c r="Y234" s="22" t="s">
        <v>424</v>
      </c>
      <c r="AA234" s="22" t="s">
        <v>424</v>
      </c>
      <c r="AC234" s="22" t="s">
        <v>424</v>
      </c>
      <c r="AE234" s="22" t="s">
        <v>424</v>
      </c>
      <c r="AG234" s="22" t="s">
        <v>424</v>
      </c>
      <c r="AI234" s="22" t="s">
        <v>424</v>
      </c>
      <c r="AK234" s="22" t="s">
        <v>424</v>
      </c>
      <c r="AM234" s="22" t="s">
        <v>424</v>
      </c>
      <c r="AO234" s="22" t="s">
        <v>424</v>
      </c>
      <c r="AQ234" s="22" t="s">
        <v>424</v>
      </c>
      <c r="AS234" s="22" t="s">
        <v>424</v>
      </c>
      <c r="AT234" s="31"/>
      <c r="AV234" s="12"/>
      <c r="AW234" s="12"/>
      <c r="AX234" s="12"/>
      <c r="AY234" s="12"/>
      <c r="AZ234" s="12"/>
      <c r="BA234" s="12"/>
      <c r="BB234" s="12"/>
      <c r="BC234" s="12"/>
      <c r="BD234" s="140"/>
    </row>
    <row r="235" spans="1:63" s="14" customFormat="1" x14ac:dyDescent="0.35">
      <c r="A235" s="12"/>
      <c r="B235" s="136"/>
      <c r="C235" s="177" t="s">
        <v>140</v>
      </c>
      <c r="E235" s="14" t="str">
        <f>+VLOOKUP(E228,'Visual chart Edit'!$A$8:$I$569,3,FALSE)</f>
        <v>DA+3</v>
      </c>
      <c r="G235" s="14" t="str">
        <f>+VLOOKUP(G228,'Visual chart Edit'!$A$8:$I$569,3,FALSE)</f>
        <v>DA+0</v>
      </c>
      <c r="I235" s="14" t="str">
        <f>+VLOOKUP(I228,'Visual chart Edit'!$A$8:$I$569,3,FALSE)</f>
        <v>DA+3</v>
      </c>
      <c r="K235" s="14" t="str">
        <f>+VLOOKUP(K228,'Visual chart Edit'!$A$8:$I$569,3,FALSE)</f>
        <v>DA+0</v>
      </c>
      <c r="M235" s="14" t="str">
        <f>+VLOOKUP(M228,'Visual chart Edit'!$A$8:$I$569,3,FALSE)</f>
        <v>DA+3</v>
      </c>
      <c r="O235" s="14" t="str">
        <f>+VLOOKUP(O228,'Visual chart Edit'!$A$8:$I$569,3,FALSE)</f>
        <v>DA+3</v>
      </c>
      <c r="Q235" s="14" t="str">
        <f>+VLOOKUP(Q228,'Visual chart Edit'!$A$8:$I$569,3,FALSE)</f>
        <v>DA+0</v>
      </c>
      <c r="S235" s="14" t="str">
        <f>+VLOOKUP(S228,'Visual chart Edit'!$A$8:$I$569,3,FALSE)</f>
        <v>DA+3</v>
      </c>
      <c r="U235" s="14" t="str">
        <f>+VLOOKUP(U228,'Visual chart Edit'!$A$8:$I$569,3,FALSE)</f>
        <v>DA+0</v>
      </c>
      <c r="W235" s="14" t="str">
        <f>+VLOOKUP(W228,'Visual chart Edit'!$A$8:$I$569,3,FALSE)</f>
        <v>DA+3</v>
      </c>
      <c r="Y235" s="14" t="str">
        <f>+VLOOKUP(Y228,'Visual chart Edit'!$A$8:$I$569,3,FALSE)</f>
        <v>DC1+0</v>
      </c>
      <c r="AA235" s="14" t="str">
        <f>+VLOOKUP(AA228,'Visual chart Edit'!$A$8:$I$569,3,FALSE)</f>
        <v>DA+3</v>
      </c>
      <c r="AC235" s="14" t="str">
        <f>+VLOOKUP(AC228,'Visual chart Edit'!$A$8:$I$569,3,FALSE)</f>
        <v>DA+0</v>
      </c>
      <c r="AE235" s="14" t="str">
        <f>+VLOOKUP(AE228,'Visual chart Edit'!$A$8:$I$569,3,FALSE)</f>
        <v>DA+3</v>
      </c>
      <c r="AG235" s="14" t="str">
        <f>+VLOOKUP(AG228,'Visual chart Edit'!$A$8:$I$569,3,FALSE)</f>
        <v>DA+0</v>
      </c>
      <c r="AI235" s="14" t="str">
        <f>+VLOOKUP(AI228,'Visual chart Edit'!$A$8:$I$569,3,FALSE)</f>
        <v>DA+3</v>
      </c>
      <c r="AK235" s="14" t="str">
        <f>+VLOOKUP(AK228,'Visual chart Edit'!$A$8:$I$569,3,FALSE)</f>
        <v>DA+3</v>
      </c>
      <c r="AM235" s="14" t="str">
        <f>+VLOOKUP(AM228,'Visual chart Edit'!$A$8:$I$569,3,FALSE)</f>
        <v>DA+3</v>
      </c>
      <c r="AO235" s="14" t="str">
        <f>+VLOOKUP(AO228,'Visual chart Edit'!$A$8:$I$569,3,FALSE)</f>
        <v>DA+3</v>
      </c>
      <c r="AQ235" s="14" t="str">
        <f>+VLOOKUP(AQ228,'Visual chart Edit'!$A$8:$I$569,3,FALSE)</f>
        <v>DB2+0</v>
      </c>
      <c r="AS235" s="14" t="str">
        <f>+VLOOKUP(AS228,'Visual chart Edit'!$A$8:$I$569,3,FALSE)</f>
        <v>DA+0</v>
      </c>
      <c r="AT235" s="31"/>
      <c r="AV235" s="12"/>
      <c r="AW235" s="12"/>
      <c r="AX235" s="12"/>
      <c r="AY235" s="12"/>
      <c r="AZ235" s="12"/>
      <c r="BA235" s="12"/>
      <c r="BB235" s="12"/>
      <c r="BC235" s="12"/>
      <c r="BD235" s="140"/>
    </row>
    <row r="236" spans="1:63" s="14" customFormat="1" x14ac:dyDescent="0.35">
      <c r="A236" s="12"/>
      <c r="B236" s="136"/>
      <c r="C236" s="177" t="s">
        <v>423</v>
      </c>
      <c r="E236" s="14" t="str">
        <f>+VLOOKUP(E228,'Visual chart Edit'!$A$8:$I$569,8,FALSE)</f>
        <v>0,1,0,0</v>
      </c>
      <c r="G236" s="14" t="str">
        <f>+VLOOKUP(G228,'Visual chart Edit'!$A$8:$I$569,8,FALSE)</f>
        <v>,,,</v>
      </c>
      <c r="I236" s="14" t="str">
        <f>+VLOOKUP(I228,'Visual chart Edit'!$A$8:$I$569,8,FALSE)</f>
        <v>,,,</v>
      </c>
      <c r="K236" s="14" t="str">
        <f>+VLOOKUP(K228,'Visual chart Edit'!$A$8:$I$569,8,FALSE)</f>
        <v>0,0,0,0</v>
      </c>
      <c r="M236" s="14" t="str">
        <f>+VLOOKUP(M228,'Visual chart Edit'!$A$8:$I$569,8,FALSE)</f>
        <v>,,,</v>
      </c>
      <c r="O236" s="14" t="str">
        <f>+VLOOKUP(O228,'Visual chart Edit'!$A$8:$I$569,8,FALSE)</f>
        <v>,,,</v>
      </c>
      <c r="Q236" s="14" t="str">
        <f>+VLOOKUP(Q228,'Visual chart Edit'!$A$8:$I$569,8,FALSE)</f>
        <v>,,,</v>
      </c>
      <c r="S236" s="14" t="str">
        <f>+VLOOKUP(S228,'Visual chart Edit'!$A$8:$I$569,8,FALSE)</f>
        <v>,,,</v>
      </c>
      <c r="U236" s="14" t="str">
        <f>+VLOOKUP(U228,'Visual chart Edit'!$A$8:$I$569,8,FALSE)</f>
        <v>,,,</v>
      </c>
      <c r="W236" s="14" t="str">
        <f>+VLOOKUP(W228,'Visual chart Edit'!$A$8:$I$569,8,FALSE)</f>
        <v>,,,</v>
      </c>
      <c r="Y236" s="14" t="str">
        <f>+VLOOKUP(Y228,'Visual chart Edit'!$A$8:$I$569,8,FALSE)</f>
        <v>0,0,0,0</v>
      </c>
      <c r="AA236" s="14" t="str">
        <f>+VLOOKUP(AA228,'Visual chart Edit'!$A$8:$I$569,8,FALSE)</f>
        <v>,,,</v>
      </c>
      <c r="AC236" s="14" t="str">
        <f>+VLOOKUP(AC228,'Visual chart Edit'!$A$8:$I$569,8,FALSE)</f>
        <v>,,,</v>
      </c>
      <c r="AE236" s="14" t="str">
        <f>+VLOOKUP(AE228,'Visual chart Edit'!$A$8:$I$569,8,FALSE)</f>
        <v>0,0,0,0</v>
      </c>
      <c r="AG236" s="14" t="str">
        <f>+VLOOKUP(AG228,'Visual chart Edit'!$A$8:$I$569,8,FALSE)</f>
        <v>,,,</v>
      </c>
      <c r="AI236" s="14" t="str">
        <f>+VLOOKUP(AI228,'Visual chart Edit'!$A$8:$I$569,8,FALSE)</f>
        <v>,,,</v>
      </c>
      <c r="AK236" s="14" t="str">
        <f>+VLOOKUP(AK228,'Visual chart Edit'!$A$8:$I$569,8,FALSE)</f>
        <v>,,,</v>
      </c>
      <c r="AM236" s="14" t="str">
        <f>+VLOOKUP(AM228,'Visual chart Edit'!$A$8:$I$569,8,FALSE)</f>
        <v>,,,</v>
      </c>
      <c r="AO236" s="14" t="str">
        <f>+VLOOKUP(AO228,'Visual chart Edit'!$A$8:$I$569,8,FALSE)</f>
        <v>,,,</v>
      </c>
      <c r="AQ236" s="14" t="str">
        <f>+VLOOKUP(AQ228,'Visual chart Edit'!$A$8:$I$569,8,FALSE)</f>
        <v>,,,</v>
      </c>
      <c r="AS236" s="14" t="str">
        <f>+VLOOKUP(AS228,'Visual chart Edit'!$A$8:$I$569,8,FALSE)</f>
        <v>,,,</v>
      </c>
      <c r="AT236" s="31"/>
      <c r="AV236" s="12"/>
      <c r="AW236" s="12"/>
      <c r="AX236" s="12"/>
      <c r="AY236" s="12"/>
      <c r="AZ236" s="12"/>
      <c r="BA236" s="12"/>
      <c r="BB236" s="12"/>
      <c r="BC236" s="12"/>
      <c r="BD236" s="140"/>
    </row>
    <row r="237" spans="1:63" s="14" customFormat="1" ht="14.5" x14ac:dyDescent="0.35">
      <c r="A237" s="12"/>
      <c r="B237" s="136"/>
      <c r="C237" s="177" t="s">
        <v>444</v>
      </c>
      <c r="G237" s="48"/>
      <c r="I237" s="48"/>
      <c r="K237" s="179"/>
      <c r="M237" s="48"/>
      <c r="O237" s="179"/>
      <c r="Q237" s="179"/>
      <c r="S237" s="179"/>
      <c r="U237" s="179"/>
      <c r="W237" s="179"/>
      <c r="Y237" s="48"/>
      <c r="AA237" s="48"/>
      <c r="AC237" s="48"/>
      <c r="AE237" s="48"/>
      <c r="AG237" s="48"/>
      <c r="AI237" s="179"/>
      <c r="AK237" s="179"/>
      <c r="AM237" s="179"/>
      <c r="AO237" s="179"/>
      <c r="AQ237" s="48"/>
      <c r="AS237" s="48"/>
      <c r="AT237" s="31"/>
      <c r="AV237" s="12"/>
      <c r="AW237" s="12"/>
      <c r="AX237" s="12"/>
      <c r="AY237" s="12"/>
      <c r="AZ237" s="12"/>
      <c r="BA237" s="12"/>
      <c r="BB237" s="12"/>
      <c r="BC237" s="12"/>
      <c r="BD237" s="140"/>
    </row>
    <row r="238" spans="1:63" s="14" customFormat="1" ht="14.5" x14ac:dyDescent="0.35">
      <c r="A238" s="12"/>
      <c r="B238" s="57"/>
      <c r="C238" s="70"/>
      <c r="D238" s="71"/>
      <c r="E238" s="71"/>
      <c r="F238" s="71"/>
      <c r="G238" s="72"/>
      <c r="H238" s="71"/>
      <c r="I238" s="72"/>
      <c r="J238" s="71"/>
      <c r="K238" s="72"/>
      <c r="L238" s="71"/>
      <c r="M238" s="72"/>
      <c r="N238" s="71"/>
      <c r="O238" s="72"/>
      <c r="P238" s="71"/>
      <c r="Q238" s="72"/>
      <c r="R238" s="71"/>
      <c r="S238" s="72"/>
      <c r="T238" s="71"/>
      <c r="U238" s="72"/>
      <c r="V238" s="71"/>
      <c r="W238" s="72"/>
      <c r="X238" s="71"/>
      <c r="Y238" s="72"/>
      <c r="Z238" s="71"/>
      <c r="AA238" s="72"/>
      <c r="AB238" s="71"/>
      <c r="AC238" s="72"/>
      <c r="AD238" s="71"/>
      <c r="AE238" s="72"/>
      <c r="AF238" s="71"/>
      <c r="AG238" s="72"/>
      <c r="AH238" s="71"/>
      <c r="AI238" s="72"/>
      <c r="AJ238" s="71"/>
      <c r="AK238" s="72"/>
      <c r="AL238" s="71"/>
      <c r="AM238" s="72"/>
      <c r="AN238" s="71"/>
      <c r="AO238" s="72"/>
      <c r="AP238" s="71"/>
      <c r="AQ238" s="72"/>
      <c r="AR238" s="71"/>
      <c r="AS238" s="72"/>
      <c r="AT238" s="73"/>
      <c r="AV238" s="12"/>
      <c r="AW238" s="12"/>
      <c r="AX238" s="12"/>
      <c r="AY238" s="12"/>
      <c r="AZ238" s="12"/>
      <c r="BA238" s="12"/>
      <c r="BB238" s="12"/>
      <c r="BC238" s="12"/>
      <c r="BD238" s="140"/>
    </row>
    <row r="239" spans="1:63" s="14" customFormat="1" ht="14.5" x14ac:dyDescent="0.35">
      <c r="A239" s="12"/>
      <c r="B239" s="57"/>
      <c r="C239" s="177"/>
      <c r="D239" s="61"/>
      <c r="E239" s="61">
        <v>421</v>
      </c>
      <c r="F239" s="61"/>
      <c r="G239" s="184">
        <v>422</v>
      </c>
      <c r="H239" s="61"/>
      <c r="I239" s="61">
        <v>423</v>
      </c>
      <c r="J239" s="61"/>
      <c r="K239" s="184">
        <v>424</v>
      </c>
      <c r="L239" s="61"/>
      <c r="M239" s="61">
        <v>425</v>
      </c>
      <c r="N239" s="61"/>
      <c r="O239" s="184">
        <v>426</v>
      </c>
      <c r="P239" s="61"/>
      <c r="Q239" s="61">
        <v>427</v>
      </c>
      <c r="R239" s="61"/>
      <c r="S239" s="184">
        <v>428</v>
      </c>
      <c r="T239" s="61"/>
      <c r="U239" s="61">
        <v>429</v>
      </c>
      <c r="V239" s="61"/>
      <c r="W239" s="184">
        <v>430</v>
      </c>
      <c r="X239" s="61"/>
      <c r="Y239" s="61">
        <v>431</v>
      </c>
      <c r="Z239" s="61"/>
      <c r="AA239" s="184">
        <v>432</v>
      </c>
      <c r="AB239" s="61"/>
      <c r="AC239" s="61">
        <v>433</v>
      </c>
      <c r="AD239" s="61"/>
      <c r="AE239" s="184">
        <v>434</v>
      </c>
      <c r="AF239" s="61"/>
      <c r="AG239" s="61">
        <v>435</v>
      </c>
      <c r="AH239" s="61"/>
      <c r="AI239" s="184">
        <v>436</v>
      </c>
      <c r="AJ239" s="61"/>
      <c r="AK239" s="61">
        <v>437</v>
      </c>
      <c r="AL239" s="61"/>
      <c r="AM239" s="184">
        <v>438</v>
      </c>
      <c r="AN239" s="61"/>
      <c r="AO239" s="61">
        <v>439</v>
      </c>
      <c r="AP239" s="61"/>
      <c r="AQ239" s="184">
        <v>440</v>
      </c>
      <c r="AR239" s="61"/>
      <c r="AS239" s="61">
        <v>441</v>
      </c>
      <c r="AT239" s="122"/>
      <c r="AV239" s="12"/>
      <c r="AW239" s="12"/>
      <c r="AX239" s="12"/>
      <c r="AY239" s="12"/>
      <c r="AZ239" s="12"/>
      <c r="BA239" s="12"/>
      <c r="BB239" s="12"/>
      <c r="BC239" s="12"/>
      <c r="BD239" s="140"/>
    </row>
    <row r="240" spans="1:63" s="14" customFormat="1" x14ac:dyDescent="0.35">
      <c r="A240" s="12"/>
      <c r="B240" s="57"/>
      <c r="C240" s="177"/>
      <c r="E240" s="170" t="str">
        <f>+VLOOKUP(E239,'Visual chart Edit'!$A$8:$I$600,2,FALSE)</f>
        <v>64/2</v>
      </c>
      <c r="G240" s="170" t="str">
        <f>+VLOOKUP(G239,'Visual chart Edit'!$A$8:$I$600,2,FALSE)</f>
        <v>64/3</v>
      </c>
      <c r="I240" s="170" t="str">
        <f>+VLOOKUP(I239,'Visual chart Edit'!$A$8:$I$600,2,FALSE)</f>
        <v>64/4</v>
      </c>
      <c r="K240" s="170" t="str">
        <f>+VLOOKUP(K239,'Visual chart Edit'!$A$8:$I$600,2,FALSE)</f>
        <v>64/5</v>
      </c>
      <c r="M240" s="170" t="str">
        <f>+VLOOKUP(M239,'Visual chart Edit'!$A$8:$I$600,2,FALSE)</f>
        <v>64/6</v>
      </c>
      <c r="O240" s="170" t="str">
        <f>+VLOOKUP(O239,'Visual chart Edit'!$A$8:$I$600,2,FALSE)</f>
        <v>64/7</v>
      </c>
      <c r="Q240" s="170" t="str">
        <f>+VLOOKUP(Q239,'Visual chart Edit'!$A$8:$I$600,2,FALSE)</f>
        <v>64/8</v>
      </c>
      <c r="S240" s="170" t="str">
        <f>+VLOOKUP(S239,'Visual chart Edit'!$A$8:$I$600,2,FALSE)</f>
        <v>64/9</v>
      </c>
      <c r="U240" s="170" t="str">
        <f>+VLOOKUP(U239,'Visual chart Edit'!$A$8:$I$600,2,FALSE)</f>
        <v>64/10</v>
      </c>
      <c r="W240" s="170" t="str">
        <f>+VLOOKUP(W239,'Visual chart Edit'!$A$8:$I$600,2,FALSE)</f>
        <v>64/11</v>
      </c>
      <c r="Y240" s="170" t="str">
        <f>+VLOOKUP(Y239,'Visual chart Edit'!$A$8:$I$600,2,FALSE)</f>
        <v>65/0</v>
      </c>
      <c r="AA240" s="170" t="str">
        <f>+VLOOKUP(AA239,'Visual chart Edit'!$A$8:$I$600,2,FALSE)</f>
        <v>65/1</v>
      </c>
      <c r="AC240" s="170" t="str">
        <f>+VLOOKUP(AC239,'Visual chart Edit'!$A$8:$I$600,2,FALSE)</f>
        <v>65/2</v>
      </c>
      <c r="AE240" s="170" t="str">
        <f>+VLOOKUP(AE239,'Visual chart Edit'!$A$8:$I$600,2,FALSE)</f>
        <v>65/3</v>
      </c>
      <c r="AG240" s="170" t="str">
        <f>+VLOOKUP(AG239,'Visual chart Edit'!$A$8:$I$600,2,FALSE)</f>
        <v>65/4</v>
      </c>
      <c r="AI240" s="170" t="str">
        <f>+VLOOKUP(AI239,'Visual chart Edit'!$A$8:$I$600,2,FALSE)</f>
        <v>65/5</v>
      </c>
      <c r="AK240" s="170" t="str">
        <f>+VLOOKUP(AK239,'Visual chart Edit'!$A$8:$I$600,2,FALSE)</f>
        <v>65/6</v>
      </c>
      <c r="AM240" s="170" t="str">
        <f>+VLOOKUP(AM239,'Visual chart Edit'!$A$8:$I$600,2,FALSE)</f>
        <v>65/7</v>
      </c>
      <c r="AO240" s="170" t="str">
        <f>+VLOOKUP(AO239,'Visual chart Edit'!$A$8:$I$600,2,FALSE)</f>
        <v>65/8</v>
      </c>
      <c r="AQ240" s="170" t="str">
        <f>+VLOOKUP(AQ239,'Visual chart Edit'!$A$8:$I$600,2,FALSE)</f>
        <v>65/9</v>
      </c>
      <c r="AS240" s="170" t="str">
        <f>+VLOOKUP(AS239,'Visual chart Edit'!$A$8:$I$600,2,FALSE)</f>
        <v>65/10</v>
      </c>
      <c r="AT240" s="31"/>
      <c r="AV240" s="12"/>
      <c r="AW240" s="12"/>
      <c r="AX240" s="12"/>
      <c r="AY240" s="12"/>
      <c r="AZ240" s="12"/>
      <c r="BA240" s="12"/>
      <c r="BB240" s="12"/>
      <c r="BC240" s="12"/>
      <c r="BD240" s="140"/>
    </row>
    <row r="241" spans="1:63" s="14" customFormat="1" x14ac:dyDescent="0.35">
      <c r="A241" s="12"/>
      <c r="B241" s="57"/>
      <c r="C241" s="177"/>
      <c r="D241" s="14" t="s">
        <v>917</v>
      </c>
      <c r="F241" s="14" t="s">
        <v>917</v>
      </c>
      <c r="H241" s="14" t="s">
        <v>917</v>
      </c>
      <c r="J241" s="14" t="s">
        <v>917</v>
      </c>
      <c r="L241" s="14" t="s">
        <v>917</v>
      </c>
      <c r="N241" s="14" t="s">
        <v>917</v>
      </c>
      <c r="P241" s="14" t="s">
        <v>917</v>
      </c>
      <c r="R241" s="14" t="s">
        <v>917</v>
      </c>
      <c r="T241" s="14" t="s">
        <v>917</v>
      </c>
      <c r="V241" s="14" t="s">
        <v>917</v>
      </c>
      <c r="X241" s="14" t="s">
        <v>917</v>
      </c>
      <c r="Z241" s="14" t="s">
        <v>917</v>
      </c>
      <c r="AB241" s="14" t="s">
        <v>917</v>
      </c>
      <c r="AD241" s="14" t="s">
        <v>917</v>
      </c>
      <c r="AF241" s="14" t="s">
        <v>917</v>
      </c>
      <c r="AH241" s="14" t="s">
        <v>917</v>
      </c>
      <c r="AJ241" s="14" t="s">
        <v>917</v>
      </c>
      <c r="AL241" s="14" t="s">
        <v>917</v>
      </c>
      <c r="AN241" s="14" t="s">
        <v>917</v>
      </c>
      <c r="AP241" s="14" t="s">
        <v>917</v>
      </c>
      <c r="AR241" s="14" t="s">
        <v>917</v>
      </c>
      <c r="AT241" s="31"/>
      <c r="AV241" s="12"/>
      <c r="AW241" s="12"/>
      <c r="AX241" s="12"/>
      <c r="AY241" s="12"/>
      <c r="AZ241" s="12"/>
      <c r="BA241" s="12"/>
      <c r="BB241" s="12"/>
      <c r="BC241" s="12"/>
      <c r="BD241" s="140"/>
      <c r="BI241" s="14">
        <f>+SUMIF(D241:AT241,".",D244:AT244)</f>
        <v>0</v>
      </c>
      <c r="BJ241" s="14">
        <f>+SUMIF(D241:AT241,"..",D244:AT244)</f>
        <v>0</v>
      </c>
      <c r="BK241" s="14">
        <f>+SUMIF(D241:AT241,",",D244:AT244)</f>
        <v>8463.9</v>
      </c>
    </row>
    <row r="242" spans="1:63" s="14" customFormat="1" x14ac:dyDescent="0.35">
      <c r="A242" s="12"/>
      <c r="B242" s="136"/>
      <c r="C242" s="177" t="s">
        <v>440</v>
      </c>
      <c r="E242" s="14" t="str">
        <f>+VLOOKUP(E240,'Visual chart Edit'!$B$7:$L$591,11,FALSE)</f>
        <v>E</v>
      </c>
      <c r="G242" s="14" t="str">
        <f>+VLOOKUP(G240,'Visual chart Edit'!$B$7:$L$591,11,FALSE)</f>
        <v>E</v>
      </c>
      <c r="I242" s="14" t="str">
        <f>+VLOOKUP(I240,'Visual chart Edit'!$B$7:$L$591,11,FALSE)</f>
        <v>E</v>
      </c>
      <c r="K242" s="14" t="str">
        <f>+VLOOKUP(K240,'Visual chart Edit'!$B$7:$L$591,11,FALSE)</f>
        <v>E</v>
      </c>
      <c r="M242" s="14" t="str">
        <f>+VLOOKUP(M240,'Visual chart Edit'!$B$7:$L$591,11,FALSE)</f>
        <v>E</v>
      </c>
      <c r="O242" s="14" t="str">
        <f>+VLOOKUP(O240,'Visual chart Edit'!$B$7:$L$591,11,FALSE)</f>
        <v>E</v>
      </c>
      <c r="Q242" s="14" t="str">
        <f>+VLOOKUP(Q240,'Visual chart Edit'!$B$7:$L$591,11,FALSE)</f>
        <v>E</v>
      </c>
      <c r="S242" s="14" t="str">
        <f>+VLOOKUP(S240,'Visual chart Edit'!$B$7:$L$591,11,FALSE)</f>
        <v>E</v>
      </c>
      <c r="U242" s="14" t="str">
        <f>+VLOOKUP(U240,'Visual chart Edit'!$B$7:$L$591,11,FALSE)</f>
        <v>E</v>
      </c>
      <c r="W242" s="14" t="str">
        <f>+VLOOKUP(W240,'Visual chart Edit'!$B$7:$L$591,11,FALSE)</f>
        <v>E</v>
      </c>
      <c r="Y242" s="14" t="str">
        <f>+VLOOKUP(Y240,'Visual chart Edit'!$B$7:$L$591,11,FALSE)</f>
        <v>E</v>
      </c>
      <c r="AA242" s="14" t="str">
        <f>+VLOOKUP(AA240,'Visual chart Edit'!$B$7:$L$591,11,FALSE)</f>
        <v>E</v>
      </c>
      <c r="AC242" s="14" t="str">
        <f>+VLOOKUP(AC240,'Visual chart Edit'!$B$7:$L$591,11,FALSE)</f>
        <v>E</v>
      </c>
      <c r="AE242" s="14" t="str">
        <f>+VLOOKUP(AE240,'Visual chart Edit'!$B$7:$L$591,11,FALSE)</f>
        <v>E</v>
      </c>
      <c r="AG242" s="14" t="str">
        <f>+VLOOKUP(AG240,'Visual chart Edit'!$B$7:$L$591,11,FALSE)</f>
        <v>E</v>
      </c>
      <c r="AI242" s="14" t="str">
        <f>+VLOOKUP(AI240,'Visual chart Edit'!$B$7:$L$591,11,FALSE)</f>
        <v>E</v>
      </c>
      <c r="AK242" s="14" t="str">
        <f>+VLOOKUP(AK240,'Visual chart Edit'!$B$7:$L$591,11,FALSE)</f>
        <v>E</v>
      </c>
      <c r="AM242" s="14" t="str">
        <f>+VLOOKUP(AM240,'Visual chart Edit'!$B$7:$L$591,11,FALSE)</f>
        <v>E</v>
      </c>
      <c r="AO242" s="14" t="str">
        <f>+VLOOKUP(AO240,'Visual chart Edit'!$B$7:$L$591,11,FALSE)</f>
        <v>E</v>
      </c>
      <c r="AQ242" s="14" t="str">
        <f>+VLOOKUP(AQ240,'Visual chart Edit'!$B$7:$L$591,11,FALSE)</f>
        <v>E</v>
      </c>
      <c r="AS242" s="14" t="str">
        <f>+VLOOKUP(AS240,'Visual chart Edit'!$B$7:$L$591,11,FALSE)</f>
        <v>E</v>
      </c>
      <c r="AT242" s="31"/>
      <c r="AV242" s="12"/>
      <c r="AW242" s="12"/>
      <c r="AX242" s="12"/>
      <c r="AY242" s="12"/>
      <c r="AZ242" s="12"/>
      <c r="BA242" s="12"/>
      <c r="BB242" s="12"/>
      <c r="BC242" s="12"/>
      <c r="BD242" s="140"/>
    </row>
    <row r="243" spans="1:63" s="14" customFormat="1" ht="3" customHeight="1" x14ac:dyDescent="0.35">
      <c r="A243" s="12"/>
      <c r="B243" s="136"/>
      <c r="C243" s="177" t="s">
        <v>441</v>
      </c>
      <c r="E243" s="22" t="str">
        <f>+VLOOKUP(E240,'Visual chart Edit'!$B$7:$M$491,12,FALSE)</f>
        <v>Done</v>
      </c>
      <c r="G243" s="22" t="str">
        <f>+VLOOKUP(G240,'Visual chart Edit'!$B$7:$M$491,12,FALSE)</f>
        <v>Done</v>
      </c>
      <c r="I243" s="22" t="str">
        <f>+VLOOKUP(I240,'Visual chart Edit'!$B$7:$M$491,12,FALSE)</f>
        <v>Done</v>
      </c>
      <c r="K243" s="22" t="str">
        <f>+VLOOKUP(K240,'Visual chart Edit'!$B$7:$M$491,12,FALSE)</f>
        <v>Done</v>
      </c>
      <c r="M243" s="22" t="str">
        <f>+VLOOKUP(M240,'Visual chart Edit'!$B$7:$M$491,12,FALSE)</f>
        <v>Done</v>
      </c>
      <c r="O243" s="22" t="str">
        <f>+VLOOKUP(O240,'Visual chart Edit'!$B$7:$M$491,12,FALSE)</f>
        <v>Done</v>
      </c>
      <c r="Q243" s="22" t="str">
        <f>+VLOOKUP(Q240,'Visual chart Edit'!$B$7:$M$491,12,FALSE)</f>
        <v>Done</v>
      </c>
      <c r="S243" s="22" t="str">
        <f>+VLOOKUP(S240,'Visual chart Edit'!$B$7:$M$491,12,FALSE)</f>
        <v>Done</v>
      </c>
      <c r="U243" s="22" t="str">
        <f>+VLOOKUP(U240,'Visual chart Edit'!$B$7:$M$491,12,FALSE)</f>
        <v>Done</v>
      </c>
      <c r="W243" s="22" t="str">
        <f>+VLOOKUP(W240,'Visual chart Edit'!$B$7:$M$491,12,FALSE)</f>
        <v>Done</v>
      </c>
      <c r="Y243" s="22" t="str">
        <f>+VLOOKUP(Y240,'Visual chart Edit'!$B$7:$M$491,12,FALSE)</f>
        <v>Done</v>
      </c>
      <c r="AA243" s="22" t="str">
        <f>+VLOOKUP(AA240,'Visual chart Edit'!$B$7:$M$491,12,FALSE)</f>
        <v>Done</v>
      </c>
      <c r="AC243" s="22" t="str">
        <f>+VLOOKUP(AC240,'Visual chart Edit'!$B$7:$M$491,12,FALSE)</f>
        <v>Done</v>
      </c>
      <c r="AE243" s="22" t="str">
        <f>+VLOOKUP(AE240,'Visual chart Edit'!$B$7:$M$491,12,FALSE)</f>
        <v>Done</v>
      </c>
      <c r="AG243" s="22" t="str">
        <f>+VLOOKUP(AG240,'Visual chart Edit'!$B$7:$M$491,12,FALSE)</f>
        <v>Done</v>
      </c>
      <c r="AI243" s="22" t="str">
        <f>+VLOOKUP(AI240,'Visual chart Edit'!$B$7:$M$491,12,FALSE)</f>
        <v>Done</v>
      </c>
      <c r="AK243" s="22" t="str">
        <f>+VLOOKUP(AK240,'Visual chart Edit'!$B$7:$M$491,12,FALSE)</f>
        <v>Done</v>
      </c>
      <c r="AM243" s="22" t="str">
        <f>+VLOOKUP(AM240,'Visual chart Edit'!$B$7:$M$491,12,FALSE)</f>
        <v>Done</v>
      </c>
      <c r="AO243" s="22" t="str">
        <f>+VLOOKUP(AO240,'Visual chart Edit'!$B$7:$M$491,12,FALSE)</f>
        <v>Done</v>
      </c>
      <c r="AQ243" s="22" t="str">
        <f>+VLOOKUP(AQ240,'Visual chart Edit'!$B$7:$M$491,12,FALSE)</f>
        <v>Done</v>
      </c>
      <c r="AS243" s="22" t="str">
        <f>+VLOOKUP(AS240,'Visual chart Edit'!$B$7:$M$491,12,FALSE)</f>
        <v>Done</v>
      </c>
      <c r="AT243" s="31"/>
      <c r="AV243" s="12"/>
      <c r="AW243" s="12"/>
      <c r="AX243" s="12"/>
      <c r="AY243" s="12"/>
      <c r="AZ243" s="12"/>
      <c r="BA243" s="12"/>
      <c r="BB243" s="12"/>
      <c r="BC243" s="12"/>
      <c r="BD243" s="140"/>
    </row>
    <row r="244" spans="1:63" s="14" customFormat="1" ht="15" customHeight="1" x14ac:dyDescent="0.35">
      <c r="A244" s="12"/>
      <c r="B244" s="136"/>
      <c r="C244" s="177" t="s">
        <v>442</v>
      </c>
      <c r="D244" s="14">
        <f>+VLOOKUP(E239,'Visual chart Edit'!$A$8:$I$572,9,FALSE)</f>
        <v>408.7</v>
      </c>
      <c r="E244" s="94" t="str">
        <f>+VLOOKUP(E240,'Visual chart Edit'!$B$7:$K$570,10,FALSE)</f>
        <v>DRY</v>
      </c>
      <c r="F244" s="14">
        <f>+VLOOKUP(G239,'Visual chart Edit'!$A$8:$I$572,9,FALSE)</f>
        <v>410.7</v>
      </c>
      <c r="G244" s="94" t="str">
        <f>+VLOOKUP(G240,'Visual chart Edit'!$B$7:$K$570,10,FALSE)</f>
        <v>DRY</v>
      </c>
      <c r="H244" s="14">
        <f>+VLOOKUP(I239,'Visual chart Edit'!$A$8:$I$572,9,FALSE)</f>
        <v>408.2</v>
      </c>
      <c r="I244" s="94" t="str">
        <f>+VLOOKUP(I240,'Visual chart Edit'!$B$7:$K$570,10,FALSE)</f>
        <v>DRY</v>
      </c>
      <c r="J244" s="14">
        <f>+VLOOKUP(K239,'Visual chart Edit'!$A$8:$I$572,9,FALSE)</f>
        <v>426.2</v>
      </c>
      <c r="K244" s="94" t="str">
        <f>+VLOOKUP(K240,'Visual chart Edit'!$B$7:$K$570,10,FALSE)</f>
        <v>DRY</v>
      </c>
      <c r="L244" s="14">
        <f>+VLOOKUP(M239,'Visual chart Edit'!$A$8:$I$572,9,FALSE)</f>
        <v>407.7</v>
      </c>
      <c r="M244" s="94" t="str">
        <f>+VLOOKUP(M240,'Visual chart Edit'!$B$7:$K$570,10,FALSE)</f>
        <v>DRY</v>
      </c>
      <c r="N244" s="14">
        <f>+VLOOKUP(O239,'Visual chart Edit'!$A$8:$I$572,9,FALSE)</f>
        <v>401.6</v>
      </c>
      <c r="O244" s="94" t="str">
        <f>+VLOOKUP(O240,'Visual chart Edit'!$B$7:$K$570,10,FALSE)</f>
        <v>DRY</v>
      </c>
      <c r="P244" s="14">
        <f>+VLOOKUP(Q239,'Visual chart Edit'!$A$8:$I$572,9,FALSE)</f>
        <v>425.5</v>
      </c>
      <c r="Q244" s="94" t="str">
        <f>+VLOOKUP(Q240,'Visual chart Edit'!$B$7:$K$570,10,FALSE)</f>
        <v>DRY</v>
      </c>
      <c r="R244" s="14">
        <f>+VLOOKUP(S239,'Visual chart Edit'!$A$8:$I$572,9,FALSE)</f>
        <v>414.4</v>
      </c>
      <c r="S244" s="94" t="str">
        <f>+VLOOKUP(S240,'Visual chart Edit'!$B$7:$K$570,10,FALSE)</f>
        <v>DRY</v>
      </c>
      <c r="T244" s="14">
        <f>+VLOOKUP(U239,'Visual chart Edit'!$A$8:$I$572,9,FALSE)</f>
        <v>410.6</v>
      </c>
      <c r="U244" s="94" t="str">
        <f>+VLOOKUP(U240,'Visual chart Edit'!$B$7:$K$570,10,FALSE)</f>
        <v>DRY</v>
      </c>
      <c r="V244" s="14">
        <f>+VLOOKUP(W239,'Visual chart Edit'!$A$8:$I$572,9,FALSE)</f>
        <v>428.4</v>
      </c>
      <c r="W244" s="94" t="str">
        <f>+VLOOKUP(W240,'Visual chart Edit'!$B$7:$K$570,10,FALSE)</f>
        <v>DRY</v>
      </c>
      <c r="X244" s="14">
        <f>+VLOOKUP(Y239,'Visual chart Edit'!$A$8:$I$572,9,FALSE)</f>
        <v>400.6</v>
      </c>
      <c r="Y244" s="94" t="str">
        <f>+VLOOKUP(Y240,'Visual chart Edit'!$B$7:$K$570,10,FALSE)</f>
        <v>DRY</v>
      </c>
      <c r="Z244" s="14">
        <f>+VLOOKUP(AA239,'Visual chart Edit'!$A$8:$I$572,9,FALSE)</f>
        <v>395.4</v>
      </c>
      <c r="AA244" s="94" t="str">
        <f>+VLOOKUP(AA240,'Visual chart Edit'!$B$7:$K$570,10,FALSE)</f>
        <v>DRY</v>
      </c>
      <c r="AB244" s="14">
        <f>+VLOOKUP(AC239,'Visual chart Edit'!$A$8:$I$572,9,FALSE)</f>
        <v>393.7</v>
      </c>
      <c r="AC244" s="94" t="str">
        <f>+VLOOKUP(AC240,'Visual chart Edit'!$B$7:$K$570,10,FALSE)</f>
        <v>DRY</v>
      </c>
      <c r="AD244" s="14">
        <f>+VLOOKUP(AE239,'Visual chart Edit'!$A$8:$I$572,9,FALSE)</f>
        <v>403.7</v>
      </c>
      <c r="AE244" s="94" t="str">
        <f>+VLOOKUP(AE240,'Visual chart Edit'!$B$7:$K$570,10,FALSE)</f>
        <v>DRY</v>
      </c>
      <c r="AF244" s="14">
        <f>+VLOOKUP(AG239,'Visual chart Edit'!$A$8:$I$572,9,FALSE)</f>
        <v>402.9</v>
      </c>
      <c r="AG244" s="94" t="str">
        <f>+VLOOKUP(AG240,'Visual chart Edit'!$B$7:$K$570,10,FALSE)</f>
        <v>DRY</v>
      </c>
      <c r="AH244" s="14">
        <f>+VLOOKUP(AI239,'Visual chart Edit'!$A$8:$I$572,9,FALSE)</f>
        <v>376.4</v>
      </c>
      <c r="AI244" s="94" t="str">
        <f>+VLOOKUP(AI240,'Visual chart Edit'!$B$7:$K$570,10,FALSE)</f>
        <v>DRY</v>
      </c>
      <c r="AJ244" s="14">
        <f>+VLOOKUP(AK239,'Visual chart Edit'!$A$8:$I$572,9,FALSE)</f>
        <v>389.2</v>
      </c>
      <c r="AK244" s="94" t="str">
        <f>+VLOOKUP(AK240,'Visual chart Edit'!$B$7:$K$570,10,FALSE)</f>
        <v>DRY</v>
      </c>
      <c r="AL244" s="14">
        <f>+VLOOKUP(AM239,'Visual chart Edit'!$A$8:$I$572,9,FALSE)</f>
        <v>397.6</v>
      </c>
      <c r="AM244" s="94" t="str">
        <f>+VLOOKUP(AM240,'Visual chart Edit'!$B$7:$K$570,10,FALSE)</f>
        <v>DRY</v>
      </c>
      <c r="AN244" s="14">
        <f>+VLOOKUP(AO239,'Visual chart Edit'!$A$8:$I$572,9,FALSE)</f>
        <v>394.3</v>
      </c>
      <c r="AO244" s="94" t="str">
        <f>+VLOOKUP(AO240,'Visual chart Edit'!$B$7:$K$570,10,FALSE)</f>
        <v>DRY</v>
      </c>
      <c r="AP244" s="14">
        <f>+VLOOKUP(AQ239,'Visual chart Edit'!$A$8:$I$572,9,FALSE)</f>
        <v>389</v>
      </c>
      <c r="AQ244" s="94" t="str">
        <f>+VLOOKUP(AQ240,'Visual chart Edit'!$B$7:$K$570,10,FALSE)</f>
        <v>DRY</v>
      </c>
      <c r="AR244" s="14">
        <f>+VLOOKUP(AS239,'Visual chart Edit'!$A$8:$I$572,9,FALSE)</f>
        <v>379.1</v>
      </c>
      <c r="AS244" s="94" t="str">
        <f>+VLOOKUP(AS240,'Visual chart Edit'!$B$7:$K$570,10,FALSE)</f>
        <v>DRY</v>
      </c>
      <c r="AT244" s="31"/>
      <c r="AV244" s="12">
        <f>+COUNTIF(C243:AT244,"Sandy")</f>
        <v>0</v>
      </c>
      <c r="AW244" s="12">
        <f>+COUNTIF(C243:AT244,"DRY")</f>
        <v>21</v>
      </c>
      <c r="AX244" s="12">
        <f>+COUNTIF(C244:AT244,"DFR")</f>
        <v>0</v>
      </c>
      <c r="AY244" s="12">
        <f>+COUNTIF(C244:AS244,"WFR")</f>
        <v>0</v>
      </c>
      <c r="AZ244" s="12">
        <f>+COUNTIF(C244:AS244,"FS")</f>
        <v>0</v>
      </c>
      <c r="BA244" s="12">
        <f>+SUM(AV244:AZ244)</f>
        <v>21</v>
      </c>
      <c r="BB244" s="12">
        <f>+COUNTIF(E244:AS244,"WIP")</f>
        <v>0</v>
      </c>
      <c r="BC244" s="12">
        <f>+COUNTIF(D245:AT245,"C")</f>
        <v>21</v>
      </c>
      <c r="BD244" s="140">
        <f>+COUNTIF(D242:AT242,"E")</f>
        <v>21</v>
      </c>
      <c r="BE244" s="12">
        <f>+COUNTIF(D243:AT243,"Done")</f>
        <v>21</v>
      </c>
      <c r="BH244" s="14">
        <f>+SUM(D244:AT244)</f>
        <v>8463.9</v>
      </c>
    </row>
    <row r="245" spans="1:63" s="14" customFormat="1" x14ac:dyDescent="0.35">
      <c r="A245" s="12"/>
      <c r="B245" s="136"/>
      <c r="C245" s="177" t="s">
        <v>443</v>
      </c>
      <c r="E245" s="22" t="s">
        <v>424</v>
      </c>
      <c r="G245" s="22" t="s">
        <v>424</v>
      </c>
      <c r="I245" s="22" t="s">
        <v>424</v>
      </c>
      <c r="K245" s="22" t="s">
        <v>424</v>
      </c>
      <c r="M245" s="22" t="s">
        <v>424</v>
      </c>
      <c r="O245" s="22" t="s">
        <v>424</v>
      </c>
      <c r="Q245" s="22" t="s">
        <v>424</v>
      </c>
      <c r="S245" s="22" t="s">
        <v>424</v>
      </c>
      <c r="U245" s="22" t="s">
        <v>424</v>
      </c>
      <c r="W245" s="22" t="s">
        <v>424</v>
      </c>
      <c r="Y245" s="22" t="s">
        <v>424</v>
      </c>
      <c r="AA245" s="22" t="s">
        <v>424</v>
      </c>
      <c r="AC245" s="22" t="s">
        <v>424</v>
      </c>
      <c r="AE245" s="22" t="s">
        <v>424</v>
      </c>
      <c r="AG245" s="22" t="s">
        <v>424</v>
      </c>
      <c r="AI245" s="22" t="s">
        <v>424</v>
      </c>
      <c r="AK245" s="22" t="s">
        <v>424</v>
      </c>
      <c r="AM245" s="22" t="s">
        <v>424</v>
      </c>
      <c r="AO245" s="22" t="s">
        <v>424</v>
      </c>
      <c r="AQ245" s="22" t="s">
        <v>424</v>
      </c>
      <c r="AS245" s="22" t="s">
        <v>424</v>
      </c>
      <c r="AT245" s="31"/>
      <c r="AV245" s="12"/>
      <c r="AW245" s="12"/>
      <c r="AX245" s="12"/>
      <c r="AY245" s="12"/>
      <c r="AZ245" s="12"/>
      <c r="BA245" s="12"/>
      <c r="BB245" s="12"/>
      <c r="BC245" s="12"/>
      <c r="BD245" s="140"/>
    </row>
    <row r="246" spans="1:63" s="14" customFormat="1" x14ac:dyDescent="0.35">
      <c r="A246" s="12"/>
      <c r="B246" s="136"/>
      <c r="C246" s="177" t="s">
        <v>140</v>
      </c>
      <c r="E246" s="14" t="str">
        <f>+VLOOKUP(E239,'Visual chart Edit'!$A$8:$I$569,3,FALSE)</f>
        <v>DA+3</v>
      </c>
      <c r="G246" s="14" t="str">
        <f>+VLOOKUP(G239,'Visual chart Edit'!$A$8:$I$569,3,FALSE)</f>
        <v>DA+0</v>
      </c>
      <c r="I246" s="14" t="str">
        <f>+VLOOKUP(I239,'Visual chart Edit'!$A$8:$I$569,3,FALSE)</f>
        <v>DA+3</v>
      </c>
      <c r="K246" s="14" t="str">
        <f>+VLOOKUP(K239,'Visual chart Edit'!$A$8:$I$569,3,FALSE)</f>
        <v>DA+3</v>
      </c>
      <c r="M246" s="14" t="str">
        <f>+VLOOKUP(M239,'Visual chart Edit'!$A$8:$I$569,3,FALSE)</f>
        <v>DA+0</v>
      </c>
      <c r="O246" s="14" t="str">
        <f>+VLOOKUP(O239,'Visual chart Edit'!$A$8:$I$569,3,FALSE)</f>
        <v>DA+3</v>
      </c>
      <c r="Q246" s="14" t="str">
        <f>+VLOOKUP(Q239,'Visual chart Edit'!$A$8:$I$569,3,FALSE)</f>
        <v>DA+3</v>
      </c>
      <c r="S246" s="14" t="str">
        <f>+VLOOKUP(S239,'Visual chart Edit'!$A$8:$I$569,3,FALSE)</f>
        <v>DA+3</v>
      </c>
      <c r="U246" s="14" t="str">
        <f>+VLOOKUP(U239,'Visual chart Edit'!$A$8:$I$569,3,FALSE)</f>
        <v>DA+3</v>
      </c>
      <c r="W246" s="14" t="str">
        <f>+VLOOKUP(W239,'Visual chart Edit'!$A$8:$I$569,3,FALSE)</f>
        <v>DA+3</v>
      </c>
      <c r="Y246" s="14" t="str">
        <f>+VLOOKUP(Y239,'Visual chart Edit'!$A$8:$I$569,3,FALSE)</f>
        <v>DB1+0</v>
      </c>
      <c r="AA246" s="14" t="str">
        <f>+VLOOKUP(AA239,'Visual chart Edit'!$A$8:$I$569,3,FALSE)</f>
        <v>DA+0</v>
      </c>
      <c r="AC246" s="14" t="str">
        <f>+VLOOKUP(AC239,'Visual chart Edit'!$A$8:$I$569,3,FALSE)</f>
        <v>DA+0</v>
      </c>
      <c r="AE246" s="14" t="str">
        <f>+VLOOKUP(AE239,'Visual chart Edit'!$A$8:$I$569,3,FALSE)</f>
        <v>DA+3</v>
      </c>
      <c r="AG246" s="14" t="str">
        <f>+VLOOKUP(AG239,'Visual chart Edit'!$A$8:$I$569,3,FALSE)</f>
        <v>DA+0</v>
      </c>
      <c r="AI246" s="14" t="str">
        <f>+VLOOKUP(AI239,'Visual chart Edit'!$A$8:$I$569,3,FALSE)</f>
        <v>DA+0</v>
      </c>
      <c r="AK246" s="14" t="str">
        <f>+VLOOKUP(AK239,'Visual chart Edit'!$A$8:$I$569,3,FALSE)</f>
        <v>DA+0</v>
      </c>
      <c r="AM246" s="14" t="str">
        <f>+VLOOKUP(AM239,'Visual chart Edit'!$A$8:$I$569,3,FALSE)</f>
        <v>DA+0</v>
      </c>
      <c r="AO246" s="14" t="str">
        <f>+VLOOKUP(AO239,'Visual chart Edit'!$A$8:$I$569,3,FALSE)</f>
        <v>DA+0</v>
      </c>
      <c r="AQ246" s="14" t="str">
        <f>+VLOOKUP(AQ239,'Visual chart Edit'!$A$8:$I$569,3,FALSE)</f>
        <v>DA+0</v>
      </c>
      <c r="AS246" s="14" t="str">
        <f>+VLOOKUP(AS239,'Visual chart Edit'!$A$8:$I$569,3,FALSE)</f>
        <v>DA+0</v>
      </c>
      <c r="AT246" s="31"/>
      <c r="AV246" s="12"/>
      <c r="AW246" s="12"/>
      <c r="AX246" s="12"/>
      <c r="AY246" s="12"/>
      <c r="AZ246" s="12"/>
      <c r="BA246" s="12"/>
      <c r="BB246" s="12"/>
      <c r="BC246" s="12"/>
      <c r="BD246" s="140"/>
    </row>
    <row r="247" spans="1:63" s="14" customFormat="1" x14ac:dyDescent="0.35">
      <c r="A247" s="12"/>
      <c r="B247" s="136"/>
      <c r="C247" s="177" t="s">
        <v>423</v>
      </c>
      <c r="E247" s="14" t="str">
        <f>+VLOOKUP(E239,'Visual chart Edit'!$A$8:$I$569,8,FALSE)</f>
        <v>,,,</v>
      </c>
      <c r="G247" s="14" t="str">
        <f>+VLOOKUP(G239,'Visual chart Edit'!$A$8:$I$569,8,FALSE)</f>
        <v>,,,</v>
      </c>
      <c r="I247" s="14" t="str">
        <f>+VLOOKUP(I239,'Visual chart Edit'!$A$8:$I$569,8,FALSE)</f>
        <v>,,,</v>
      </c>
      <c r="K247" s="14" t="str">
        <f>+VLOOKUP(K239,'Visual chart Edit'!$A$8:$I$569,8,FALSE)</f>
        <v>,,,</v>
      </c>
      <c r="M247" s="14" t="str">
        <f>+VLOOKUP(M239,'Visual chart Edit'!$A$8:$I$569,8,FALSE)</f>
        <v>,,,</v>
      </c>
      <c r="O247" s="14" t="str">
        <f>+VLOOKUP(O239,'Visual chart Edit'!$A$8:$I$569,8,FALSE)</f>
        <v>,,,</v>
      </c>
      <c r="Q247" s="14" t="str">
        <f>+VLOOKUP(Q239,'Visual chart Edit'!$A$8:$I$569,8,FALSE)</f>
        <v>,,,</v>
      </c>
      <c r="S247" s="14" t="str">
        <f>+VLOOKUP(S239,'Visual chart Edit'!$A$8:$I$569,8,FALSE)</f>
        <v>,,,</v>
      </c>
      <c r="U247" s="14" t="str">
        <f>+VLOOKUP(U239,'Visual chart Edit'!$A$8:$I$569,8,FALSE)</f>
        <v>,,,</v>
      </c>
      <c r="W247" s="14" t="str">
        <f>+VLOOKUP(W239,'Visual chart Edit'!$A$8:$I$569,8,FALSE)</f>
        <v>,,,</v>
      </c>
      <c r="Y247" s="14" t="str">
        <f>+VLOOKUP(Y239,'Visual chart Edit'!$A$8:$I$569,8,FALSE)</f>
        <v>,,,</v>
      </c>
      <c r="AA247" s="14" t="str">
        <f>+VLOOKUP(AA239,'Visual chart Edit'!$A$8:$I$569,8,FALSE)</f>
        <v>,,,</v>
      </c>
      <c r="AC247" s="14" t="str">
        <f>+VLOOKUP(AC239,'Visual chart Edit'!$A$8:$I$569,8,FALSE)</f>
        <v>,,,</v>
      </c>
      <c r="AE247" s="14" t="str">
        <f>+VLOOKUP(AE239,'Visual chart Edit'!$A$8:$I$569,8,FALSE)</f>
        <v>,,,</v>
      </c>
      <c r="AG247" s="14" t="str">
        <f>+VLOOKUP(AG239,'Visual chart Edit'!$A$8:$I$569,8,FALSE)</f>
        <v>,,,</v>
      </c>
      <c r="AI247" s="14" t="str">
        <f>+VLOOKUP(AI239,'Visual chart Edit'!$A$8:$I$569,8,FALSE)</f>
        <v>,,,</v>
      </c>
      <c r="AK247" s="14" t="str">
        <f>+VLOOKUP(AK239,'Visual chart Edit'!$A$8:$I$569,8,FALSE)</f>
        <v>,,,</v>
      </c>
      <c r="AM247" s="14" t="str">
        <f>+VLOOKUP(AM239,'Visual chart Edit'!$A$8:$I$569,8,FALSE)</f>
        <v>,,,</v>
      </c>
      <c r="AO247" s="14" t="str">
        <f>+VLOOKUP(AO239,'Visual chart Edit'!$A$8:$I$569,8,FALSE)</f>
        <v>,,,</v>
      </c>
      <c r="AQ247" s="14" t="str">
        <f>+VLOOKUP(AQ239,'Visual chart Edit'!$A$8:$I$569,8,FALSE)</f>
        <v>,,,</v>
      </c>
      <c r="AS247" s="14" t="str">
        <f>+VLOOKUP(AS239,'Visual chart Edit'!$A$8:$I$569,8,FALSE)</f>
        <v>,,,</v>
      </c>
      <c r="AT247" s="31"/>
      <c r="AV247" s="12"/>
      <c r="AW247" s="12"/>
      <c r="AX247" s="12"/>
      <c r="AY247" s="12"/>
      <c r="AZ247" s="12"/>
      <c r="BA247" s="12"/>
      <c r="BB247" s="12"/>
      <c r="BC247" s="12"/>
      <c r="BD247" s="140"/>
    </row>
    <row r="248" spans="1:63" s="14" customFormat="1" ht="14.5" x14ac:dyDescent="0.35">
      <c r="A248" s="12"/>
      <c r="B248" s="136"/>
      <c r="C248" s="177" t="s">
        <v>444</v>
      </c>
      <c r="G248" s="48"/>
      <c r="I248" s="48"/>
      <c r="K248" s="48"/>
      <c r="M248" s="48"/>
      <c r="O248" s="48"/>
      <c r="Q248" s="48"/>
      <c r="S248" s="48"/>
      <c r="U248" s="48"/>
      <c r="W248" s="48"/>
      <c r="Y248" s="48"/>
      <c r="AA248" s="48"/>
      <c r="AC248" s="48"/>
      <c r="AE248" s="48"/>
      <c r="AG248" s="48"/>
      <c r="AI248" s="48"/>
      <c r="AK248" s="48"/>
      <c r="AM248" s="48"/>
      <c r="AO248" s="48"/>
      <c r="AQ248" s="48"/>
      <c r="AS248" s="48"/>
      <c r="AT248" s="31"/>
      <c r="AV248" s="12"/>
      <c r="AW248" s="12"/>
      <c r="AX248" s="12"/>
      <c r="AY248" s="12"/>
      <c r="AZ248" s="12"/>
      <c r="BA248" s="12"/>
      <c r="BB248" s="12"/>
      <c r="BC248" s="12"/>
      <c r="BD248" s="140"/>
    </row>
    <row r="249" spans="1:63" s="14" customFormat="1" ht="14.5" x14ac:dyDescent="0.35">
      <c r="A249" s="12"/>
      <c r="B249" s="57"/>
      <c r="C249" s="70"/>
      <c r="D249" s="71"/>
      <c r="E249" s="71"/>
      <c r="F249" s="71"/>
      <c r="G249" s="72"/>
      <c r="H249" s="71"/>
      <c r="I249" s="72"/>
      <c r="J249" s="71"/>
      <c r="K249" s="72"/>
      <c r="L249" s="71"/>
      <c r="M249" s="72"/>
      <c r="N249" s="71"/>
      <c r="O249" s="72"/>
      <c r="P249" s="71"/>
      <c r="Q249" s="72"/>
      <c r="R249" s="71"/>
      <c r="S249" s="72"/>
      <c r="T249" s="71"/>
      <c r="U249" s="72"/>
      <c r="V249" s="71"/>
      <c r="W249" s="72"/>
      <c r="X249" s="71"/>
      <c r="Y249" s="72"/>
      <c r="Z249" s="71"/>
      <c r="AA249" s="72"/>
      <c r="AB249" s="71"/>
      <c r="AC249" s="72"/>
      <c r="AD249" s="71"/>
      <c r="AE249" s="72"/>
      <c r="AF249" s="71"/>
      <c r="AG249" s="72"/>
      <c r="AH249" s="71"/>
      <c r="AI249" s="72"/>
      <c r="AJ249" s="71"/>
      <c r="AK249" s="72"/>
      <c r="AL249" s="71"/>
      <c r="AM249" s="72"/>
      <c r="AN249" s="71"/>
      <c r="AO249" s="72"/>
      <c r="AP249" s="71"/>
      <c r="AQ249" s="72"/>
      <c r="AR249" s="71"/>
      <c r="AS249" s="72"/>
      <c r="AT249" s="73"/>
      <c r="AV249" s="12"/>
      <c r="AW249" s="12"/>
      <c r="AX249" s="12"/>
      <c r="AY249" s="12"/>
      <c r="AZ249" s="12"/>
      <c r="BA249" s="12"/>
      <c r="BB249" s="12"/>
      <c r="BC249" s="12"/>
      <c r="BD249" s="140"/>
    </row>
    <row r="250" spans="1:63" s="14" customFormat="1" x14ac:dyDescent="0.35">
      <c r="A250" s="12"/>
      <c r="B250" s="57"/>
      <c r="C250" s="181"/>
      <c r="D250" s="181"/>
      <c r="E250" s="181">
        <v>442</v>
      </c>
      <c r="F250" s="181"/>
      <c r="G250" s="181">
        <v>443</v>
      </c>
      <c r="H250" s="181"/>
      <c r="I250" s="181">
        <v>444</v>
      </c>
      <c r="J250" s="181"/>
      <c r="K250" s="181">
        <v>445</v>
      </c>
      <c r="L250" s="181"/>
      <c r="M250" s="181">
        <v>446</v>
      </c>
      <c r="N250" s="181"/>
      <c r="O250" s="181">
        <v>447</v>
      </c>
      <c r="P250" s="181"/>
      <c r="Q250" s="181">
        <v>448</v>
      </c>
      <c r="R250" s="181"/>
      <c r="S250" s="181">
        <v>449</v>
      </c>
      <c r="T250" s="181"/>
      <c r="U250" s="181">
        <v>450</v>
      </c>
      <c r="V250" s="181"/>
      <c r="W250" s="181">
        <v>451</v>
      </c>
      <c r="X250" s="181"/>
      <c r="Y250" s="181">
        <v>452</v>
      </c>
      <c r="Z250" s="181"/>
      <c r="AA250" s="181">
        <v>453</v>
      </c>
      <c r="AB250" s="181"/>
      <c r="AC250" s="181">
        <v>454</v>
      </c>
      <c r="AD250" s="181"/>
      <c r="AE250" s="181">
        <v>455</v>
      </c>
      <c r="AF250" s="181"/>
      <c r="AG250" s="181">
        <v>456</v>
      </c>
      <c r="AH250" s="181"/>
      <c r="AI250" s="181">
        <v>457</v>
      </c>
      <c r="AJ250" s="181"/>
      <c r="AK250" s="181">
        <v>458</v>
      </c>
      <c r="AL250" s="181"/>
      <c r="AM250" s="181">
        <v>459</v>
      </c>
      <c r="AN250" s="181"/>
      <c r="AO250" s="181">
        <v>460</v>
      </c>
      <c r="AP250" s="181"/>
      <c r="AQ250" s="181">
        <v>461</v>
      </c>
      <c r="AR250" s="181"/>
      <c r="AS250" s="181">
        <v>462</v>
      </c>
      <c r="AT250" s="31"/>
    </row>
    <row r="251" spans="1:63" s="14" customFormat="1" x14ac:dyDescent="0.35">
      <c r="A251" s="12"/>
      <c r="B251" s="57"/>
      <c r="C251" s="177"/>
      <c r="E251" s="170" t="str">
        <f>+VLOOKUP(E250,'Visual chart Edit'!$A$8:$I$600,2,FALSE)</f>
        <v>65/11</v>
      </c>
      <c r="G251" s="170" t="str">
        <f>+VLOOKUP(G250,'Visual chart Edit'!$A$8:$I$600,2,FALSE)</f>
        <v>66/0</v>
      </c>
      <c r="I251" s="170" t="str">
        <f>+VLOOKUP(I250,'Visual chart Edit'!$A$8:$I$600,2,FALSE)</f>
        <v>67/0</v>
      </c>
      <c r="K251" s="170" t="str">
        <f>+VLOOKUP(K250,'Visual chart Edit'!$A$8:$I$600,2,FALSE)</f>
        <v>67/1</v>
      </c>
      <c r="M251" s="170" t="str">
        <f>+VLOOKUP(M250,'Visual chart Edit'!$A$8:$I$600,2,FALSE)</f>
        <v>67/2</v>
      </c>
      <c r="O251" s="170" t="str">
        <f>+VLOOKUP(O250,'Visual chart Edit'!$A$8:$I$600,2,FALSE)</f>
        <v>68/0</v>
      </c>
      <c r="Q251" s="170" t="str">
        <f>+VLOOKUP(Q250,'Visual chart Edit'!$A$8:$I$600,2,FALSE)</f>
        <v>69/0</v>
      </c>
      <c r="S251" s="170" t="str">
        <f>+VLOOKUP(S250,'Visual chart Edit'!$A$8:$I$600,2,FALSE)</f>
        <v>69/1</v>
      </c>
      <c r="U251" s="170" t="str">
        <f>+VLOOKUP(U250,'Visual chart Edit'!$A$8:$I$600,2,FALSE)</f>
        <v>70/0</v>
      </c>
      <c r="W251" s="170" t="str">
        <f>+VLOOKUP(W250,'Visual chart Edit'!$A$8:$I$600,2,FALSE)</f>
        <v>70/1</v>
      </c>
      <c r="Y251" s="170" t="str">
        <f>+VLOOKUP(Y250,'Visual chart Edit'!$A$8:$I$600,2,FALSE)</f>
        <v>70/2</v>
      </c>
      <c r="AA251" s="170" t="str">
        <f>+VLOOKUP(AA250,'Visual chart Edit'!$A$8:$I$600,2,FALSE)</f>
        <v>70/3</v>
      </c>
      <c r="AC251" s="170" t="str">
        <f>+VLOOKUP(AC250,'Visual chart Edit'!$A$8:$I$600,2,FALSE)</f>
        <v>70/4</v>
      </c>
      <c r="AE251" s="170" t="str">
        <f>+VLOOKUP(AE250,'Visual chart Edit'!$A$8:$I$600,2,FALSE)</f>
        <v>70/5</v>
      </c>
      <c r="AG251" s="170" t="str">
        <f>+VLOOKUP(AG250,'Visual chart Edit'!$A$8:$I$600,2,FALSE)</f>
        <v>70/6</v>
      </c>
      <c r="AI251" s="170" t="str">
        <f>+VLOOKUP(AI250,'Visual chart Edit'!$A$8:$I$600,2,FALSE)</f>
        <v>70/7</v>
      </c>
      <c r="AK251" s="170" t="str">
        <f>+VLOOKUP(AK250,'Visual chart Edit'!$A$8:$I$600,2,FALSE)</f>
        <v>70/8</v>
      </c>
      <c r="AM251" s="170" t="str">
        <f>+VLOOKUP(AM250,'Visual chart Edit'!$A$8:$I$600,2,FALSE)</f>
        <v>70/9</v>
      </c>
      <c r="AO251" s="170" t="str">
        <f>+VLOOKUP(AO250,'Visual chart Edit'!$A$8:$I$600,2,FALSE)</f>
        <v>70/10</v>
      </c>
      <c r="AQ251" s="170" t="str">
        <f>+VLOOKUP(AQ250,'Visual chart Edit'!$A$8:$I$600,2,FALSE)</f>
        <v>70/11</v>
      </c>
      <c r="AS251" s="170" t="str">
        <f>+VLOOKUP(AS250,'Visual chart Edit'!$A$8:$I$600,2,FALSE)</f>
        <v>71/0</v>
      </c>
      <c r="AT251" s="31"/>
    </row>
    <row r="252" spans="1:63" s="14" customFormat="1" x14ac:dyDescent="0.35">
      <c r="A252" s="12"/>
      <c r="B252" s="57"/>
      <c r="C252" s="177"/>
      <c r="D252" s="14" t="s">
        <v>917</v>
      </c>
      <c r="F252" s="14" t="s">
        <v>917</v>
      </c>
      <c r="AT252" s="31"/>
      <c r="BI252" s="14">
        <f>+SUMIF(D252:AT252,".",D255:AT255)</f>
        <v>0</v>
      </c>
      <c r="BJ252" s="14">
        <f>+SUMIF(D252:AT252,"..",D255:AT255)</f>
        <v>0</v>
      </c>
      <c r="BK252" s="14">
        <f>+SUMIF(D252:AT252,",",D255:AT255)</f>
        <v>814.5</v>
      </c>
    </row>
    <row r="253" spans="1:63" s="14" customFormat="1" x14ac:dyDescent="0.35">
      <c r="A253" s="12"/>
      <c r="B253" s="136"/>
      <c r="C253" s="177" t="s">
        <v>440</v>
      </c>
      <c r="E253" s="14" t="str">
        <f>+VLOOKUP(E251,'Visual chart Edit'!$B$7:$L$591,11,FALSE)</f>
        <v>E</v>
      </c>
      <c r="G253" s="14" t="str">
        <f>+VLOOKUP(G251,'Visual chart Edit'!$B$7:$L$591,11,FALSE)</f>
        <v>E</v>
      </c>
      <c r="I253" s="14" t="str">
        <f>+VLOOKUP(I251,'Visual chart Edit'!$B$7:$L$591,11,FALSE)</f>
        <v>E</v>
      </c>
      <c r="K253" s="14" t="str">
        <f>+VLOOKUP(K251,'Visual chart Edit'!$B$7:$L$591,11,FALSE)</f>
        <v>E</v>
      </c>
      <c r="M253" s="14" t="str">
        <f>+VLOOKUP(M251,'Visual chart Edit'!$B$7:$L$591,11,FALSE)</f>
        <v>E</v>
      </c>
      <c r="O253" s="14" t="str">
        <f>+VLOOKUP(O251,'Visual chart Edit'!$B$7:$L$591,11,FALSE)</f>
        <v>E</v>
      </c>
      <c r="Q253" s="14" t="str">
        <f>+VLOOKUP(Q251,'Visual chart Edit'!$B$7:$L$591,11,FALSE)</f>
        <v>E</v>
      </c>
      <c r="S253" s="14" t="str">
        <f>+VLOOKUP(S251,'Visual chart Edit'!$B$7:$L$591,11,FALSE)</f>
        <v>E</v>
      </c>
      <c r="U253" s="14" t="str">
        <f>+VLOOKUP(U251,'Visual chart Edit'!$B$7:$L$591,11,FALSE)</f>
        <v>E</v>
      </c>
      <c r="W253" s="14" t="str">
        <f>+VLOOKUP(W251,'Visual chart Edit'!$B$7:$L$591,11,FALSE)</f>
        <v>E</v>
      </c>
      <c r="Y253" s="14" t="str">
        <f>+VLOOKUP(Y251,'Visual chart Edit'!$B$7:$L$591,11,FALSE)</f>
        <v>E</v>
      </c>
      <c r="AA253" s="14" t="str">
        <f>+VLOOKUP(AA251,'Visual chart Edit'!$B$7:$L$591,11,FALSE)</f>
        <v>E</v>
      </c>
      <c r="AC253" s="14" t="str">
        <f>+VLOOKUP(AC251,'Visual chart Edit'!$B$7:$L$591,11,FALSE)</f>
        <v>E</v>
      </c>
      <c r="AE253" s="14" t="str">
        <f>+VLOOKUP(AE251,'Visual chart Edit'!$B$7:$L$591,11,FALSE)</f>
        <v>E</v>
      </c>
      <c r="AG253" s="14" t="str">
        <f>+VLOOKUP(AG251,'Visual chart Edit'!$B$7:$L$591,11,FALSE)</f>
        <v>E</v>
      </c>
      <c r="AI253" s="14" t="str">
        <f>+VLOOKUP(AI251,'Visual chart Edit'!$B$7:$L$591,11,FALSE)</f>
        <v>E</v>
      </c>
      <c r="AK253" s="14" t="str">
        <f>+VLOOKUP(AK251,'Visual chart Edit'!$B$7:$L$591,11,FALSE)</f>
        <v>E</v>
      </c>
      <c r="AM253" s="14" t="str">
        <f>+VLOOKUP(AM251,'Visual chart Edit'!$B$7:$L$591,11,FALSE)</f>
        <v>E</v>
      </c>
      <c r="AO253" s="14" t="str">
        <f>+VLOOKUP(AO251,'Visual chart Edit'!$B$7:$L$591,11,FALSE)</f>
        <v>E</v>
      </c>
      <c r="AQ253" s="14" t="str">
        <f>+VLOOKUP(AQ251,'Visual chart Edit'!$B$7:$L$591,11,FALSE)</f>
        <v>E</v>
      </c>
      <c r="AS253" s="14" t="str">
        <f>+VLOOKUP(AS251,'Visual chart Edit'!$B$7:$L$591,11,FALSE)</f>
        <v>E</v>
      </c>
      <c r="AT253" s="31"/>
    </row>
    <row r="254" spans="1:63" s="14" customFormat="1" ht="3" customHeight="1" x14ac:dyDescent="0.35">
      <c r="A254" s="12"/>
      <c r="B254" s="136"/>
      <c r="C254" s="177" t="s">
        <v>441</v>
      </c>
      <c r="E254" s="22" t="str">
        <f>+VLOOKUP(E251,'Visual chart Edit'!$B$7:$M$491,12,FALSE)</f>
        <v>Done</v>
      </c>
      <c r="G254" s="22" t="str">
        <f>+VLOOKUP(G251,'Visual chart Edit'!$B$7:$M$491,12,FALSE)</f>
        <v>Done</v>
      </c>
      <c r="I254" s="22" t="str">
        <f>+VLOOKUP(I251,'Visual chart Edit'!$B$7:$M$491,12,FALSE)</f>
        <v>Done</v>
      </c>
      <c r="K254" s="22" t="str">
        <f>+VLOOKUP(K251,'Visual chart Edit'!$B$7:$M$491,12,FALSE)</f>
        <v>Done</v>
      </c>
      <c r="M254" s="22" t="str">
        <f>+VLOOKUP(M251,'Visual chart Edit'!$B$7:$M$491,12,FALSE)</f>
        <v>Done</v>
      </c>
      <c r="O254" s="22" t="str">
        <f>+VLOOKUP(O251,'Visual chart Edit'!$B$7:$M$491,12,FALSE)</f>
        <v>Done</v>
      </c>
      <c r="Q254" s="22" t="str">
        <f>+VLOOKUP(Q251,'Visual chart Edit'!$B$7:$M$491,12,FALSE)</f>
        <v/>
      </c>
      <c r="S254" s="22" t="str">
        <f>+VLOOKUP(S251,'Visual chart Edit'!$B$7:$M$491,12,FALSE)</f>
        <v/>
      </c>
      <c r="U254" s="22" t="str">
        <f>+VLOOKUP(U251,'Visual chart Edit'!$B$7:$M$491,12,FALSE)</f>
        <v/>
      </c>
      <c r="W254" s="22" t="str">
        <f>+VLOOKUP(W251,'Visual chart Edit'!$B$7:$M$491,12,FALSE)</f>
        <v/>
      </c>
      <c r="Y254" s="22" t="str">
        <f>+VLOOKUP(Y251,'Visual chart Edit'!$B$7:$M$491,12,FALSE)</f>
        <v/>
      </c>
      <c r="AA254" s="22" t="str">
        <f>+VLOOKUP(AA251,'Visual chart Edit'!$B$7:$M$491,12,FALSE)</f>
        <v>Done</v>
      </c>
      <c r="AC254" s="22" t="str">
        <f>+VLOOKUP(AC251,'Visual chart Edit'!$B$7:$M$491,12,FALSE)</f>
        <v>Done</v>
      </c>
      <c r="AE254" s="22" t="str">
        <f>+VLOOKUP(AE251,'Visual chart Edit'!$B$7:$M$491,12,FALSE)</f>
        <v>Done</v>
      </c>
      <c r="AG254" s="22" t="str">
        <f>+VLOOKUP(AG251,'Visual chart Edit'!$B$7:$M$491,12,FALSE)</f>
        <v>Done</v>
      </c>
      <c r="AI254" s="22" t="str">
        <f>+VLOOKUP(AI251,'Visual chart Edit'!$B$7:$M$491,12,FALSE)</f>
        <v/>
      </c>
      <c r="AK254" s="22" t="str">
        <f>+VLOOKUP(AK251,'Visual chart Edit'!$B$7:$M$491,12,FALSE)</f>
        <v/>
      </c>
      <c r="AM254" s="22" t="str">
        <f>+VLOOKUP(AM251,'Visual chart Edit'!$B$7:$M$491,12,FALSE)</f>
        <v>Done</v>
      </c>
      <c r="AO254" s="22" t="str">
        <f>+VLOOKUP(AO251,'Visual chart Edit'!$B$7:$M$491,12,FALSE)</f>
        <v>Done</v>
      </c>
      <c r="AQ254" s="22" t="str">
        <f>+VLOOKUP(AQ251,'Visual chart Edit'!$B$7:$M$491,12,FALSE)</f>
        <v>Done</v>
      </c>
      <c r="AS254" s="22" t="str">
        <f>+VLOOKUP(AS251,'Visual chart Edit'!$B$7:$M$491,12,FALSE)</f>
        <v>Done</v>
      </c>
      <c r="AT254" s="31"/>
    </row>
    <row r="255" spans="1:63" s="14" customFormat="1" ht="15" customHeight="1" x14ac:dyDescent="0.35">
      <c r="A255" s="12"/>
      <c r="B255" s="136"/>
      <c r="C255" s="177" t="s">
        <v>442</v>
      </c>
      <c r="D255" s="14">
        <f>+VLOOKUP(E250,'Visual chart Edit'!$A$8:$I$572,9,FALSE)</f>
        <v>387.6</v>
      </c>
      <c r="E255" s="94" t="str">
        <f>+VLOOKUP(E251,'Visual chart Edit'!$B$7:$K$570,10,FALSE)</f>
        <v>DRY</v>
      </c>
      <c r="F255" s="14">
        <f>+VLOOKUP(G250,'Visual chart Edit'!$A$8:$I$572,9,FALSE)</f>
        <v>426.9</v>
      </c>
      <c r="G255" s="94" t="str">
        <f>+VLOOKUP(G251,'Visual chart Edit'!$B$7:$K$570,10,FALSE)</f>
        <v>DRY</v>
      </c>
      <c r="H255" s="14">
        <f>+VLOOKUP(I250,'Visual chart Edit'!$A$8:$I$572,9,FALSE)</f>
        <v>207.8</v>
      </c>
      <c r="I255" s="94" t="str">
        <f>+VLOOKUP(I251,'Visual chart Edit'!$B$7:$K$570,10,FALSE)</f>
        <v>DRY</v>
      </c>
      <c r="J255" s="14">
        <f>+VLOOKUP(K250,'Visual chart Edit'!$A$8:$I$572,9,FALSE)</f>
        <v>347.1</v>
      </c>
      <c r="K255" s="94" t="str">
        <f>+VLOOKUP(K251,'Visual chart Edit'!$B$7:$K$570,10,FALSE)</f>
        <v>DRY</v>
      </c>
      <c r="L255" s="14">
        <f>+VLOOKUP(M250,'Visual chart Edit'!$A$8:$I$572,9,FALSE)</f>
        <v>344.9</v>
      </c>
      <c r="M255" s="94" t="str">
        <f>+VLOOKUP(M251,'Visual chart Edit'!$B$7:$K$570,10,FALSE)</f>
        <v>DRY</v>
      </c>
      <c r="N255" s="14">
        <f>+VLOOKUP(O250,'Visual chart Edit'!$A$8:$I$572,9,FALSE)</f>
        <v>369.2</v>
      </c>
      <c r="O255" s="94" t="str">
        <f>+VLOOKUP(O251,'Visual chart Edit'!$B$7:$K$570,10,FALSE)</f>
        <v>DRY</v>
      </c>
      <c r="P255" s="14">
        <f>+VLOOKUP(Q250,'Visual chart Edit'!$A$8:$I$572,9,FALSE)</f>
        <v>200.9</v>
      </c>
      <c r="Q255" s="94" t="str">
        <f>+VLOOKUP(Q251,'Visual chart Edit'!$B$7:$K$570,10,FALSE)</f>
        <v>DFR</v>
      </c>
      <c r="R255" s="14">
        <f>+VLOOKUP(S250,'Visual chart Edit'!$A$8:$I$572,9,FALSE)</f>
        <v>374.1</v>
      </c>
      <c r="S255" s="94" t="str">
        <f>+VLOOKUP(S251,'Visual chart Edit'!$B$7:$K$570,10,FALSE)</f>
        <v>DRY</v>
      </c>
      <c r="T255" s="14">
        <f>+VLOOKUP(U250,'Visual chart Edit'!$A$8:$I$572,9,FALSE)</f>
        <v>394.9</v>
      </c>
      <c r="U255" s="94" t="str">
        <f>+VLOOKUP(U251,'Visual chart Edit'!$B$7:$K$570,10,FALSE)</f>
        <v>DRY</v>
      </c>
      <c r="V255" s="14">
        <f>+VLOOKUP(W250,'Visual chart Edit'!$A$8:$I$572,9,FALSE)</f>
        <v>388.4</v>
      </c>
      <c r="W255" s="94" t="str">
        <f>+VLOOKUP(W251,'Visual chart Edit'!$B$7:$K$570,10,FALSE)</f>
        <v>DRY</v>
      </c>
      <c r="X255" s="14">
        <f>+VLOOKUP(Y250,'Visual chart Edit'!$A$8:$I$572,9,FALSE)</f>
        <v>418.9</v>
      </c>
      <c r="Y255" s="94" t="str">
        <f>+VLOOKUP(Y251,'Visual chart Edit'!$B$7:$K$570,10,FALSE)</f>
        <v>DRY</v>
      </c>
      <c r="Z255" s="14">
        <f>+VLOOKUP(AA250,'Visual chart Edit'!$A$8:$I$572,9,FALSE)</f>
        <v>418.6</v>
      </c>
      <c r="AA255" s="94" t="str">
        <f>+VLOOKUP(AA251,'Visual chart Edit'!$B$7:$K$570,10,FALSE)</f>
        <v>DRY</v>
      </c>
      <c r="AB255" s="14">
        <f>+VLOOKUP(AC250,'Visual chart Edit'!$A$8:$I$572,9,FALSE)</f>
        <v>414</v>
      </c>
      <c r="AC255" s="94" t="str">
        <f>+VLOOKUP(AC251,'Visual chart Edit'!$B$7:$K$570,10,FALSE)</f>
        <v>DRY</v>
      </c>
      <c r="AD255" s="14">
        <f>+VLOOKUP(AE250,'Visual chart Edit'!$A$8:$I$572,9,FALSE)</f>
        <v>419.6</v>
      </c>
      <c r="AE255" s="94" t="str">
        <f>+VLOOKUP(AE251,'Visual chart Edit'!$B$7:$K$570,10,FALSE)</f>
        <v>DRY</v>
      </c>
      <c r="AF255" s="14">
        <f>+VLOOKUP(AG250,'Visual chart Edit'!$A$8:$I$572,9,FALSE)</f>
        <v>420.3</v>
      </c>
      <c r="AG255" s="94" t="str">
        <f>+VLOOKUP(AG251,'Visual chart Edit'!$B$7:$K$570,10,FALSE)</f>
        <v>DRY</v>
      </c>
      <c r="AH255" s="14">
        <f>+VLOOKUP(AI250,'Visual chart Edit'!$A$8:$I$572,9,FALSE)</f>
        <v>419.6</v>
      </c>
      <c r="AI255" s="94" t="str">
        <f>+VLOOKUP(AI251,'Visual chart Edit'!$B$7:$K$570,10,FALSE)</f>
        <v>DRY</v>
      </c>
      <c r="AJ255" s="14">
        <f>+VLOOKUP(AK250,'Visual chart Edit'!$A$8:$I$572,9,FALSE)</f>
        <v>418.2</v>
      </c>
      <c r="AK255" s="94" t="str">
        <f>+VLOOKUP(AK251,'Visual chart Edit'!$B$7:$K$570,10,FALSE)</f>
        <v>DRY</v>
      </c>
      <c r="AL255" s="14">
        <f>+VLOOKUP(AM250,'Visual chart Edit'!$A$8:$I$572,9,FALSE)</f>
        <v>414.1</v>
      </c>
      <c r="AM255" s="94" t="str">
        <f>+VLOOKUP(AM251,'Visual chart Edit'!$B$7:$K$570,10,FALSE)</f>
        <v>DRY</v>
      </c>
      <c r="AN255" s="14">
        <f>+VLOOKUP(AO250,'Visual chart Edit'!$A$8:$I$572,9,FALSE)</f>
        <v>406.1</v>
      </c>
      <c r="AO255" s="94" t="str">
        <f>+VLOOKUP(AO251,'Visual chart Edit'!$B$7:$K$570,10,FALSE)</f>
        <v>DRY</v>
      </c>
      <c r="AP255" s="14">
        <f>+VLOOKUP(AQ250,'Visual chart Edit'!$A$8:$I$572,9,FALSE)</f>
        <v>408.6</v>
      </c>
      <c r="AQ255" s="94" t="str">
        <f>+VLOOKUP(AQ251,'Visual chart Edit'!$B$7:$K$570,10,FALSE)</f>
        <v>DRY</v>
      </c>
      <c r="AR255" s="14">
        <f>+VLOOKUP(AS250,'Visual chart Edit'!$A$8:$I$572,9,FALSE)</f>
        <v>420.4</v>
      </c>
      <c r="AS255" s="94" t="str">
        <f>+VLOOKUP(AS251,'Visual chart Edit'!$B$7:$K$570,10,FALSE)</f>
        <v>DRY</v>
      </c>
      <c r="AT255" s="31"/>
      <c r="AV255" s="12">
        <f>+COUNTIF(C254:AT255,"Sandy")</f>
        <v>0</v>
      </c>
      <c r="AW255" s="12">
        <f>+COUNTIF(C254:AT255,"DRY")</f>
        <v>20</v>
      </c>
      <c r="AX255" s="12">
        <f>+COUNTIF(C255:AT255,"DFR")</f>
        <v>1</v>
      </c>
      <c r="AY255" s="12">
        <f>+COUNTIF(C255:AS255,"WFR")</f>
        <v>0</v>
      </c>
      <c r="AZ255" s="12">
        <f>+COUNTIF(C255:AS255,"FS")</f>
        <v>0</v>
      </c>
      <c r="BA255" s="12">
        <f>+SUM(AV255:AZ255)</f>
        <v>21</v>
      </c>
      <c r="BB255" s="12">
        <f>+COUNTIF(E255:AS255,"WIP")</f>
        <v>0</v>
      </c>
      <c r="BC255" s="12">
        <f>+COUNTIF(D256:AT256,"C")</f>
        <v>21</v>
      </c>
      <c r="BD255" s="140">
        <f>+COUNTIF(D253:AT253,"E")</f>
        <v>21</v>
      </c>
      <c r="BE255" s="12">
        <f>+COUNTIF(D254:AT254,"Done")</f>
        <v>14</v>
      </c>
      <c r="BH255" s="14">
        <f>+SUM(D255:AT255)</f>
        <v>8020.2000000000016</v>
      </c>
    </row>
    <row r="256" spans="1:63" s="14" customFormat="1" x14ac:dyDescent="0.35">
      <c r="A256" s="12"/>
      <c r="B256" s="136"/>
      <c r="C256" s="177" t="s">
        <v>443</v>
      </c>
      <c r="E256" s="22" t="s">
        <v>424</v>
      </c>
      <c r="G256" s="22" t="s">
        <v>424</v>
      </c>
      <c r="I256" s="22" t="s">
        <v>424</v>
      </c>
      <c r="K256" s="22" t="s">
        <v>424</v>
      </c>
      <c r="M256" s="22" t="s">
        <v>424</v>
      </c>
      <c r="O256" s="22" t="s">
        <v>424</v>
      </c>
      <c r="Q256" s="22" t="s">
        <v>424</v>
      </c>
      <c r="S256" s="22" t="s">
        <v>424</v>
      </c>
      <c r="U256" s="22" t="s">
        <v>424</v>
      </c>
      <c r="W256" s="22" t="s">
        <v>424</v>
      </c>
      <c r="Y256" s="22" t="s">
        <v>424</v>
      </c>
      <c r="AA256" s="22" t="s">
        <v>424</v>
      </c>
      <c r="AC256" s="22" t="s">
        <v>424</v>
      </c>
      <c r="AE256" s="22" t="s">
        <v>424</v>
      </c>
      <c r="AG256" s="22" t="s">
        <v>424</v>
      </c>
      <c r="AI256" s="22" t="s">
        <v>424</v>
      </c>
      <c r="AK256" s="22" t="s">
        <v>424</v>
      </c>
      <c r="AM256" s="22" t="s">
        <v>424</v>
      </c>
      <c r="AO256" s="22" t="s">
        <v>424</v>
      </c>
      <c r="AQ256" s="22" t="s">
        <v>424</v>
      </c>
      <c r="AS256" s="22" t="s">
        <v>424</v>
      </c>
      <c r="AT256" s="31"/>
    </row>
    <row r="257" spans="1:63" s="14" customFormat="1" x14ac:dyDescent="0.35">
      <c r="A257" s="12"/>
      <c r="B257" s="136"/>
      <c r="C257" s="177" t="s">
        <v>140</v>
      </c>
      <c r="E257" s="14" t="str">
        <f>+VLOOKUP(E250,'Visual chart Edit'!$A$8:$I$569,3,FALSE)</f>
        <v>DA+0</v>
      </c>
      <c r="G257" s="14" t="str">
        <f>+VLOOKUP(G250,'Visual chart Edit'!$A$8:$I$569,3,FALSE)</f>
        <v>DC2+6</v>
      </c>
      <c r="I257" s="14" t="str">
        <f>+VLOOKUP(I250,'Visual chart Edit'!$A$8:$I$569,3,FALSE)</f>
        <v>DC1+9</v>
      </c>
      <c r="K257" s="14" t="str">
        <f>+VLOOKUP(K250,'Visual chart Edit'!$A$8:$I$569,3,FALSE)</f>
        <v>DA+0</v>
      </c>
      <c r="M257" s="14" t="str">
        <f>+VLOOKUP(M250,'Visual chart Edit'!$A$8:$I$569,3,FALSE)</f>
        <v>DA+0</v>
      </c>
      <c r="O257" s="14" t="str">
        <f>+VLOOKUP(O250,'Visual chart Edit'!$A$8:$I$569,3,FALSE)</f>
        <v>DD45+0</v>
      </c>
      <c r="Q257" s="14" t="str">
        <f>+VLOOKUP(Q250,'Visual chart Edit'!$A$8:$I$569,3,FALSE)</f>
        <v>DB2+0</v>
      </c>
      <c r="S257" s="14" t="str">
        <f>+VLOOKUP(S250,'Visual chart Edit'!$A$8:$I$569,3,FALSE)</f>
        <v>DA+3</v>
      </c>
      <c r="U257" s="14" t="str">
        <f>+VLOOKUP(U250,'Visual chart Edit'!$A$8:$I$569,3,FALSE)</f>
        <v>DC1+0</v>
      </c>
      <c r="W257" s="14" t="str">
        <f>+VLOOKUP(W250,'Visual chart Edit'!$A$8:$I$569,3,FALSE)</f>
        <v>DA+3</v>
      </c>
      <c r="Y257" s="14" t="str">
        <f>+VLOOKUP(Y250,'Visual chart Edit'!$A$8:$I$569,3,FALSE)</f>
        <v>DA+3</v>
      </c>
      <c r="AA257" s="14" t="str">
        <f>+VLOOKUP(AA250,'Visual chart Edit'!$A$8:$I$569,3,FALSE)</f>
        <v>DA+3</v>
      </c>
      <c r="AC257" s="14" t="str">
        <f>+VLOOKUP(AC250,'Visual chart Edit'!$A$8:$I$569,3,FALSE)</f>
        <v>DA+3</v>
      </c>
      <c r="AE257" s="14" t="str">
        <f>+VLOOKUP(AE250,'Visual chart Edit'!$A$8:$I$569,3,FALSE)</f>
        <v>DA+3</v>
      </c>
      <c r="AG257" s="14" t="str">
        <f>+VLOOKUP(AG250,'Visual chart Edit'!$A$8:$I$569,3,FALSE)</f>
        <v>DA+3</v>
      </c>
      <c r="AI257" s="14" t="str">
        <f>+VLOOKUP(AI250,'Visual chart Edit'!$A$8:$I$569,3,FALSE)</f>
        <v>DA+3</v>
      </c>
      <c r="AK257" s="14" t="str">
        <f>+VLOOKUP(AK250,'Visual chart Edit'!$A$8:$I$569,3,FALSE)</f>
        <v>DA+3</v>
      </c>
      <c r="AM257" s="14" t="str">
        <f>+VLOOKUP(AM250,'Visual chart Edit'!$A$8:$I$569,3,FALSE)</f>
        <v>DA+3</v>
      </c>
      <c r="AO257" s="14" t="str">
        <f>+VLOOKUP(AO250,'Visual chart Edit'!$A$8:$I$569,3,FALSE)</f>
        <v>DA+3</v>
      </c>
      <c r="AQ257" s="14" t="str">
        <f>+VLOOKUP(AQ250,'Visual chart Edit'!$A$8:$I$569,3,FALSE)</f>
        <v>DA+3</v>
      </c>
      <c r="AS257" s="14" t="str">
        <f>+VLOOKUP(AS250,'Visual chart Edit'!$A$8:$I$569,3,FALSE)</f>
        <v>DB2+3</v>
      </c>
      <c r="AT257" s="31"/>
    </row>
    <row r="258" spans="1:63" s="14" customFormat="1" x14ac:dyDescent="0.35">
      <c r="A258" s="12"/>
      <c r="B258" s="136"/>
      <c r="C258" s="177" t="s">
        <v>423</v>
      </c>
      <c r="E258" s="14" t="str">
        <f>+VLOOKUP(E250,'Visual chart Edit'!$A$8:$I$569,8,FALSE)</f>
        <v>,,,</v>
      </c>
      <c r="G258" s="14" t="str">
        <f>+VLOOKUP(G250,'Visual chart Edit'!$A$8:$I$569,8,FALSE)</f>
        <v>,,,</v>
      </c>
      <c r="I258" s="14" t="str">
        <f>+VLOOKUP(I250,'Visual chart Edit'!$A$8:$I$569,8,FALSE)</f>
        <v>,,,</v>
      </c>
      <c r="K258" s="14" t="str">
        <f>+VLOOKUP(K250,'Visual chart Edit'!$A$8:$I$569,8,FALSE)</f>
        <v>,,,</v>
      </c>
      <c r="M258" s="14" t="str">
        <f>+VLOOKUP(M250,'Visual chart Edit'!$A$8:$I$569,8,FALSE)</f>
        <v>,,,</v>
      </c>
      <c r="O258" s="14" t="str">
        <f>+VLOOKUP(O250,'Visual chart Edit'!$A$8:$I$569,8,FALSE)</f>
        <v>,,,</v>
      </c>
      <c r="Q258" s="14" t="str">
        <f>+VLOOKUP(Q250,'Visual chart Edit'!$A$8:$I$569,8,FALSE)</f>
        <v>,,,</v>
      </c>
      <c r="S258" s="14" t="str">
        <f>+VLOOKUP(S250,'Visual chart Edit'!$A$8:$I$569,8,FALSE)</f>
        <v>,,,</v>
      </c>
      <c r="U258" s="14" t="str">
        <f>+VLOOKUP(U250,'Visual chart Edit'!$A$8:$I$569,8,FALSE)</f>
        <v>,,,</v>
      </c>
      <c r="W258" s="14" t="str">
        <f>+VLOOKUP(W250,'Visual chart Edit'!$A$8:$I$569,8,FALSE)</f>
        <v>,,,</v>
      </c>
      <c r="Y258" s="14" t="str">
        <f>+VLOOKUP(Y250,'Visual chart Edit'!$A$8:$I$569,8,FALSE)</f>
        <v>,,,</v>
      </c>
      <c r="AA258" s="14" t="str">
        <f>+VLOOKUP(AA250,'Visual chart Edit'!$A$8:$I$569,8,FALSE)</f>
        <v>,,,</v>
      </c>
      <c r="AC258" s="14" t="str">
        <f>+VLOOKUP(AC250,'Visual chart Edit'!$A$8:$I$569,8,FALSE)</f>
        <v>,,,</v>
      </c>
      <c r="AE258" s="14" t="str">
        <f>+VLOOKUP(AE250,'Visual chart Edit'!$A$8:$I$569,8,FALSE)</f>
        <v>,,,</v>
      </c>
      <c r="AG258" s="14" t="str">
        <f>+VLOOKUP(AG250,'Visual chart Edit'!$A$8:$I$569,8,FALSE)</f>
        <v>,,,</v>
      </c>
      <c r="AI258" s="14" t="str">
        <f>+VLOOKUP(AI250,'Visual chart Edit'!$A$8:$I$569,8,FALSE)</f>
        <v>,,,</v>
      </c>
      <c r="AK258" s="14" t="str">
        <f>+VLOOKUP(AK250,'Visual chart Edit'!$A$8:$I$569,8,FALSE)</f>
        <v>,,,</v>
      </c>
      <c r="AM258" s="14" t="str">
        <f>+VLOOKUP(AM250,'Visual chart Edit'!$A$8:$I$569,8,FALSE)</f>
        <v>,,,</v>
      </c>
      <c r="AO258" s="14" t="str">
        <f>+VLOOKUP(AO250,'Visual chart Edit'!$A$8:$I$569,8,FALSE)</f>
        <v>,,,</v>
      </c>
      <c r="AQ258" s="14" t="str">
        <f>+VLOOKUP(AQ250,'Visual chart Edit'!$A$8:$I$569,8,FALSE)</f>
        <v>,,,</v>
      </c>
      <c r="AS258" s="14" t="str">
        <f>+VLOOKUP(AS250,'Visual chart Edit'!$A$8:$I$569,8,FALSE)</f>
        <v>,,,</v>
      </c>
      <c r="AT258" s="31"/>
    </row>
    <row r="259" spans="1:63" s="14" customFormat="1" ht="14.5" x14ac:dyDescent="0.35">
      <c r="A259" s="12"/>
      <c r="B259" s="136"/>
      <c r="C259" s="177" t="s">
        <v>444</v>
      </c>
      <c r="G259" s="48"/>
      <c r="I259" s="48"/>
      <c r="K259" s="48"/>
      <c r="M259" s="48"/>
      <c r="O259" s="48"/>
      <c r="Q259" s="48"/>
      <c r="S259" s="48"/>
      <c r="U259" s="48"/>
      <c r="W259" s="48"/>
      <c r="Y259" s="48"/>
      <c r="AA259" s="48"/>
      <c r="AC259" s="48"/>
      <c r="AE259" s="48"/>
      <c r="AG259" s="48"/>
      <c r="AI259" s="48"/>
      <c r="AK259" s="48"/>
      <c r="AM259" s="48"/>
      <c r="AO259" s="48"/>
      <c r="AQ259" s="48"/>
      <c r="AS259" s="48"/>
      <c r="AT259" s="31"/>
    </row>
    <row r="260" spans="1:63" s="14" customFormat="1" ht="14.5" x14ac:dyDescent="0.35">
      <c r="A260" s="12"/>
      <c r="B260" s="57"/>
      <c r="C260" s="70"/>
      <c r="D260" s="71"/>
      <c r="E260" s="71"/>
      <c r="F260" s="71"/>
      <c r="G260" s="72"/>
      <c r="H260" s="71"/>
      <c r="I260" s="72"/>
      <c r="J260" s="71"/>
      <c r="K260" s="72"/>
      <c r="L260" s="71"/>
      <c r="M260" s="72"/>
      <c r="N260" s="71"/>
      <c r="O260" s="72"/>
      <c r="P260" s="71"/>
      <c r="Q260" s="72"/>
      <c r="R260" s="71"/>
      <c r="S260" s="72"/>
      <c r="T260" s="71"/>
      <c r="U260" s="72"/>
      <c r="V260" s="71"/>
      <c r="W260" s="72"/>
      <c r="X260" s="71"/>
      <c r="Y260" s="72"/>
      <c r="Z260" s="71"/>
      <c r="AA260" s="72"/>
      <c r="AB260" s="71"/>
      <c r="AC260" s="72"/>
      <c r="AD260" s="71"/>
      <c r="AE260" s="72"/>
      <c r="AF260" s="71"/>
      <c r="AG260" s="72"/>
      <c r="AH260" s="71"/>
      <c r="AI260" s="72"/>
      <c r="AJ260" s="71"/>
      <c r="AK260" s="72"/>
      <c r="AL260" s="71"/>
      <c r="AM260" s="72"/>
      <c r="AN260" s="71"/>
      <c r="AO260" s="72"/>
      <c r="AP260" s="71"/>
      <c r="AQ260" s="72"/>
      <c r="AR260" s="71"/>
      <c r="AS260" s="72"/>
      <c r="AT260" s="73"/>
    </row>
    <row r="261" spans="1:63" s="14" customFormat="1" x14ac:dyDescent="0.35">
      <c r="A261" s="12"/>
      <c r="B261" s="57"/>
      <c r="C261" s="177"/>
      <c r="D261" s="61"/>
      <c r="E261" s="61">
        <v>463</v>
      </c>
      <c r="F261" s="61"/>
      <c r="G261" s="184">
        <v>464</v>
      </c>
      <c r="H261" s="61"/>
      <c r="I261" s="61">
        <v>465</v>
      </c>
      <c r="J261" s="61"/>
      <c r="K261" s="184">
        <v>466</v>
      </c>
      <c r="L261" s="61"/>
      <c r="M261" s="61">
        <v>467</v>
      </c>
      <c r="N261" s="61"/>
      <c r="O261" s="184">
        <v>468</v>
      </c>
      <c r="P261" s="61"/>
      <c r="Q261" s="61">
        <v>469</v>
      </c>
      <c r="R261" s="61"/>
      <c r="S261" s="184">
        <v>470</v>
      </c>
      <c r="T261" s="61"/>
      <c r="U261" s="61">
        <v>471</v>
      </c>
      <c r="V261" s="61"/>
      <c r="W261" s="184">
        <v>472</v>
      </c>
      <c r="X261" s="61"/>
      <c r="Y261" s="61">
        <v>473</v>
      </c>
      <c r="Z261" s="61"/>
      <c r="AA261" s="184">
        <v>474</v>
      </c>
      <c r="AB261" s="61"/>
      <c r="AC261" s="61">
        <v>475</v>
      </c>
      <c r="AD261" s="61"/>
      <c r="AE261" s="184">
        <v>476</v>
      </c>
      <c r="AF261" s="61"/>
      <c r="AG261" s="61">
        <v>477</v>
      </c>
      <c r="AH261" s="61"/>
      <c r="AI261" s="184">
        <v>478</v>
      </c>
      <c r="AJ261" s="61"/>
      <c r="AK261" s="61">
        <v>479</v>
      </c>
      <c r="AL261" s="61"/>
      <c r="AM261" s="184">
        <v>480</v>
      </c>
      <c r="AN261" s="61"/>
      <c r="AO261" s="61">
        <v>481</v>
      </c>
      <c r="AP261" s="61"/>
      <c r="AQ261" s="184">
        <v>482</v>
      </c>
      <c r="AR261" s="61"/>
      <c r="AS261" s="61">
        <v>483</v>
      </c>
      <c r="AT261" s="31"/>
    </row>
    <row r="262" spans="1:63" s="14" customFormat="1" x14ac:dyDescent="0.35">
      <c r="A262" s="12"/>
      <c r="B262" s="57"/>
      <c r="C262" s="177"/>
      <c r="E262" s="170" t="str">
        <f>+VLOOKUP(E261,'Visual chart Edit'!$A$8:$I$600,2,FALSE)</f>
        <v>71/1</v>
      </c>
      <c r="G262" s="170" t="str">
        <f>+VLOOKUP(G261,'Visual chart Edit'!$A$8:$I$600,2,FALSE)</f>
        <v>71/2</v>
      </c>
      <c r="I262" s="170" t="str">
        <f>+VLOOKUP(I261,'Visual chart Edit'!$A$8:$I$600,2,FALSE)</f>
        <v>71/3</v>
      </c>
      <c r="K262" s="170" t="str">
        <f>+VLOOKUP(K261,'Visual chart Edit'!$A$8:$I$600,2,FALSE)</f>
        <v>71/4</v>
      </c>
      <c r="M262" s="170" t="str">
        <f>+VLOOKUP(M261,'Visual chart Edit'!$A$8:$I$600,2,FALSE)</f>
        <v>71/5</v>
      </c>
      <c r="O262" s="170" t="str">
        <f>+VLOOKUP(O261,'Visual chart Edit'!$A$8:$I$600,2,FALSE)</f>
        <v>71/6</v>
      </c>
      <c r="Q262" s="170" t="str">
        <f>+VLOOKUP(Q261,'Visual chart Edit'!$A$8:$I$600,2,FALSE)</f>
        <v>71/7</v>
      </c>
      <c r="S262" s="170" t="str">
        <f>+VLOOKUP(S261,'Visual chart Edit'!$A$8:$I$600,2,FALSE)</f>
        <v>71/8</v>
      </c>
      <c r="U262" s="170" t="str">
        <f>+VLOOKUP(U261,'Visual chart Edit'!$A$8:$I$600,2,FALSE)</f>
        <v>72/0</v>
      </c>
      <c r="W262" s="170" t="str">
        <f>+VLOOKUP(W261,'Visual chart Edit'!$A$8:$I$600,2,FALSE)</f>
        <v>72/1</v>
      </c>
      <c r="Y262" s="170" t="str">
        <f>+VLOOKUP(Y261,'Visual chart Edit'!$A$8:$I$600,2,FALSE)</f>
        <v>72/2</v>
      </c>
      <c r="AA262" s="170" t="str">
        <f>+VLOOKUP(AA261,'Visual chart Edit'!$A$8:$I$600,2,FALSE)</f>
        <v>72/3</v>
      </c>
      <c r="AC262" s="170" t="str">
        <f>+VLOOKUP(AC261,'Visual chart Edit'!$A$8:$I$600,2,FALSE)</f>
        <v>73/0</v>
      </c>
      <c r="AE262" s="170" t="str">
        <f>+VLOOKUP(AE261,'Visual chart Edit'!$A$8:$I$600,2,FALSE)</f>
        <v>73/1</v>
      </c>
      <c r="AG262" s="170" t="str">
        <f>+VLOOKUP(AG261,'Visual chart Edit'!$A$8:$I$600,2,FALSE)</f>
        <v>73/2</v>
      </c>
      <c r="AI262" s="170" t="str">
        <f>+VLOOKUP(AI261,'Visual chart Edit'!$A$8:$I$600,2,FALSE)</f>
        <v>73/3</v>
      </c>
      <c r="AK262" s="170" t="str">
        <f>+VLOOKUP(AK261,'Visual chart Edit'!$A$8:$I$600,2,FALSE)</f>
        <v>73/4</v>
      </c>
      <c r="AM262" s="170" t="str">
        <f>+VLOOKUP(AM261,'Visual chart Edit'!$A$8:$I$600,2,FALSE)</f>
        <v>73/5</v>
      </c>
      <c r="AO262" s="170" t="str">
        <f>+VLOOKUP(AO261,'Visual chart Edit'!$A$8:$I$600,2,FALSE)</f>
        <v>73/6</v>
      </c>
      <c r="AQ262" s="170" t="str">
        <f>+VLOOKUP(AQ261,'Visual chart Edit'!$A$8:$I$600,2,FALSE)</f>
        <v>73/7</v>
      </c>
      <c r="AS262" s="170" t="str">
        <f>+VLOOKUP(AS261,'Visual chart Edit'!$A$8:$I$600,2,FALSE)</f>
        <v>73/8</v>
      </c>
      <c r="AT262" s="31"/>
    </row>
    <row r="263" spans="1:63" s="14" customFormat="1" x14ac:dyDescent="0.35">
      <c r="A263" s="12"/>
      <c r="B263" s="57"/>
      <c r="C263" s="177"/>
      <c r="AD263" s="14" t="s">
        <v>915</v>
      </c>
      <c r="AF263" s="14" t="s">
        <v>915</v>
      </c>
      <c r="AH263" s="14" t="s">
        <v>915</v>
      </c>
      <c r="AJ263" s="14" t="s">
        <v>915</v>
      </c>
      <c r="AL263" s="14" t="s">
        <v>915</v>
      </c>
      <c r="AN263" s="14" t="s">
        <v>915</v>
      </c>
      <c r="AP263" s="14" t="s">
        <v>915</v>
      </c>
      <c r="AR263" s="14" t="s">
        <v>915</v>
      </c>
      <c r="AT263" s="31"/>
      <c r="BI263" s="14">
        <f>+SUMIF(D263:AT263,".",D266:AT266)</f>
        <v>0</v>
      </c>
      <c r="BJ263" s="14">
        <f>+SUMIF(D263:AT263,"..",D266:AT266)</f>
        <v>3029.8</v>
      </c>
      <c r="BK263" s="14">
        <f>+SUMIF(D263:AT263,",",D266:AT266)</f>
        <v>0</v>
      </c>
    </row>
    <row r="264" spans="1:63" s="14" customFormat="1" x14ac:dyDescent="0.35">
      <c r="A264" s="12"/>
      <c r="B264" s="136"/>
      <c r="C264" s="177" t="s">
        <v>440</v>
      </c>
      <c r="E264" s="14" t="str">
        <f>+VLOOKUP(E262,'Visual chart Edit'!$B$7:$L$591,11,FALSE)</f>
        <v>E</v>
      </c>
      <c r="G264" s="14" t="str">
        <f>+VLOOKUP(G262,'Visual chart Edit'!$B$7:$L$591,11,FALSE)</f>
        <v>E</v>
      </c>
      <c r="I264" s="14" t="str">
        <f>+VLOOKUP(I262,'Visual chart Edit'!$B$7:$L$591,11,FALSE)</f>
        <v>E</v>
      </c>
      <c r="K264" s="14" t="str">
        <f>+VLOOKUP(K262,'Visual chart Edit'!$B$7:$L$591,11,FALSE)</f>
        <v>E</v>
      </c>
      <c r="M264" s="14" t="str">
        <f>+VLOOKUP(M262,'Visual chart Edit'!$B$7:$L$591,11,FALSE)</f>
        <v>E</v>
      </c>
      <c r="O264" s="14" t="str">
        <f>+VLOOKUP(O262,'Visual chart Edit'!$B$7:$L$591,11,FALSE)</f>
        <v>E</v>
      </c>
      <c r="Q264" s="14" t="str">
        <f>+VLOOKUP(Q262,'Visual chart Edit'!$B$7:$L$591,11,FALSE)</f>
        <v>E</v>
      </c>
      <c r="S264" s="14" t="str">
        <f>+VLOOKUP(S262,'Visual chart Edit'!$B$7:$L$591,11,FALSE)</f>
        <v>E</v>
      </c>
      <c r="U264" s="14" t="str">
        <f>+VLOOKUP(U262,'Visual chart Edit'!$B$7:$L$591,11,FALSE)</f>
        <v>E</v>
      </c>
      <c r="W264" s="14" t="str">
        <f>+VLOOKUP(W262,'Visual chart Edit'!$B$7:$L$591,11,FALSE)</f>
        <v>E</v>
      </c>
      <c r="Y264" s="14" t="str">
        <f>+VLOOKUP(Y262,'Visual chart Edit'!$B$7:$L$591,11,FALSE)</f>
        <v>E</v>
      </c>
      <c r="AA264" s="14" t="str">
        <f>+VLOOKUP(AA262,'Visual chart Edit'!$B$7:$L$591,11,FALSE)</f>
        <v>E</v>
      </c>
      <c r="AC264" s="14" t="str">
        <f>+VLOOKUP(AC262,'Visual chart Edit'!$B$7:$L$591,11,FALSE)</f>
        <v>E</v>
      </c>
      <c r="AE264" s="14" t="str">
        <f>+VLOOKUP(AE262,'Visual chart Edit'!$B$7:$L$591,11,FALSE)</f>
        <v>E</v>
      </c>
      <c r="AG264" s="14" t="str">
        <f>+VLOOKUP(AG262,'Visual chart Edit'!$B$7:$L$591,11,FALSE)</f>
        <v>E</v>
      </c>
      <c r="AI264" s="14" t="str">
        <f>+VLOOKUP(AI262,'Visual chart Edit'!$B$7:$L$591,11,FALSE)</f>
        <v>E</v>
      </c>
      <c r="AK264" s="14" t="str">
        <f>+VLOOKUP(AK262,'Visual chart Edit'!$B$7:$L$591,11,FALSE)</f>
        <v>E</v>
      </c>
      <c r="AM264" s="14" t="str">
        <f>+VLOOKUP(AM262,'Visual chart Edit'!$B$7:$L$591,11,FALSE)</f>
        <v>E</v>
      </c>
      <c r="AO264" s="14" t="str">
        <f>+VLOOKUP(AO262,'Visual chart Edit'!$B$7:$L$591,11,FALSE)</f>
        <v>E</v>
      </c>
      <c r="AQ264" s="14" t="str">
        <f>+VLOOKUP(AQ262,'Visual chart Edit'!$B$7:$L$591,11,FALSE)</f>
        <v>E</v>
      </c>
      <c r="AS264" s="14" t="str">
        <f>+VLOOKUP(AS262,'Visual chart Edit'!$B$7:$L$591,11,FALSE)</f>
        <v>E</v>
      </c>
      <c r="AT264" s="31"/>
    </row>
    <row r="265" spans="1:63" s="14" customFormat="1" ht="3" customHeight="1" x14ac:dyDescent="0.35">
      <c r="A265" s="12"/>
      <c r="B265" s="136"/>
      <c r="C265" s="177" t="s">
        <v>441</v>
      </c>
      <c r="E265" s="22" t="str">
        <f>+VLOOKUP(E262,'Visual chart Edit'!$B$7:$M$491,12,FALSE)</f>
        <v>Done</v>
      </c>
      <c r="G265" s="22" t="str">
        <f>+VLOOKUP(G262,'Visual chart Edit'!$B$7:$M$491,12,FALSE)</f>
        <v>Done</v>
      </c>
      <c r="I265" s="22" t="str">
        <f>+VLOOKUP(I262,'Visual chart Edit'!$B$7:$M$491,12,FALSE)</f>
        <v>Done</v>
      </c>
      <c r="K265" s="22" t="str">
        <f>+VLOOKUP(K262,'Visual chart Edit'!$B$7:$M$491,12,FALSE)</f>
        <v>Done</v>
      </c>
      <c r="M265" s="22" t="str">
        <f>+VLOOKUP(M262,'Visual chart Edit'!$B$7:$M$491,12,FALSE)</f>
        <v>Done</v>
      </c>
      <c r="O265" s="22" t="str">
        <f>+VLOOKUP(O262,'Visual chart Edit'!$B$7:$M$491,12,FALSE)</f>
        <v>Done</v>
      </c>
      <c r="Q265" s="22" t="str">
        <f>+VLOOKUP(Q262,'Visual chart Edit'!$B$7:$M$491,12,FALSE)</f>
        <v>Done</v>
      </c>
      <c r="S265" s="22" t="str">
        <f>+VLOOKUP(S262,'Visual chart Edit'!$B$7:$M$491,12,FALSE)</f>
        <v>Done</v>
      </c>
      <c r="U265" s="22" t="str">
        <f>+VLOOKUP(U262,'Visual chart Edit'!$B$7:$M$491,12,FALSE)</f>
        <v>Done</v>
      </c>
      <c r="W265" s="22" t="str">
        <f>+VLOOKUP(W262,'Visual chart Edit'!$B$7:$M$491,12,FALSE)</f>
        <v>Done</v>
      </c>
      <c r="Y265" s="22" t="str">
        <f>+VLOOKUP(Y262,'Visual chart Edit'!$B$7:$M$491,12,FALSE)</f>
        <v>Done</v>
      </c>
      <c r="AA265" s="22" t="str">
        <f>+VLOOKUP(AA262,'Visual chart Edit'!$B$7:$M$491,12,FALSE)</f>
        <v>Done</v>
      </c>
      <c r="AC265" s="22" t="str">
        <f>+VLOOKUP(AC262,'Visual chart Edit'!$B$7:$M$491,12,FALSE)</f>
        <v>Done</v>
      </c>
      <c r="AE265" s="22" t="str">
        <f>+VLOOKUP(AE262,'Visual chart Edit'!$B$7:$M$491,12,FALSE)</f>
        <v>Done</v>
      </c>
      <c r="AG265" s="22" t="str">
        <f>+VLOOKUP(AG262,'Visual chart Edit'!$B$7:$M$491,12,FALSE)</f>
        <v>Done</v>
      </c>
      <c r="AI265" s="22" t="str">
        <f>+VLOOKUP(AI262,'Visual chart Edit'!$B$7:$M$491,12,FALSE)</f>
        <v>Done</v>
      </c>
      <c r="AK265" s="22" t="str">
        <f>+VLOOKUP(AK262,'Visual chart Edit'!$B$7:$M$491,12,FALSE)</f>
        <v>Done</v>
      </c>
      <c r="AM265" s="22" t="str">
        <f>+VLOOKUP(AM262,'Visual chart Edit'!$B$7:$M$491,12,FALSE)</f>
        <v>Done</v>
      </c>
      <c r="AO265" s="22" t="str">
        <f>+VLOOKUP(AO262,'Visual chart Edit'!$B$7:$M$491,12,FALSE)</f>
        <v>Done</v>
      </c>
      <c r="AQ265" s="22" t="str">
        <f>+VLOOKUP(AQ262,'Visual chart Edit'!$B$7:$M$491,12,FALSE)</f>
        <v>Done</v>
      </c>
      <c r="AS265" s="22" t="str">
        <f>+VLOOKUP(AS262,'Visual chart Edit'!$B$7:$M$491,12,FALSE)</f>
        <v>Done</v>
      </c>
      <c r="AT265" s="31"/>
    </row>
    <row r="266" spans="1:63" s="14" customFormat="1" ht="15" customHeight="1" x14ac:dyDescent="0.35">
      <c r="A266" s="12"/>
      <c r="B266" s="136"/>
      <c r="C266" s="177" t="s">
        <v>442</v>
      </c>
      <c r="D266" s="14">
        <f>+VLOOKUP(E261,'Visual chart Edit'!$A$8:$I$572,9,FALSE)</f>
        <v>398.6</v>
      </c>
      <c r="E266" s="94" t="str">
        <f>+VLOOKUP(E262,'Visual chart Edit'!$B$7:$K$570,10,FALSE)</f>
        <v>DRY</v>
      </c>
      <c r="F266" s="14">
        <f>+VLOOKUP(G261,'Visual chart Edit'!$A$8:$I$572,9,FALSE)</f>
        <v>414.3</v>
      </c>
      <c r="G266" s="94" t="str">
        <f>+VLOOKUP(G262,'Visual chart Edit'!$B$7:$K$570,10,FALSE)</f>
        <v>DRY</v>
      </c>
      <c r="H266" s="14">
        <f>+VLOOKUP(I261,'Visual chart Edit'!$A$8:$I$572,9,FALSE)</f>
        <v>413</v>
      </c>
      <c r="I266" s="94" t="str">
        <f>+VLOOKUP(I262,'Visual chart Edit'!$B$7:$K$570,10,FALSE)</f>
        <v>DRY</v>
      </c>
      <c r="J266" s="14">
        <f>+VLOOKUP(K261,'Visual chart Edit'!$A$8:$I$572,9,FALSE)</f>
        <v>367.7</v>
      </c>
      <c r="K266" s="94" t="str">
        <f>+VLOOKUP(K262,'Visual chart Edit'!$B$7:$K$570,10,FALSE)</f>
        <v>DRY</v>
      </c>
      <c r="L266" s="14">
        <f>+VLOOKUP(M261,'Visual chart Edit'!$A$8:$I$572,9,FALSE)</f>
        <v>429.4</v>
      </c>
      <c r="M266" s="94" t="str">
        <f>+VLOOKUP(M262,'Visual chart Edit'!$B$7:$K$570,10,FALSE)</f>
        <v>DRY</v>
      </c>
      <c r="N266" s="14">
        <f>+VLOOKUP(O261,'Visual chart Edit'!$A$8:$I$572,9,FALSE)</f>
        <v>408</v>
      </c>
      <c r="O266" s="94" t="str">
        <f>+VLOOKUP(O262,'Visual chart Edit'!$B$7:$K$570,10,FALSE)</f>
        <v>DRY</v>
      </c>
      <c r="P266" s="14">
        <f>+VLOOKUP(Q261,'Visual chart Edit'!$A$8:$I$572,9,FALSE)</f>
        <v>404.9</v>
      </c>
      <c r="Q266" s="94" t="str">
        <f>+VLOOKUP(Q262,'Visual chart Edit'!$B$7:$K$570,10,FALSE)</f>
        <v>DRY</v>
      </c>
      <c r="R266" s="14">
        <f>+VLOOKUP(S261,'Visual chart Edit'!$A$8:$I$572,9,FALSE)</f>
        <v>431.6</v>
      </c>
      <c r="S266" s="94" t="str">
        <f>+VLOOKUP(S262,'Visual chart Edit'!$B$7:$K$570,10,FALSE)</f>
        <v>DRY</v>
      </c>
      <c r="T266" s="14">
        <f>+VLOOKUP(U261,'Visual chart Edit'!$A$8:$I$572,9,FALSE)</f>
        <v>408.4</v>
      </c>
      <c r="U266" s="94" t="str">
        <f>+VLOOKUP(U262,'Visual chart Edit'!$B$7:$K$570,10,FALSE)</f>
        <v>DRY</v>
      </c>
      <c r="V266" s="14">
        <f>+VLOOKUP(W261,'Visual chart Edit'!$A$8:$I$572,9,FALSE)</f>
        <v>435.3</v>
      </c>
      <c r="W266" s="94" t="str">
        <f>+VLOOKUP(W262,'Visual chart Edit'!$B$7:$K$570,10,FALSE)</f>
        <v>DRY</v>
      </c>
      <c r="X266" s="14">
        <f>+VLOOKUP(Y261,'Visual chart Edit'!$A$8:$I$572,9,FALSE)</f>
        <v>403.9</v>
      </c>
      <c r="Y266" s="94" t="str">
        <f>+VLOOKUP(Y262,'Visual chart Edit'!$B$7:$K$570,10,FALSE)</f>
        <v>DRY</v>
      </c>
      <c r="Z266" s="14">
        <f>+VLOOKUP(AA261,'Visual chart Edit'!$A$8:$I$572,9,FALSE)</f>
        <v>389.2</v>
      </c>
      <c r="AA266" s="94" t="str">
        <f>+VLOOKUP(AA262,'Visual chart Edit'!$B$7:$K$570,10,FALSE)</f>
        <v>DRY</v>
      </c>
      <c r="AB266" s="14">
        <f>+VLOOKUP(AC261,'Visual chart Edit'!$A$8:$I$572,9,FALSE)</f>
        <v>400.1</v>
      </c>
      <c r="AC266" s="94" t="str">
        <f>+VLOOKUP(AC262,'Visual chart Edit'!$B$7:$K$570,10,FALSE)</f>
        <v>DRY</v>
      </c>
      <c r="AD266" s="14">
        <f>+VLOOKUP(AE261,'Visual chart Edit'!$A$8:$I$572,9,FALSE)</f>
        <v>383.3</v>
      </c>
      <c r="AE266" s="94" t="str">
        <f>+VLOOKUP(AE262,'Visual chart Edit'!$B$7:$K$570,10,FALSE)</f>
        <v>DRY</v>
      </c>
      <c r="AF266" s="14">
        <f>+VLOOKUP(AG261,'Visual chart Edit'!$A$8:$I$572,9,FALSE)</f>
        <v>379</v>
      </c>
      <c r="AG266" s="94" t="str">
        <f>+VLOOKUP(AG262,'Visual chart Edit'!$B$7:$K$570,10,FALSE)</f>
        <v>DRY</v>
      </c>
      <c r="AH266" s="14">
        <f>+VLOOKUP(AI261,'Visual chart Edit'!$A$8:$I$572,9,FALSE)</f>
        <v>381.2</v>
      </c>
      <c r="AI266" s="94" t="str">
        <f>+VLOOKUP(AI262,'Visual chart Edit'!$B$7:$K$570,10,FALSE)</f>
        <v>DRY</v>
      </c>
      <c r="AJ266" s="14">
        <f>+VLOOKUP(AK261,'Visual chart Edit'!$A$8:$I$572,9,FALSE)</f>
        <v>384.7</v>
      </c>
      <c r="AK266" s="94" t="str">
        <f>+VLOOKUP(AK262,'Visual chart Edit'!$B$7:$K$570,10,FALSE)</f>
        <v>DRY</v>
      </c>
      <c r="AL266" s="14">
        <f>+VLOOKUP(AM261,'Visual chart Edit'!$A$8:$I$572,9,FALSE)</f>
        <v>368.8</v>
      </c>
      <c r="AM266" s="94" t="str">
        <f>+VLOOKUP(AM262,'Visual chart Edit'!$B$7:$K$570,10,FALSE)</f>
        <v>DRY</v>
      </c>
      <c r="AN266" s="14">
        <f>+VLOOKUP(AO261,'Visual chart Edit'!$A$8:$I$572,9,FALSE)</f>
        <v>365.5</v>
      </c>
      <c r="AO266" s="94" t="str">
        <f>+VLOOKUP(AO262,'Visual chart Edit'!$B$7:$K$570,10,FALSE)</f>
        <v>DRY</v>
      </c>
      <c r="AP266" s="14">
        <f>+VLOOKUP(AQ261,'Visual chart Edit'!$A$8:$I$572,9,FALSE)</f>
        <v>392.4</v>
      </c>
      <c r="AQ266" s="94" t="str">
        <f>+VLOOKUP(AQ262,'Visual chart Edit'!$B$7:$K$570,10,FALSE)</f>
        <v>DRY</v>
      </c>
      <c r="AR266" s="14">
        <f>+VLOOKUP(AS261,'Visual chart Edit'!$A$8:$I$572,9,FALSE)</f>
        <v>374.9</v>
      </c>
      <c r="AS266" s="94" t="str">
        <f>+VLOOKUP(AS262,'Visual chart Edit'!$B$7:$K$570,10,FALSE)</f>
        <v>DRY</v>
      </c>
      <c r="AT266" s="31"/>
      <c r="AV266" s="12">
        <f>+COUNTIF(C265:AT266,"Sandy")</f>
        <v>0</v>
      </c>
      <c r="AW266" s="12">
        <f>+COUNTIF(C265:AT266,"DRY")</f>
        <v>21</v>
      </c>
      <c r="AX266" s="12">
        <f>+COUNTIF(C266:AT266,"DFR")</f>
        <v>0</v>
      </c>
      <c r="AY266" s="12">
        <f>+COUNTIF(C266:AS266,"WFR")</f>
        <v>0</v>
      </c>
      <c r="AZ266" s="12">
        <f>+COUNTIF(C266:AS266,"FS")</f>
        <v>0</v>
      </c>
      <c r="BA266" s="12">
        <f>+SUM(AV266:AZ266)</f>
        <v>21</v>
      </c>
      <c r="BB266" s="12">
        <f>+COUNTIF(E266:AS266,"WIP")</f>
        <v>0</v>
      </c>
      <c r="BC266" s="12">
        <f>+COUNTIF(D267:AT267,"C")</f>
        <v>21</v>
      </c>
      <c r="BD266" s="140">
        <f>+COUNTIF(D264:AT264,"E")</f>
        <v>21</v>
      </c>
      <c r="BE266" s="12">
        <f>+COUNTIF(D265:AT265,"Done")</f>
        <v>21</v>
      </c>
      <c r="BH266" s="14">
        <f>+SUM(D266:AT266)</f>
        <v>8334.1999999999989</v>
      </c>
    </row>
    <row r="267" spans="1:63" s="14" customFormat="1" x14ac:dyDescent="0.35">
      <c r="A267" s="12"/>
      <c r="B267" s="136"/>
      <c r="C267" s="177" t="s">
        <v>443</v>
      </c>
      <c r="E267" s="22" t="s">
        <v>424</v>
      </c>
      <c r="G267" s="22" t="s">
        <v>424</v>
      </c>
      <c r="I267" s="22" t="s">
        <v>424</v>
      </c>
      <c r="K267" s="22" t="s">
        <v>424</v>
      </c>
      <c r="M267" s="22" t="s">
        <v>424</v>
      </c>
      <c r="O267" s="22" t="s">
        <v>424</v>
      </c>
      <c r="Q267" s="22" t="s">
        <v>424</v>
      </c>
      <c r="S267" s="22" t="s">
        <v>424</v>
      </c>
      <c r="U267" s="22" t="s">
        <v>424</v>
      </c>
      <c r="W267" s="22" t="s">
        <v>424</v>
      </c>
      <c r="Y267" s="22" t="s">
        <v>424</v>
      </c>
      <c r="AA267" s="22" t="s">
        <v>424</v>
      </c>
      <c r="AC267" s="22" t="s">
        <v>424</v>
      </c>
      <c r="AE267" s="22" t="s">
        <v>424</v>
      </c>
      <c r="AG267" s="22" t="s">
        <v>424</v>
      </c>
      <c r="AI267" s="22" t="s">
        <v>424</v>
      </c>
      <c r="AK267" s="22" t="s">
        <v>424</v>
      </c>
      <c r="AM267" s="22" t="s">
        <v>424</v>
      </c>
      <c r="AO267" s="22" t="s">
        <v>424</v>
      </c>
      <c r="AQ267" s="22" t="s">
        <v>424</v>
      </c>
      <c r="AS267" s="22" t="s">
        <v>424</v>
      </c>
      <c r="AT267" s="31"/>
    </row>
    <row r="268" spans="1:63" s="14" customFormat="1" x14ac:dyDescent="0.35">
      <c r="A268" s="12"/>
      <c r="B268" s="136"/>
      <c r="C268" s="177" t="s">
        <v>140</v>
      </c>
      <c r="E268" s="14" t="str">
        <f>+VLOOKUP(E261,'Visual chart Edit'!$A$8:$I$569,3,FALSE)</f>
        <v>DA+3</v>
      </c>
      <c r="G268" s="14" t="str">
        <f>+VLOOKUP(G261,'Visual chart Edit'!$A$8:$I$569,3,FALSE)</f>
        <v>DA+3</v>
      </c>
      <c r="I268" s="14" t="str">
        <f>+VLOOKUP(I261,'Visual chart Edit'!$A$8:$I$569,3,FALSE)</f>
        <v>DA+6</v>
      </c>
      <c r="K268" s="14" t="str">
        <f>+VLOOKUP(K261,'Visual chart Edit'!$A$8:$I$569,3,FALSE)</f>
        <v>DA+3</v>
      </c>
      <c r="M268" s="14" t="str">
        <f>+VLOOKUP(M261,'Visual chart Edit'!$A$8:$I$569,3,FALSE)</f>
        <v>DA+3</v>
      </c>
      <c r="O268" s="14" t="str">
        <f>+VLOOKUP(O261,'Visual chart Edit'!$A$8:$I$569,3,FALSE)</f>
        <v>DA+0</v>
      </c>
      <c r="Q268" s="14" t="str">
        <f>+VLOOKUP(Q261,'Visual chart Edit'!$A$8:$I$569,3,FALSE)</f>
        <v>DA+3</v>
      </c>
      <c r="S268" s="14" t="str">
        <f>+VLOOKUP(S261,'Visual chart Edit'!$A$8:$I$569,3,FALSE)</f>
        <v>DA+3</v>
      </c>
      <c r="U268" s="14" t="str">
        <f>+VLOOKUP(U261,'Visual chart Edit'!$A$8:$I$569,3,FALSE)</f>
        <v>DB2+3</v>
      </c>
      <c r="W268" s="14" t="str">
        <f>+VLOOKUP(W261,'Visual chart Edit'!$A$8:$I$569,3,FALSE)</f>
        <v>DA+3</v>
      </c>
      <c r="Y268" s="14" t="str">
        <f>+VLOOKUP(Y261,'Visual chart Edit'!$A$8:$I$569,3,FALSE)</f>
        <v>DA+0</v>
      </c>
      <c r="AA268" s="14" t="str">
        <f>+VLOOKUP(AA261,'Visual chart Edit'!$A$8:$I$569,3,FALSE)</f>
        <v>DA+3</v>
      </c>
      <c r="AC268" s="14" t="str">
        <f>+VLOOKUP(AC261,'Visual chart Edit'!$A$8:$I$569,3,FALSE)</f>
        <v>DB2+0</v>
      </c>
      <c r="AE268" s="14" t="str">
        <f>+VLOOKUP(AE261,'Visual chart Edit'!$A$8:$I$569,3,FALSE)</f>
        <v>DA+0</v>
      </c>
      <c r="AG268" s="14" t="str">
        <f>+VLOOKUP(AG261,'Visual chart Edit'!$A$8:$I$569,3,FALSE)</f>
        <v>DA+0</v>
      </c>
      <c r="AI268" s="14" t="str">
        <f>+VLOOKUP(AI261,'Visual chart Edit'!$A$8:$I$569,3,FALSE)</f>
        <v>DA+0</v>
      </c>
      <c r="AK268" s="14" t="str">
        <f>+VLOOKUP(AK261,'Visual chart Edit'!$A$8:$I$569,3,FALSE)</f>
        <v>DA+0</v>
      </c>
      <c r="AM268" s="14" t="str">
        <f>+VLOOKUP(AM261,'Visual chart Edit'!$A$8:$I$569,3,FALSE)</f>
        <v>DA+0</v>
      </c>
      <c r="AO268" s="14" t="str">
        <f>+VLOOKUP(AO261,'Visual chart Edit'!$A$8:$I$569,3,FALSE)</f>
        <v>DA+0</v>
      </c>
      <c r="AQ268" s="14" t="str">
        <f>+VLOOKUP(AQ261,'Visual chart Edit'!$A$8:$I$569,3,FALSE)</f>
        <v>DA+0</v>
      </c>
      <c r="AS268" s="14" t="str">
        <f>+VLOOKUP(AS261,'Visual chart Edit'!$A$8:$I$569,3,FALSE)</f>
        <v>DA+3</v>
      </c>
      <c r="AT268" s="31"/>
    </row>
    <row r="269" spans="1:63" s="14" customFormat="1" x14ac:dyDescent="0.35">
      <c r="A269" s="12"/>
      <c r="B269" s="136"/>
      <c r="C269" s="177" t="s">
        <v>423</v>
      </c>
      <c r="E269" s="14" t="str">
        <f>+VLOOKUP(E261,'Visual chart Edit'!$A$8:$I$569,8,FALSE)</f>
        <v>,,,</v>
      </c>
      <c r="G269" s="14" t="str">
        <f>+VLOOKUP(G261,'Visual chart Edit'!$A$8:$I$569,8,FALSE)</f>
        <v>,,,</v>
      </c>
      <c r="I269" s="14" t="str">
        <f>+VLOOKUP(I261,'Visual chart Edit'!$A$8:$I$569,8,FALSE)</f>
        <v>,,,</v>
      </c>
      <c r="K269" s="14" t="str">
        <f>+VLOOKUP(K261,'Visual chart Edit'!$A$8:$I$569,8,FALSE)</f>
        <v>,,,</v>
      </c>
      <c r="M269" s="14" t="str">
        <f>+VLOOKUP(M261,'Visual chart Edit'!$A$8:$I$569,8,FALSE)</f>
        <v>,,,</v>
      </c>
      <c r="O269" s="14" t="str">
        <f>+VLOOKUP(O261,'Visual chart Edit'!$A$8:$I$569,8,FALSE)</f>
        <v>,,,</v>
      </c>
      <c r="Q269" s="14" t="str">
        <f>+VLOOKUP(Q261,'Visual chart Edit'!$A$8:$I$569,8,FALSE)</f>
        <v>,,,</v>
      </c>
      <c r="S269" s="14" t="str">
        <f>+VLOOKUP(S261,'Visual chart Edit'!$A$8:$I$569,8,FALSE)</f>
        <v>,,,</v>
      </c>
      <c r="U269" s="14" t="str">
        <f>+VLOOKUP(U261,'Visual chart Edit'!$A$8:$I$569,8,FALSE)</f>
        <v>,,,</v>
      </c>
      <c r="W269" s="14" t="str">
        <f>+VLOOKUP(W261,'Visual chart Edit'!$A$8:$I$569,8,FALSE)</f>
        <v>,,,</v>
      </c>
      <c r="Y269" s="14" t="str">
        <f>+VLOOKUP(Y261,'Visual chart Edit'!$A$8:$I$569,8,FALSE)</f>
        <v>,,,</v>
      </c>
      <c r="AA269" s="14" t="str">
        <f>+VLOOKUP(AA261,'Visual chart Edit'!$A$8:$I$569,8,FALSE)</f>
        <v>,,,</v>
      </c>
      <c r="AC269" s="14" t="str">
        <f>+VLOOKUP(AC261,'Visual chart Edit'!$A$8:$I$569,8,FALSE)</f>
        <v>,,,</v>
      </c>
      <c r="AE269" s="14" t="str">
        <f>+VLOOKUP(AE261,'Visual chart Edit'!$A$8:$I$569,8,FALSE)</f>
        <v>,,,</v>
      </c>
      <c r="AG269" s="14" t="str">
        <f>+VLOOKUP(AG261,'Visual chart Edit'!$A$8:$I$569,8,FALSE)</f>
        <v>,,,</v>
      </c>
      <c r="AI269" s="14" t="str">
        <f>+VLOOKUP(AI261,'Visual chart Edit'!$A$8:$I$569,8,FALSE)</f>
        <v>,,,</v>
      </c>
      <c r="AK269" s="14" t="str">
        <f>+VLOOKUP(AK261,'Visual chart Edit'!$A$8:$I$569,8,FALSE)</f>
        <v>,,,</v>
      </c>
      <c r="AM269" s="14" t="str">
        <f>+VLOOKUP(AM261,'Visual chart Edit'!$A$8:$I$569,8,FALSE)</f>
        <v>,,,</v>
      </c>
      <c r="AO269" s="14" t="str">
        <f>+VLOOKUP(AO261,'Visual chart Edit'!$A$8:$I$569,8,FALSE)</f>
        <v>,,,</v>
      </c>
      <c r="AQ269" s="14" t="str">
        <f>+VLOOKUP(AQ261,'Visual chart Edit'!$A$8:$I$569,8,FALSE)</f>
        <v>,,,</v>
      </c>
      <c r="AS269" s="14" t="str">
        <f>+VLOOKUP(AS261,'Visual chart Edit'!$A$8:$I$569,8,FALSE)</f>
        <v>,,,</v>
      </c>
      <c r="AT269" s="31"/>
    </row>
    <row r="270" spans="1:63" s="14" customFormat="1" ht="14.5" x14ac:dyDescent="0.35">
      <c r="A270" s="12"/>
      <c r="B270" s="136"/>
      <c r="C270" s="177" t="s">
        <v>444</v>
      </c>
      <c r="E270" s="179"/>
      <c r="G270" s="179"/>
      <c r="I270" s="48"/>
      <c r="K270" s="48"/>
      <c r="M270" s="179"/>
      <c r="O270" s="179"/>
      <c r="Q270" s="48"/>
      <c r="S270" s="48"/>
      <c r="U270" s="48"/>
      <c r="W270" s="179"/>
      <c r="Y270" s="48"/>
      <c r="AA270" s="48"/>
      <c r="AC270" s="48"/>
      <c r="AE270" s="48"/>
      <c r="AG270" s="48"/>
      <c r="AI270" s="48"/>
      <c r="AK270" s="48"/>
      <c r="AM270" s="48"/>
      <c r="AO270" s="48"/>
      <c r="AQ270" s="48"/>
      <c r="AS270" s="48"/>
      <c r="AT270" s="31"/>
    </row>
    <row r="271" spans="1:63" s="14" customFormat="1" ht="14.5" x14ac:dyDescent="0.35">
      <c r="A271" s="12"/>
      <c r="B271" s="57"/>
      <c r="C271" s="70"/>
      <c r="D271" s="71"/>
      <c r="E271" s="71"/>
      <c r="F271" s="71"/>
      <c r="G271" s="72"/>
      <c r="H271" s="71"/>
      <c r="I271" s="48"/>
      <c r="K271" s="48"/>
      <c r="M271" s="48"/>
      <c r="O271" s="48"/>
      <c r="Q271" s="48"/>
      <c r="S271" s="48"/>
      <c r="U271" s="48"/>
      <c r="W271" s="48"/>
      <c r="Y271" s="48"/>
      <c r="AA271" s="48"/>
      <c r="AC271" s="48"/>
      <c r="AE271" s="48"/>
      <c r="AG271" s="48"/>
      <c r="AI271" s="48"/>
      <c r="AK271" s="48"/>
      <c r="AM271" s="48"/>
      <c r="AO271" s="48"/>
      <c r="AQ271" s="48"/>
      <c r="AS271" s="48"/>
      <c r="AT271" s="31"/>
    </row>
    <row r="272" spans="1:63" s="14" customFormat="1" ht="14.5" x14ac:dyDescent="0.35">
      <c r="A272" s="12"/>
      <c r="B272" s="57"/>
      <c r="C272" s="177"/>
      <c r="E272" s="61">
        <v>484</v>
      </c>
      <c r="F272" s="61"/>
      <c r="G272" s="62">
        <v>485</v>
      </c>
      <c r="I272" s="48"/>
      <c r="K272" s="48"/>
      <c r="M272" s="48"/>
      <c r="O272" s="48"/>
      <c r="Q272" s="48"/>
      <c r="S272" s="48"/>
      <c r="U272" s="48"/>
      <c r="W272" s="48"/>
      <c r="Y272" s="48"/>
      <c r="AA272" s="48"/>
      <c r="AC272" s="48"/>
      <c r="AE272" s="48"/>
      <c r="AG272" s="48"/>
      <c r="AI272" s="48"/>
      <c r="AK272" s="48"/>
      <c r="AM272" s="48"/>
      <c r="AO272" s="48"/>
      <c r="AQ272" s="48"/>
      <c r="AS272" s="48"/>
      <c r="AT272" s="31"/>
    </row>
    <row r="273" spans="1:67" s="14" customFormat="1" x14ac:dyDescent="0.35">
      <c r="A273" s="12"/>
      <c r="B273" s="57"/>
      <c r="C273" s="177"/>
      <c r="E273" s="170" t="str">
        <f>+VLOOKUP(E272,'Visual chart Edit'!$A$8:$I$600,2,FALSE)</f>
        <v>73/9</v>
      </c>
      <c r="G273" s="170" t="str">
        <f>+VLOOKUP(G272,'Visual chart Edit'!$A$8:$I$600,2,FALSE)</f>
        <v>74/0</v>
      </c>
      <c r="I273" s="24"/>
      <c r="K273" s="24"/>
      <c r="M273" s="24"/>
      <c r="O273" s="24"/>
      <c r="Q273" s="24"/>
      <c r="S273" s="24"/>
      <c r="U273" s="24"/>
      <c r="W273" s="24"/>
      <c r="Y273" s="24"/>
      <c r="AA273" s="24"/>
      <c r="AC273" s="24"/>
      <c r="AE273" s="24"/>
      <c r="AG273" s="24"/>
      <c r="AI273" s="24"/>
      <c r="AK273" s="24"/>
      <c r="AM273" s="24"/>
      <c r="AO273" s="24"/>
      <c r="AQ273" s="24"/>
      <c r="AS273" s="24"/>
      <c r="AT273" s="31"/>
    </row>
    <row r="274" spans="1:67" s="14" customFormat="1" x14ac:dyDescent="0.35">
      <c r="A274" s="12"/>
      <c r="B274" s="57"/>
      <c r="C274" s="177"/>
      <c r="D274" s="14" t="s">
        <v>915</v>
      </c>
      <c r="F274" s="14" t="s">
        <v>915</v>
      </c>
      <c r="AT274" s="31"/>
      <c r="BI274" s="14">
        <f>+SUMIF(D274:AT274,".",D277:AT277)</f>
        <v>0</v>
      </c>
      <c r="BJ274" s="14">
        <f>+SUMIF(D274:AT274,"..",D277:AT277)</f>
        <v>758.4</v>
      </c>
      <c r="BK274" s="14">
        <f>+SUMIF(D274:AT274,",",D277:AT277)</f>
        <v>0</v>
      </c>
    </row>
    <row r="275" spans="1:67" s="14" customFormat="1" x14ac:dyDescent="0.35">
      <c r="A275" s="12"/>
      <c r="B275" s="136"/>
      <c r="C275" s="177" t="s">
        <v>440</v>
      </c>
      <c r="E275" s="14" t="str">
        <f>+VLOOKUP(E273,'Visual chart Edit'!$B$7:$L$591,11,FALSE)</f>
        <v>E</v>
      </c>
      <c r="G275" s="14" t="str">
        <f>+VLOOKUP(G273,'Visual chart Edit'!$B$7:$L$591,11,FALSE)</f>
        <v>E</v>
      </c>
      <c r="AT275" s="31"/>
    </row>
    <row r="276" spans="1:67" s="14" customFormat="1" ht="3" customHeight="1" x14ac:dyDescent="0.35">
      <c r="A276" s="12"/>
      <c r="B276" s="136"/>
      <c r="C276" s="177" t="s">
        <v>441</v>
      </c>
      <c r="E276" s="22" t="str">
        <f>+VLOOKUP(E273,'Visual chart Edit'!$B$7:$M$491,12,FALSE)</f>
        <v>Done</v>
      </c>
      <c r="G276" s="22" t="str">
        <f>+VLOOKUP(G273,'Visual chart Edit'!$B$7:$M$491,12,FALSE)</f>
        <v>Done</v>
      </c>
      <c r="AT276" s="31"/>
    </row>
    <row r="277" spans="1:67" s="14" customFormat="1" ht="15" customHeight="1" x14ac:dyDescent="0.35">
      <c r="A277" s="12"/>
      <c r="B277" s="136"/>
      <c r="C277" s="177" t="s">
        <v>442</v>
      </c>
      <c r="D277" s="14">
        <f>+VLOOKUP(E272,'Visual chart Edit'!$A$8:$I$572,9,FALSE)</f>
        <v>379.5</v>
      </c>
      <c r="E277" s="94" t="str">
        <f>+VLOOKUP(E273,'Visual chart Edit'!$B$7:$K$570,10,FALSE)</f>
        <v>DRY</v>
      </c>
      <c r="F277" s="14">
        <f>+VLOOKUP(G272,'Visual chart Edit'!$A$8:$I$572,9,FALSE)</f>
        <v>378.9</v>
      </c>
      <c r="G277" s="94" t="str">
        <f>+VLOOKUP(G273,'Visual chart Edit'!$B$7:$K$570,10,FALSE)</f>
        <v>Sandy</v>
      </c>
      <c r="I277" s="177"/>
      <c r="J277" s="61"/>
      <c r="K277" s="61" t="s">
        <v>581</v>
      </c>
      <c r="M277" s="61"/>
      <c r="O277" s="177"/>
      <c r="Q277" s="177"/>
      <c r="S277" s="177"/>
      <c r="U277" s="177"/>
      <c r="W277" s="177"/>
      <c r="Y277" s="177"/>
      <c r="AA277" s="177"/>
      <c r="AC277" s="177"/>
      <c r="AE277" s="177"/>
      <c r="AG277" s="177"/>
      <c r="AI277" s="177"/>
      <c r="AK277" s="177"/>
      <c r="AM277" s="177"/>
      <c r="AO277" s="177"/>
      <c r="AQ277" s="177"/>
      <c r="AS277" s="177"/>
      <c r="AT277" s="31"/>
      <c r="AV277" s="12">
        <f>+COUNTIF(C276:AT277,"Sandy")</f>
        <v>1</v>
      </c>
      <c r="AW277" s="12">
        <f>+COUNTIF(C276:AT277,"DRY")</f>
        <v>1</v>
      </c>
      <c r="AX277" s="12">
        <f>+COUNTIF(C277:AT277,"DFR")</f>
        <v>0</v>
      </c>
      <c r="AY277" s="12">
        <f>+COUNTIF(C277:AS277,"WFR")</f>
        <v>0</v>
      </c>
      <c r="AZ277" s="12">
        <f>+COUNTIF(C277:AS277,"FS")</f>
        <v>0</v>
      </c>
      <c r="BA277" s="12">
        <f>+SUM(AV277:AZ277)</f>
        <v>2</v>
      </c>
      <c r="BB277" s="12">
        <f>+COUNTIF(E277:AS277,"WIP")</f>
        <v>0</v>
      </c>
      <c r="BC277" s="12">
        <f>+COUNTIF(D278:AT278,"C")</f>
        <v>2</v>
      </c>
      <c r="BD277" s="140">
        <f>+COUNTIF(D275:AT275,"E")</f>
        <v>2</v>
      </c>
      <c r="BE277" s="12">
        <f>+COUNTIF(D276:AT276,"Done")</f>
        <v>2</v>
      </c>
      <c r="BH277" s="14">
        <f>+SUM(D277:AT277)</f>
        <v>758.4</v>
      </c>
    </row>
    <row r="278" spans="1:67" s="14" customFormat="1" x14ac:dyDescent="0.35">
      <c r="A278" s="12"/>
      <c r="B278" s="136"/>
      <c r="C278" s="177" t="s">
        <v>443</v>
      </c>
      <c r="E278" s="22" t="s">
        <v>424</v>
      </c>
      <c r="G278" s="22" t="s">
        <v>424</v>
      </c>
      <c r="AT278" s="31"/>
    </row>
    <row r="279" spans="1:67" s="14" customFormat="1" x14ac:dyDescent="0.35">
      <c r="A279" s="12"/>
      <c r="B279" s="136"/>
      <c r="C279" s="177" t="s">
        <v>140</v>
      </c>
      <c r="E279" s="14" t="str">
        <f>+VLOOKUP(E272,'Visual chart Edit'!$A$8:$I$569,3,FALSE)</f>
        <v>DA+0</v>
      </c>
      <c r="G279" s="14" t="str">
        <f>+VLOOKUP(G272,'Visual chart Edit'!$A$8:$I$569,3,FALSE)</f>
        <v>DB2+0</v>
      </c>
      <c r="AT279" s="31"/>
    </row>
    <row r="280" spans="1:67" s="14" customFormat="1" x14ac:dyDescent="0.35">
      <c r="A280" s="12"/>
      <c r="B280" s="136"/>
      <c r="C280" s="177" t="s">
        <v>423</v>
      </c>
      <c r="E280" s="14" t="str">
        <f>+VLOOKUP(E272,'Visual chart Edit'!$A$8:$I$569,8,FALSE)</f>
        <v>,,,</v>
      </c>
      <c r="G280" s="14" t="str">
        <f>+VLOOKUP(G272,'Visual chart Edit'!$A$8:$I$569,8,FALSE)</f>
        <v>,,,</v>
      </c>
      <c r="AT280" s="31"/>
    </row>
    <row r="281" spans="1:67" s="14" customFormat="1" ht="14.5" x14ac:dyDescent="0.35">
      <c r="A281" s="12"/>
      <c r="B281" s="136"/>
      <c r="C281" s="177" t="s">
        <v>444</v>
      </c>
      <c r="G281" s="48"/>
      <c r="I281" s="48"/>
      <c r="K281" s="48"/>
      <c r="M281" s="48"/>
      <c r="O281" s="179"/>
      <c r="Q281" s="179"/>
      <c r="S281" s="48"/>
      <c r="U281" s="48"/>
      <c r="W281" s="48"/>
      <c r="Y281" s="179"/>
      <c r="AA281" s="48"/>
      <c r="AC281" s="48"/>
      <c r="AE281" s="179"/>
      <c r="AG281" s="179"/>
      <c r="AK281" s="48"/>
      <c r="AM281" s="179"/>
      <c r="AO281" s="179"/>
      <c r="AQ281" s="179"/>
      <c r="AS281" s="179"/>
      <c r="AT281" s="31"/>
    </row>
    <row r="282" spans="1:67" s="14" customFormat="1" ht="14.5" x14ac:dyDescent="0.35">
      <c r="A282" s="12"/>
      <c r="B282" s="57"/>
      <c r="C282" s="70"/>
      <c r="D282" s="71"/>
      <c r="E282" s="71"/>
      <c r="F282" s="71"/>
      <c r="G282" s="72"/>
      <c r="H282" s="71"/>
      <c r="I282" s="48"/>
      <c r="K282" s="48"/>
      <c r="M282" s="48"/>
      <c r="O282" s="48"/>
      <c r="Q282" s="48"/>
      <c r="S282" s="48"/>
      <c r="U282" s="48"/>
      <c r="W282" s="48"/>
      <c r="Y282" s="48"/>
      <c r="AA282" s="48"/>
      <c r="AC282" s="48"/>
      <c r="AE282" s="48"/>
      <c r="AG282" s="48"/>
      <c r="AI282" s="48"/>
      <c r="AK282" s="48"/>
      <c r="AM282" s="48"/>
      <c r="AO282" s="48"/>
      <c r="AQ282" s="48"/>
      <c r="AS282" s="48"/>
      <c r="AT282" s="31"/>
    </row>
    <row r="283" spans="1:67" x14ac:dyDescent="0.3">
      <c r="B283" s="77"/>
      <c r="C283" s="78"/>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80"/>
      <c r="AV283" s="11"/>
      <c r="AW283" s="11"/>
      <c r="AX283" s="11"/>
      <c r="AY283" s="11"/>
      <c r="AZ283" s="11"/>
      <c r="BA283" s="11"/>
      <c r="BB283" s="11"/>
      <c r="BC283" s="11"/>
      <c r="BD283" s="11"/>
      <c r="BO283" s="14"/>
    </row>
    <row r="284" spans="1:67" x14ac:dyDescent="0.3">
      <c r="B284" s="56"/>
      <c r="C284" s="134" t="s">
        <v>551</v>
      </c>
      <c r="D284" s="135"/>
      <c r="E284" s="135"/>
      <c r="F284" s="135"/>
      <c r="G284" s="135"/>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c r="AH284" s="147"/>
      <c r="AI284" s="147"/>
      <c r="AJ284" s="147"/>
      <c r="AK284" s="147"/>
      <c r="AL284" s="147"/>
      <c r="AM284" s="147"/>
      <c r="AN284" s="147"/>
      <c r="AO284" s="147"/>
      <c r="AP284" s="147"/>
      <c r="AQ284" s="147"/>
      <c r="AR284" s="147"/>
      <c r="AS284" s="147"/>
      <c r="AT284" s="83"/>
      <c r="AV284" s="11"/>
      <c r="AW284" s="11"/>
      <c r="AX284" s="11"/>
      <c r="AY284" s="11"/>
      <c r="AZ284" s="11"/>
      <c r="BA284" s="11"/>
      <c r="BB284" s="11"/>
      <c r="BC284" s="11"/>
      <c r="BD284" s="11"/>
      <c r="BO284" s="14"/>
    </row>
    <row r="285" spans="1:67" ht="15" customHeight="1" x14ac:dyDescent="0.3">
      <c r="B285" s="56"/>
      <c r="C285" s="922" t="s">
        <v>140</v>
      </c>
      <c r="D285" s="922"/>
      <c r="E285" s="920" t="s">
        <v>926</v>
      </c>
      <c r="F285" s="920"/>
      <c r="G285" s="935" t="s">
        <v>925</v>
      </c>
      <c r="H285" s="924" t="s">
        <v>927</v>
      </c>
      <c r="I285" s="924"/>
      <c r="J285" s="924"/>
      <c r="K285" s="924"/>
      <c r="L285" s="924"/>
      <c r="M285" s="924"/>
      <c r="N285" s="924"/>
      <c r="O285" s="924"/>
      <c r="P285" s="152"/>
      <c r="Q285" s="149"/>
      <c r="R285" s="148"/>
      <c r="S285" s="152"/>
      <c r="T285" s="152"/>
      <c r="U285" s="152"/>
      <c r="V285" s="152"/>
      <c r="W285" s="149"/>
      <c r="X285" s="186" t="s">
        <v>583</v>
      </c>
      <c r="Y285" s="149"/>
      <c r="Z285" s="149"/>
      <c r="AA285" s="149" t="s">
        <v>299</v>
      </c>
      <c r="AB285" s="149"/>
      <c r="AC285" s="149"/>
      <c r="AD285" s="149"/>
      <c r="AE285" s="149"/>
      <c r="AF285" s="149"/>
      <c r="AG285" s="149"/>
      <c r="AH285" s="149"/>
      <c r="AI285" s="149"/>
      <c r="AJ285" s="149"/>
      <c r="AK285" s="149"/>
      <c r="AL285" s="149"/>
      <c r="AM285" s="149"/>
      <c r="AN285" s="149"/>
      <c r="AO285" s="149"/>
      <c r="AP285" s="149"/>
      <c r="AQ285" s="149"/>
      <c r="AR285" s="149"/>
      <c r="AS285" s="149"/>
      <c r="AT285" s="132"/>
      <c r="AV285" s="11"/>
      <c r="AW285" s="11"/>
      <c r="AX285" s="11"/>
      <c r="AY285" s="11"/>
      <c r="AZ285" s="11"/>
      <c r="BA285" s="11"/>
      <c r="BB285" s="11"/>
      <c r="BC285" s="11"/>
      <c r="BD285" s="11"/>
      <c r="BO285" s="14"/>
    </row>
    <row r="286" spans="1:67" ht="15" customHeight="1" x14ac:dyDescent="0.3">
      <c r="B286" s="56"/>
      <c r="C286" s="923"/>
      <c r="D286" s="923"/>
      <c r="E286" s="921"/>
      <c r="F286" s="921"/>
      <c r="G286" s="936"/>
      <c r="H286" s="925" t="s">
        <v>442</v>
      </c>
      <c r="I286" s="925"/>
      <c r="J286" s="926" t="s">
        <v>440</v>
      </c>
      <c r="K286" s="926"/>
      <c r="L286" s="926"/>
      <c r="M286" s="926"/>
      <c r="N286" s="926"/>
      <c r="O286" s="926"/>
      <c r="P286" s="152"/>
      <c r="Q286" s="149"/>
      <c r="R286" s="148"/>
      <c r="S286" s="148"/>
      <c r="T286" s="148"/>
      <c r="U286" s="148"/>
      <c r="V286" s="152"/>
      <c r="W286" s="943" t="s">
        <v>932</v>
      </c>
      <c r="X286" s="943"/>
      <c r="Y286" s="943"/>
      <c r="Z286" s="943"/>
      <c r="AA286" s="943"/>
      <c r="AB286" s="943"/>
      <c r="AC286" s="943"/>
      <c r="AD286" s="943"/>
      <c r="AE286" s="943"/>
      <c r="AF286" s="187"/>
      <c r="AG286" s="187"/>
      <c r="AH286" s="187"/>
      <c r="AI286" s="187"/>
      <c r="AJ286" s="187"/>
      <c r="AK286" s="187"/>
      <c r="AL286" s="187"/>
      <c r="AM286" s="187"/>
      <c r="AN286" s="187"/>
      <c r="AO286" s="187"/>
      <c r="AP286" s="187"/>
      <c r="AQ286" s="187"/>
      <c r="AR286" s="187"/>
      <c r="AS286" s="187"/>
      <c r="AT286" s="84"/>
      <c r="AV286" s="11"/>
      <c r="AW286" s="11"/>
      <c r="AX286" s="11"/>
      <c r="AY286" s="11"/>
      <c r="AZ286" s="11"/>
      <c r="BA286" s="11"/>
      <c r="BB286" s="11"/>
      <c r="BC286" s="11"/>
      <c r="BD286" s="11"/>
      <c r="BO286" s="14"/>
    </row>
    <row r="287" spans="1:67" s="24" customFormat="1" ht="36" customHeight="1" x14ac:dyDescent="0.35">
      <c r="A287" s="47"/>
      <c r="B287" s="133"/>
      <c r="C287" s="923"/>
      <c r="D287" s="923"/>
      <c r="E287" s="921"/>
      <c r="F287" s="921"/>
      <c r="G287" s="937"/>
      <c r="H287" s="153" t="s">
        <v>582</v>
      </c>
      <c r="I287" s="153" t="s">
        <v>16</v>
      </c>
      <c r="J287" s="153" t="s">
        <v>582</v>
      </c>
      <c r="K287" s="921" t="s">
        <v>923</v>
      </c>
      <c r="L287" s="921"/>
      <c r="M287" s="153" t="s">
        <v>16</v>
      </c>
      <c r="N287" s="921" t="s">
        <v>924</v>
      </c>
      <c r="O287" s="921"/>
      <c r="P287" s="150"/>
      <c r="R287" s="148"/>
      <c r="S287" s="150"/>
      <c r="T287" s="150"/>
      <c r="U287" s="150"/>
      <c r="V287" s="150"/>
      <c r="W287" s="942" t="s">
        <v>37</v>
      </c>
      <c r="X287" s="942"/>
      <c r="Y287" s="942"/>
      <c r="Z287" s="189" t="s">
        <v>928</v>
      </c>
      <c r="AA287" s="189" t="s">
        <v>929</v>
      </c>
      <c r="AB287" s="189" t="s">
        <v>16</v>
      </c>
      <c r="AC287" s="189" t="s">
        <v>931</v>
      </c>
      <c r="AD287" s="189" t="s">
        <v>930</v>
      </c>
      <c r="AE287" s="189" t="s">
        <v>933</v>
      </c>
      <c r="AT287" s="85"/>
      <c r="BO287" s="14"/>
    </row>
    <row r="288" spans="1:67" s="14" customFormat="1" x14ac:dyDescent="0.35">
      <c r="A288" s="12"/>
      <c r="B288" s="57"/>
      <c r="C288" s="531" t="s">
        <v>234</v>
      </c>
      <c r="D288" s="26"/>
      <c r="E288" s="945">
        <f>+COUNTIF('Visual chart Edit'!$C$6:$C$520,'Visual chart'!C288)</f>
        <v>150</v>
      </c>
      <c r="F288" s="946"/>
      <c r="G288" s="529">
        <v>37.503999999999998</v>
      </c>
      <c r="H288" s="96">
        <f>+COUNTIFS('Visual chart Edit'!$C$6:$C$520,'Visual chart'!C288,'Visual chart Edit'!$K$6:$K$520,"Sandy")+COUNTIFS('Visual chart Edit'!$C$6:$C$520,'Visual chart'!C288,'Visual chart Edit'!$K$6:$K$520,"DRY")+COUNTIFS('Visual chart Edit'!$C$6:$C$520,'Visual chart'!C288,'Visual chart Edit'!$K$6:$K$520,"DFR")+COUNTIFS('Visual chart Edit'!$C$6:$C$520,'Visual chart'!C288,'Visual chart Edit'!$K$6:$K$520,"WFR")</f>
        <v>145</v>
      </c>
      <c r="I288" s="95">
        <f t="shared" ref="I288:I316" si="2">E288-H288</f>
        <v>5</v>
      </c>
      <c r="J288" s="96">
        <f>+COUNTIFS('Visual chart Edit'!$C$6:$C$520,'Visual chart'!C288,'Visual chart Edit'!$L$6:$L$520,"E")</f>
        <v>105</v>
      </c>
      <c r="K288" s="929">
        <f>G288*J288</f>
        <v>3937.9199999999996</v>
      </c>
      <c r="L288" s="930"/>
      <c r="M288" s="95">
        <f t="shared" ref="M288:M316" si="3">E288-J288</f>
        <v>45</v>
      </c>
      <c r="N288" s="933">
        <f>+M288*G288</f>
        <v>1687.6799999999998</v>
      </c>
      <c r="O288" s="933"/>
      <c r="P288" s="138"/>
      <c r="Q288" s="138"/>
      <c r="R288" s="138"/>
      <c r="S288" s="151"/>
      <c r="T288" s="138"/>
      <c r="U288" s="151"/>
      <c r="V288" s="138"/>
      <c r="W288" s="941" t="s">
        <v>10</v>
      </c>
      <c r="X288" s="941"/>
      <c r="Y288" s="941"/>
      <c r="Z288" s="177">
        <f>H317</f>
        <v>470</v>
      </c>
      <c r="AA288" s="177"/>
      <c r="AB288" s="177"/>
      <c r="AC288" s="177"/>
      <c r="AD288" s="177"/>
      <c r="AE288" s="177"/>
      <c r="AT288" s="31"/>
      <c r="BD288" s="530"/>
    </row>
    <row r="289" spans="1:56" s="14" customFormat="1" x14ac:dyDescent="0.35">
      <c r="A289" s="12"/>
      <c r="B289" s="57"/>
      <c r="C289" s="531" t="s">
        <v>20</v>
      </c>
      <c r="D289" s="26"/>
      <c r="E289" s="945">
        <f>+COUNTIF('Visual chart Edit'!$C$6:$C$520,'Visual chart'!C289)</f>
        <v>161</v>
      </c>
      <c r="F289" s="946"/>
      <c r="G289" s="529">
        <v>38.847000000000001</v>
      </c>
      <c r="H289" s="96">
        <f>+COUNTIFS('Visual chart Edit'!$C$6:$C$520,'Visual chart'!C289,'Visual chart Edit'!$K$6:$K$520,"Sandy")+COUNTIFS('Visual chart Edit'!$C$6:$C$520,'Visual chart'!C289,'Visual chart Edit'!$K$6:$K$520,"DRY")+COUNTIFS('Visual chart Edit'!$C$6:$C$520,'Visual chart'!C289,'Visual chart Edit'!$K$6:$K$520,"DFR")+COUNTIFS('Visual chart Edit'!$C$6:$C$520,'Visual chart'!C289,'Visual chart Edit'!$K$6:$K$520,"WFR")</f>
        <v>157</v>
      </c>
      <c r="I289" s="95">
        <f t="shared" si="2"/>
        <v>4</v>
      </c>
      <c r="J289" s="96">
        <f>+COUNTIFS('Visual chart Edit'!$C$6:$C$520,'Visual chart'!C289,'Visual chart Edit'!$L$6:$L$520,"E")</f>
        <v>137</v>
      </c>
      <c r="K289" s="929">
        <f t="shared" ref="K289:K316" si="4">G289*J289</f>
        <v>5322.0389999999998</v>
      </c>
      <c r="L289" s="930"/>
      <c r="M289" s="95">
        <f t="shared" si="3"/>
        <v>24</v>
      </c>
      <c r="N289" s="933">
        <f t="shared" ref="N289:N316" si="5">+M289*G289</f>
        <v>932.32799999999997</v>
      </c>
      <c r="O289" s="933"/>
      <c r="P289" s="138"/>
      <c r="Q289" s="138"/>
      <c r="R289" s="138"/>
      <c r="S289" s="151"/>
      <c r="T289" s="138"/>
      <c r="U289" s="151"/>
      <c r="V289" s="138"/>
      <c r="W289" s="941" t="s">
        <v>127</v>
      </c>
      <c r="X289" s="941"/>
      <c r="Y289" s="941"/>
      <c r="Z289" s="177">
        <f>J317</f>
        <v>347</v>
      </c>
      <c r="AA289" s="177"/>
      <c r="AB289" s="177"/>
      <c r="AC289" s="177"/>
      <c r="AD289" s="177"/>
      <c r="AE289" s="177"/>
      <c r="AT289" s="31"/>
      <c r="BD289" s="530"/>
    </row>
    <row r="290" spans="1:56" s="14" customFormat="1" x14ac:dyDescent="0.35">
      <c r="A290" s="12"/>
      <c r="B290" s="57"/>
      <c r="C290" s="531" t="s">
        <v>235</v>
      </c>
      <c r="D290" s="26"/>
      <c r="E290" s="945">
        <f>+COUNTIF('Visual chart Edit'!$C$6:$C$520,'Visual chart'!C290)</f>
        <v>48</v>
      </c>
      <c r="F290" s="946"/>
      <c r="G290" s="529">
        <v>45.412999999999997</v>
      </c>
      <c r="H290" s="96">
        <f>+COUNTIFS('Visual chart Edit'!$C$6:$C$520,'Visual chart'!C290,'Visual chart Edit'!$K$6:$K$520,"Sandy")+COUNTIFS('Visual chart Edit'!$C$6:$C$520,'Visual chart'!C290,'Visual chart Edit'!$K$6:$K$520,"DRY")+COUNTIFS('Visual chart Edit'!$C$6:$C$520,'Visual chart'!C290,'Visual chart Edit'!$K$6:$K$520,"DFR")+COUNTIFS('Visual chart Edit'!$C$6:$C$520,'Visual chart'!C290,'Visual chart Edit'!$K$6:$K$520,"WFR")</f>
        <v>44</v>
      </c>
      <c r="I290" s="95">
        <f t="shared" si="2"/>
        <v>4</v>
      </c>
      <c r="J290" s="96">
        <f>+COUNTIFS('Visual chart Edit'!$C$6:$C$520,'Visual chart'!C290,'Visual chart Edit'!$L$6:$L$520,"E")</f>
        <v>25</v>
      </c>
      <c r="K290" s="929">
        <f t="shared" si="4"/>
        <v>1135.3249999999998</v>
      </c>
      <c r="L290" s="930"/>
      <c r="M290" s="95">
        <f t="shared" si="3"/>
        <v>23</v>
      </c>
      <c r="N290" s="933">
        <f t="shared" si="5"/>
        <v>1044.499</v>
      </c>
      <c r="O290" s="933"/>
      <c r="P290" s="138"/>
      <c r="Q290" s="138"/>
      <c r="R290" s="138"/>
      <c r="S290" s="151"/>
      <c r="T290" s="138"/>
      <c r="U290" s="151"/>
      <c r="V290" s="138"/>
      <c r="X290" s="24"/>
      <c r="AT290" s="31"/>
      <c r="BD290" s="530"/>
    </row>
    <row r="291" spans="1:56" s="14" customFormat="1" x14ac:dyDescent="0.35">
      <c r="A291" s="12"/>
      <c r="B291" s="57"/>
      <c r="C291" s="531" t="s">
        <v>236</v>
      </c>
      <c r="D291" s="26"/>
      <c r="E291" s="945">
        <f>+COUNTIF('Visual chart Edit'!$C$6:$C$520,'Visual chart'!C291)</f>
        <v>38</v>
      </c>
      <c r="F291" s="946"/>
      <c r="G291" s="529">
        <v>45.412999999999997</v>
      </c>
      <c r="H291" s="96">
        <f>+COUNTIFS('Visual chart Edit'!$C$6:$C$520,'Visual chart'!C291,'Visual chart Edit'!$K$6:$K$520,"Sandy")+COUNTIFS('Visual chart Edit'!$C$6:$C$520,'Visual chart'!C291,'Visual chart Edit'!$K$6:$K$520,"DRY")+COUNTIFS('Visual chart Edit'!$C$6:$C$520,'Visual chart'!C291,'Visual chart Edit'!$K$6:$K$520,"DFR")+COUNTIFS('Visual chart Edit'!$C$6:$C$520,'Visual chart'!C291,'Visual chart Edit'!$K$6:$K$520,"WFR")</f>
        <v>38</v>
      </c>
      <c r="I291" s="95">
        <f t="shared" si="2"/>
        <v>0</v>
      </c>
      <c r="J291" s="96">
        <f>+COUNTIFS('Visual chart Edit'!$C$6:$C$520,'Visual chart'!C291,'Visual chart Edit'!$L$6:$L$520,"E")</f>
        <v>27</v>
      </c>
      <c r="K291" s="929">
        <f t="shared" si="4"/>
        <v>1226.1509999999998</v>
      </c>
      <c r="L291" s="930"/>
      <c r="M291" s="95">
        <f t="shared" si="3"/>
        <v>11</v>
      </c>
      <c r="N291" s="933">
        <f t="shared" si="5"/>
        <v>499.54299999999995</v>
      </c>
      <c r="O291" s="933"/>
      <c r="P291" s="138"/>
      <c r="Q291" s="138"/>
      <c r="R291" s="138"/>
      <c r="S291" s="151"/>
      <c r="T291" s="138"/>
      <c r="U291" s="151"/>
      <c r="V291" s="138"/>
      <c r="X291" s="24"/>
      <c r="AT291" s="31"/>
      <c r="BD291" s="530"/>
    </row>
    <row r="292" spans="1:56" s="14" customFormat="1" x14ac:dyDescent="0.35">
      <c r="A292" s="12"/>
      <c r="B292" s="57"/>
      <c r="C292" s="531" t="s">
        <v>245</v>
      </c>
      <c r="D292" s="26"/>
      <c r="E292" s="945">
        <f>+COUNTIF('Visual chart Edit'!$C$6:$C$520,'Visual chart'!C292)</f>
        <v>13</v>
      </c>
      <c r="F292" s="946"/>
      <c r="G292" s="529">
        <v>57.597000000000001</v>
      </c>
      <c r="H292" s="96">
        <f>+COUNTIFS('Visual chart Edit'!$C$6:$C$520,'Visual chart'!C292,'Visual chart Edit'!$K$6:$K$520,"Sandy")+COUNTIFS('Visual chart Edit'!$C$6:$C$520,'Visual chart'!C292,'Visual chart Edit'!$K$6:$K$520,"DRY")+COUNTIFS('Visual chart Edit'!$C$6:$C$520,'Visual chart'!C292,'Visual chart Edit'!$K$6:$K$520,"DFR")+COUNTIFS('Visual chart Edit'!$C$6:$C$520,'Visual chart'!C292,'Visual chart Edit'!$K$6:$K$520,"WFR")</f>
        <v>12</v>
      </c>
      <c r="I292" s="95">
        <f t="shared" si="2"/>
        <v>1</v>
      </c>
      <c r="J292" s="96">
        <f>+COUNTIFS('Visual chart Edit'!$C$6:$C$520,'Visual chart'!C292,'Visual chart Edit'!$L$6:$L$520,"E")</f>
        <v>6</v>
      </c>
      <c r="K292" s="929">
        <f t="shared" si="4"/>
        <v>345.58199999999999</v>
      </c>
      <c r="L292" s="930"/>
      <c r="M292" s="95">
        <f t="shared" si="3"/>
        <v>7</v>
      </c>
      <c r="N292" s="933">
        <f t="shared" si="5"/>
        <v>403.17900000000003</v>
      </c>
      <c r="O292" s="933"/>
      <c r="P292" s="138"/>
      <c r="Q292" s="138"/>
      <c r="R292" s="138"/>
      <c r="S292" s="151"/>
      <c r="T292" s="138"/>
      <c r="U292" s="151"/>
      <c r="V292" s="138"/>
      <c r="X292" s="24"/>
      <c r="AT292" s="31"/>
      <c r="BD292" s="530"/>
    </row>
    <row r="293" spans="1:56" s="14" customFormat="1" x14ac:dyDescent="0.35">
      <c r="A293" s="12"/>
      <c r="B293" s="57"/>
      <c r="C293" s="531" t="s">
        <v>246</v>
      </c>
      <c r="D293" s="26"/>
      <c r="E293" s="945">
        <f>+COUNTIF('Visual chart Edit'!$C$6:$C$520,'Visual chart'!C293)</f>
        <v>3</v>
      </c>
      <c r="F293" s="946"/>
      <c r="G293" s="529">
        <v>60.095999999999997</v>
      </c>
      <c r="H293" s="96">
        <f>+COUNTIFS('Visual chart Edit'!$C$6:$C$520,'Visual chart'!C293,'Visual chart Edit'!$K$6:$K$520,"Sandy")+COUNTIFS('Visual chart Edit'!$C$6:$C$520,'Visual chart'!C293,'Visual chart Edit'!$K$6:$K$520,"DRY")+COUNTIFS('Visual chart Edit'!$C$6:$C$520,'Visual chart'!C293,'Visual chart Edit'!$K$6:$K$520,"DFR")+COUNTIFS('Visual chart Edit'!$C$6:$C$520,'Visual chart'!C293,'Visual chart Edit'!$K$6:$K$520,"WFR")</f>
        <v>3</v>
      </c>
      <c r="I293" s="95">
        <f t="shared" si="2"/>
        <v>0</v>
      </c>
      <c r="J293" s="96">
        <f>+COUNTIFS('Visual chart Edit'!$C$6:$C$520,'Visual chart'!C293,'Visual chart Edit'!$L$6:$L$520,"E")</f>
        <v>3</v>
      </c>
      <c r="K293" s="929">
        <f t="shared" si="4"/>
        <v>180.28799999999998</v>
      </c>
      <c r="L293" s="930"/>
      <c r="M293" s="95">
        <f t="shared" si="3"/>
        <v>0</v>
      </c>
      <c r="N293" s="933">
        <f t="shared" si="5"/>
        <v>0</v>
      </c>
      <c r="O293" s="933"/>
      <c r="P293" s="138"/>
      <c r="Q293" s="138"/>
      <c r="R293" s="138"/>
      <c r="S293" s="151"/>
      <c r="T293" s="138"/>
      <c r="U293" s="151"/>
      <c r="V293" s="138"/>
      <c r="X293" s="24"/>
      <c r="AT293" s="31"/>
      <c r="BD293" s="530"/>
    </row>
    <row r="294" spans="1:56" s="14" customFormat="1" x14ac:dyDescent="0.35">
      <c r="A294" s="12"/>
      <c r="B294" s="57"/>
      <c r="C294" s="531" t="s">
        <v>249</v>
      </c>
      <c r="D294" s="26"/>
      <c r="E294" s="945">
        <f>+COUNTIF('Visual chart Edit'!$C$6:$C$520,'Visual chart'!C294)</f>
        <v>3</v>
      </c>
      <c r="F294" s="946"/>
      <c r="G294" s="529">
        <v>67.873000000000005</v>
      </c>
      <c r="H294" s="96">
        <f>+COUNTIFS('Visual chart Edit'!$C$6:$C$520,'Visual chart'!C294,'Visual chart Edit'!$K$6:$K$520,"Sandy")+COUNTIFS('Visual chart Edit'!$C$6:$C$520,'Visual chart'!C294,'Visual chart Edit'!$K$6:$K$520,"DRY")+COUNTIFS('Visual chart Edit'!$C$6:$C$520,'Visual chart'!C294,'Visual chart Edit'!$K$6:$K$520,"DFR")+COUNTIFS('Visual chart Edit'!$C$6:$C$520,'Visual chart'!C294,'Visual chart Edit'!$K$6:$K$520,"WFR")</f>
        <v>3</v>
      </c>
      <c r="I294" s="95">
        <f t="shared" si="2"/>
        <v>0</v>
      </c>
      <c r="J294" s="96">
        <f>+COUNTIFS('Visual chart Edit'!$C$6:$C$520,'Visual chart'!C294,'Visual chart Edit'!$L$6:$L$520,"E")</f>
        <v>0</v>
      </c>
      <c r="K294" s="929">
        <f t="shared" si="4"/>
        <v>0</v>
      </c>
      <c r="L294" s="930"/>
      <c r="M294" s="95">
        <f t="shared" si="3"/>
        <v>3</v>
      </c>
      <c r="N294" s="933">
        <f t="shared" si="5"/>
        <v>203.61900000000003</v>
      </c>
      <c r="O294" s="933"/>
      <c r="P294" s="138"/>
      <c r="Q294" s="138"/>
      <c r="R294" s="138"/>
      <c r="S294" s="151"/>
      <c r="T294" s="138"/>
      <c r="U294" s="151"/>
      <c r="V294" s="138"/>
      <c r="X294" s="24"/>
      <c r="AT294" s="31"/>
      <c r="BD294" s="530"/>
    </row>
    <row r="295" spans="1:56" s="14" customFormat="1" x14ac:dyDescent="0.35">
      <c r="A295" s="12"/>
      <c r="B295" s="57"/>
      <c r="C295" s="531" t="s">
        <v>243</v>
      </c>
      <c r="D295" s="26"/>
      <c r="E295" s="945">
        <f>+COUNTIF('Visual chart Edit'!$C$6:$C$520,'Visual chart'!C295)</f>
        <v>3</v>
      </c>
      <c r="F295" s="946"/>
      <c r="G295" s="529">
        <v>70.700999999999993</v>
      </c>
      <c r="H295" s="96">
        <f>+COUNTIFS('Visual chart Edit'!$C$6:$C$520,'Visual chart'!C295,'Visual chart Edit'!$K$6:$K$520,"Sandy")+COUNTIFS('Visual chart Edit'!$C$6:$C$520,'Visual chart'!C295,'Visual chart Edit'!$K$6:$K$520,"DRY")+COUNTIFS('Visual chart Edit'!$C$6:$C$520,'Visual chart'!C295,'Visual chart Edit'!$K$6:$K$520,"DFR")+COUNTIFS('Visual chart Edit'!$C$6:$C$520,'Visual chart'!C295,'Visual chart Edit'!$K$6:$K$520,"WFR")</f>
        <v>3</v>
      </c>
      <c r="I295" s="95">
        <f t="shared" si="2"/>
        <v>0</v>
      </c>
      <c r="J295" s="96">
        <f>+COUNTIFS('Visual chart Edit'!$C$6:$C$520,'Visual chart'!C295,'Visual chart Edit'!$L$6:$L$520,"E")</f>
        <v>2</v>
      </c>
      <c r="K295" s="929">
        <f t="shared" si="4"/>
        <v>141.40199999999999</v>
      </c>
      <c r="L295" s="930"/>
      <c r="M295" s="95">
        <f t="shared" si="3"/>
        <v>1</v>
      </c>
      <c r="N295" s="933">
        <f t="shared" si="5"/>
        <v>70.700999999999993</v>
      </c>
      <c r="O295" s="933"/>
      <c r="P295" s="138"/>
      <c r="Q295" s="138"/>
      <c r="R295" s="138"/>
      <c r="S295" s="151"/>
      <c r="T295" s="138"/>
      <c r="U295" s="151"/>
      <c r="V295" s="138"/>
      <c r="X295" s="24"/>
      <c r="AT295" s="31"/>
      <c r="BD295" s="530"/>
    </row>
    <row r="296" spans="1:56" s="14" customFormat="1" x14ac:dyDescent="0.35">
      <c r="A296" s="12"/>
      <c r="B296" s="57"/>
      <c r="C296" s="531" t="s">
        <v>248</v>
      </c>
      <c r="D296" s="26"/>
      <c r="E296" s="945">
        <f>+COUNTIF('Visual chart Edit'!$C$6:$C$520,'Visual chart'!C296)</f>
        <v>14</v>
      </c>
      <c r="F296" s="946"/>
      <c r="G296" s="529">
        <v>57.597000000000001</v>
      </c>
      <c r="H296" s="96">
        <f>+COUNTIFS('Visual chart Edit'!$C$6:$C$520,'Visual chart'!C296,'Visual chart Edit'!$K$6:$K$520,"Sandy")+COUNTIFS('Visual chart Edit'!$C$6:$C$520,'Visual chart'!C296,'Visual chart Edit'!$K$6:$K$520,"DRY")+COUNTIFS('Visual chart Edit'!$C$6:$C$520,'Visual chart'!C296,'Visual chart Edit'!$K$6:$K$520,"DFR")+COUNTIFS('Visual chart Edit'!$C$6:$C$520,'Visual chart'!C296,'Visual chart Edit'!$K$6:$K$520,"WFR")</f>
        <v>14</v>
      </c>
      <c r="I296" s="95">
        <f t="shared" si="2"/>
        <v>0</v>
      </c>
      <c r="J296" s="96">
        <f>+COUNTIFS('Visual chart Edit'!$C$6:$C$520,'Visual chart'!C296,'Visual chart Edit'!$L$6:$L$520,"E")</f>
        <v>12</v>
      </c>
      <c r="K296" s="929">
        <f t="shared" si="4"/>
        <v>691.16399999999999</v>
      </c>
      <c r="L296" s="930"/>
      <c r="M296" s="95">
        <f t="shared" si="3"/>
        <v>2</v>
      </c>
      <c r="N296" s="933">
        <f t="shared" si="5"/>
        <v>115.194</v>
      </c>
      <c r="O296" s="933"/>
      <c r="P296" s="138"/>
      <c r="Q296" s="138"/>
      <c r="R296" s="138"/>
      <c r="S296" s="151"/>
      <c r="T296" s="138"/>
      <c r="U296" s="151"/>
      <c r="V296" s="138"/>
      <c r="X296" s="24"/>
      <c r="AT296" s="31"/>
      <c r="BD296" s="530"/>
    </row>
    <row r="297" spans="1:56" s="14" customFormat="1" x14ac:dyDescent="0.35">
      <c r="A297" s="12"/>
      <c r="B297" s="57"/>
      <c r="C297" s="531" t="s">
        <v>252</v>
      </c>
      <c r="D297" s="26"/>
      <c r="E297" s="945">
        <f>+COUNTIF('Visual chart Edit'!$C$6:$C$520,'Visual chart'!C297)</f>
        <v>4</v>
      </c>
      <c r="F297" s="946"/>
      <c r="G297" s="529">
        <v>60.095999999999997</v>
      </c>
      <c r="H297" s="96">
        <f>+COUNTIFS('Visual chart Edit'!$C$6:$C$520,'Visual chart'!C297,'Visual chart Edit'!$K$6:$K$520,"Sandy")+COUNTIFS('Visual chart Edit'!$C$6:$C$520,'Visual chart'!C297,'Visual chart Edit'!$K$6:$K$520,"DRY")+COUNTIFS('Visual chart Edit'!$C$6:$C$520,'Visual chart'!C297,'Visual chart Edit'!$K$6:$K$520,"DFR")+COUNTIFS('Visual chart Edit'!$C$6:$C$520,'Visual chart'!C297,'Visual chart Edit'!$K$6:$K$520,"WFR")</f>
        <v>3</v>
      </c>
      <c r="I297" s="95">
        <f t="shared" si="2"/>
        <v>1</v>
      </c>
      <c r="J297" s="96">
        <f>+COUNTIFS('Visual chart Edit'!$C$6:$C$520,'Visual chart'!C297,'Visual chart Edit'!$L$6:$L$520,"E")</f>
        <v>3</v>
      </c>
      <c r="K297" s="929">
        <f t="shared" si="4"/>
        <v>180.28799999999998</v>
      </c>
      <c r="L297" s="930"/>
      <c r="M297" s="95">
        <f t="shared" si="3"/>
        <v>1</v>
      </c>
      <c r="N297" s="933">
        <f t="shared" si="5"/>
        <v>60.095999999999997</v>
      </c>
      <c r="O297" s="933"/>
      <c r="P297" s="138"/>
      <c r="Q297" s="138"/>
      <c r="R297" s="138"/>
      <c r="S297" s="151"/>
      <c r="T297" s="138"/>
      <c r="U297" s="151"/>
      <c r="V297" s="138"/>
      <c r="X297" s="24"/>
      <c r="AT297" s="31"/>
      <c r="BD297" s="530"/>
    </row>
    <row r="298" spans="1:56" s="14" customFormat="1" x14ac:dyDescent="0.35">
      <c r="A298" s="12"/>
      <c r="B298" s="57"/>
      <c r="C298" s="531" t="s">
        <v>237</v>
      </c>
      <c r="D298" s="26"/>
      <c r="E298" s="945">
        <f>+COUNTIF('Visual chart Edit'!$C$6:$C$520,'Visual chart'!C298)</f>
        <v>3</v>
      </c>
      <c r="F298" s="946"/>
      <c r="G298" s="529">
        <v>67.873000000000005</v>
      </c>
      <c r="H298" s="96">
        <f>+COUNTIFS('Visual chart Edit'!$C$6:$C$520,'Visual chart'!C298,'Visual chart Edit'!$K$6:$K$520,"Sandy")+COUNTIFS('Visual chart Edit'!$C$6:$C$520,'Visual chart'!C298,'Visual chart Edit'!$K$6:$K$520,"DRY")+COUNTIFS('Visual chart Edit'!$C$6:$C$520,'Visual chart'!C298,'Visual chart Edit'!$K$6:$K$520,"DFR")+COUNTIFS('Visual chart Edit'!$C$6:$C$520,'Visual chart'!C298,'Visual chart Edit'!$K$6:$K$520,"WFR")</f>
        <v>3</v>
      </c>
      <c r="I298" s="95">
        <f t="shared" si="2"/>
        <v>0</v>
      </c>
      <c r="J298" s="96">
        <f>+COUNTIFS('Visual chart Edit'!$C$6:$C$520,'Visual chart'!C298,'Visual chart Edit'!$L$6:$L$520,"E")</f>
        <v>0</v>
      </c>
      <c r="K298" s="929">
        <f t="shared" si="4"/>
        <v>0</v>
      </c>
      <c r="L298" s="930"/>
      <c r="M298" s="95">
        <f t="shared" si="3"/>
        <v>3</v>
      </c>
      <c r="N298" s="933">
        <f t="shared" si="5"/>
        <v>203.61900000000003</v>
      </c>
      <c r="O298" s="933"/>
      <c r="P298" s="138"/>
      <c r="Q298" s="138"/>
      <c r="R298" s="138"/>
      <c r="S298" s="151"/>
      <c r="T298" s="138"/>
      <c r="U298" s="151"/>
      <c r="V298" s="138"/>
      <c r="X298" s="24"/>
      <c r="AT298" s="31"/>
      <c r="BD298" s="530"/>
    </row>
    <row r="299" spans="1:56" s="14" customFormat="1" x14ac:dyDescent="0.35">
      <c r="A299" s="12"/>
      <c r="B299" s="57"/>
      <c r="C299" s="531" t="s">
        <v>244</v>
      </c>
      <c r="D299" s="26"/>
      <c r="E299" s="945">
        <f>+COUNTIF('Visual chart Edit'!$C$6:$C$520,'Visual chart'!C299)</f>
        <v>2</v>
      </c>
      <c r="F299" s="946"/>
      <c r="G299" s="529">
        <v>70.700999999999993</v>
      </c>
      <c r="H299" s="96">
        <f>+COUNTIFS('Visual chart Edit'!$C$6:$C$520,'Visual chart'!C299,'Visual chart Edit'!$K$6:$K$520,"Sandy")+COUNTIFS('Visual chart Edit'!$C$6:$C$520,'Visual chart'!C299,'Visual chart Edit'!$K$6:$K$520,"DRY")+COUNTIFS('Visual chart Edit'!$C$6:$C$520,'Visual chart'!C299,'Visual chart Edit'!$K$6:$K$520,"DFR")+COUNTIFS('Visual chart Edit'!$C$6:$C$520,'Visual chart'!C299,'Visual chart Edit'!$K$6:$K$520,"WFR")</f>
        <v>2</v>
      </c>
      <c r="I299" s="95">
        <f t="shared" si="2"/>
        <v>0</v>
      </c>
      <c r="J299" s="96">
        <f>+COUNTIFS('Visual chart Edit'!$C$6:$C$520,'Visual chart'!C299,'Visual chart Edit'!$L$6:$L$520,"E")</f>
        <v>1</v>
      </c>
      <c r="K299" s="929">
        <f t="shared" si="4"/>
        <v>70.700999999999993</v>
      </c>
      <c r="L299" s="930"/>
      <c r="M299" s="95">
        <f t="shared" si="3"/>
        <v>1</v>
      </c>
      <c r="N299" s="933">
        <f t="shared" si="5"/>
        <v>70.700999999999993</v>
      </c>
      <c r="O299" s="933"/>
      <c r="P299" s="138"/>
      <c r="Q299" s="138"/>
      <c r="R299" s="138"/>
      <c r="S299" s="151"/>
      <c r="T299" s="138"/>
      <c r="U299" s="151"/>
      <c r="V299" s="138"/>
      <c r="X299" s="24"/>
      <c r="AT299" s="31"/>
      <c r="BD299" s="530"/>
    </row>
    <row r="300" spans="1:56" s="14" customFormat="1" x14ac:dyDescent="0.35">
      <c r="A300" s="12"/>
      <c r="B300" s="57"/>
      <c r="C300" s="531" t="s">
        <v>242</v>
      </c>
      <c r="D300" s="26"/>
      <c r="E300" s="945">
        <f>+COUNTIF('Visual chart Edit'!$C$6:$C$520,'Visual chart'!C300)</f>
        <v>12</v>
      </c>
      <c r="F300" s="946"/>
      <c r="G300" s="529">
        <v>66.381</v>
      </c>
      <c r="H300" s="96">
        <f>+COUNTIFS('Visual chart Edit'!$C$6:$C$520,'Visual chart'!C300,'Visual chart Edit'!$K$6:$K$520,"Sandy")+COUNTIFS('Visual chart Edit'!$C$6:$C$520,'Visual chart'!C300,'Visual chart Edit'!$K$6:$K$520,"DRY")+COUNTIFS('Visual chart Edit'!$C$6:$C$520,'Visual chart'!C300,'Visual chart Edit'!$K$6:$K$520,"DFR")+COUNTIFS('Visual chart Edit'!$C$6:$C$520,'Visual chart'!C300,'Visual chart Edit'!$K$6:$K$520,"WFR")</f>
        <v>12</v>
      </c>
      <c r="I300" s="95">
        <f t="shared" si="2"/>
        <v>0</v>
      </c>
      <c r="J300" s="96">
        <f>+COUNTIFS('Visual chart Edit'!$C$6:$C$520,'Visual chart'!C300,'Visual chart Edit'!$L$6:$L$520,"E")</f>
        <v>7</v>
      </c>
      <c r="K300" s="931">
        <f t="shared" si="4"/>
        <v>464.66700000000003</v>
      </c>
      <c r="L300" s="931"/>
      <c r="M300" s="95">
        <f t="shared" si="3"/>
        <v>5</v>
      </c>
      <c r="N300" s="933">
        <f t="shared" si="5"/>
        <v>331.90499999999997</v>
      </c>
      <c r="O300" s="933"/>
      <c r="P300" s="138"/>
      <c r="Q300" s="138"/>
      <c r="R300" s="138"/>
      <c r="S300" s="151"/>
      <c r="T300" s="138"/>
      <c r="U300" s="151"/>
      <c r="V300" s="138"/>
      <c r="AT300" s="31"/>
      <c r="BD300" s="530"/>
    </row>
    <row r="301" spans="1:56" s="14" customFormat="1" x14ac:dyDescent="0.35">
      <c r="A301" s="12"/>
      <c r="B301" s="57"/>
      <c r="C301" s="531" t="s">
        <v>872</v>
      </c>
      <c r="D301" s="26"/>
      <c r="E301" s="945">
        <f>+COUNTIF('Visual chart Edit'!$C$6:$C$520,'Visual chart'!C301)</f>
        <v>1</v>
      </c>
      <c r="F301" s="946"/>
      <c r="G301" s="529">
        <v>94.218999999999994</v>
      </c>
      <c r="H301" s="96">
        <f>+COUNTIFS('Visual chart Edit'!$C$6:$C$520,'Visual chart'!C301,'Visual chart Edit'!$K$6:$K$520,"Sandy")+COUNTIFS('Visual chart Edit'!$C$6:$C$520,'Visual chart'!C301,'Visual chart Edit'!$K$6:$K$520,"DRY")+COUNTIFS('Visual chart Edit'!$C$6:$C$520,'Visual chart'!C301,'Visual chart Edit'!$K$6:$K$520,"DFR")+COUNTIFS('Visual chart Edit'!$C$6:$C$520,'Visual chart'!C301,'Visual chart Edit'!$K$6:$K$520,"WFR")</f>
        <v>1</v>
      </c>
      <c r="I301" s="95">
        <f t="shared" si="2"/>
        <v>0</v>
      </c>
      <c r="J301" s="96">
        <f>+COUNTIFS('Visual chart Edit'!$C$6:$C$520,'Visual chart'!C301,'Visual chart Edit'!$L$6:$L$520,"E")</f>
        <v>0</v>
      </c>
      <c r="K301" s="931">
        <f t="shared" si="4"/>
        <v>0</v>
      </c>
      <c r="L301" s="931"/>
      <c r="M301" s="95">
        <f t="shared" si="3"/>
        <v>1</v>
      </c>
      <c r="N301" s="933">
        <f t="shared" si="5"/>
        <v>94.218999999999994</v>
      </c>
      <c r="O301" s="933"/>
      <c r="P301" s="138"/>
      <c r="Q301" s="138"/>
      <c r="R301" s="138"/>
      <c r="S301" s="151"/>
      <c r="T301" s="138"/>
      <c r="U301" s="151"/>
      <c r="V301" s="138"/>
      <c r="AT301" s="31"/>
      <c r="BD301" s="530"/>
    </row>
    <row r="302" spans="1:56" s="14" customFormat="1" x14ac:dyDescent="0.35">
      <c r="A302" s="12"/>
      <c r="B302" s="57"/>
      <c r="C302" s="531" t="s">
        <v>874</v>
      </c>
      <c r="D302" s="26"/>
      <c r="E302" s="945">
        <f>+COUNTIF('Visual chart Edit'!$C$6:$C$520,'Visual chart'!C302)</f>
        <v>1</v>
      </c>
      <c r="F302" s="946"/>
      <c r="G302" s="529">
        <v>69.227999999999994</v>
      </c>
      <c r="H302" s="96">
        <f>+COUNTIFS('Visual chart Edit'!$C$6:$C$520,'Visual chart'!C302,'Visual chart Edit'!$K$6:$K$520,"Sandy")+COUNTIFS('Visual chart Edit'!$C$6:$C$520,'Visual chart'!C302,'Visual chart Edit'!$K$6:$K$520,"DRY")+COUNTIFS('Visual chart Edit'!$C$6:$C$520,'Visual chart'!C302,'Visual chart Edit'!$K$6:$K$520,"DFR")+COUNTIFS('Visual chart Edit'!$C$6:$C$520,'Visual chart'!C302,'Visual chart Edit'!$K$6:$K$520,"WFR")</f>
        <v>1</v>
      </c>
      <c r="I302" s="95">
        <f t="shared" si="2"/>
        <v>0</v>
      </c>
      <c r="J302" s="96">
        <f>+COUNTIFS('Visual chart Edit'!$C$6:$C$520,'Visual chart'!C302,'Visual chart Edit'!$L$6:$L$520,"E")</f>
        <v>1</v>
      </c>
      <c r="K302" s="931">
        <f t="shared" si="4"/>
        <v>69.227999999999994</v>
      </c>
      <c r="L302" s="931"/>
      <c r="M302" s="95">
        <f t="shared" si="3"/>
        <v>0</v>
      </c>
      <c r="N302" s="933">
        <f t="shared" si="5"/>
        <v>0</v>
      </c>
      <c r="O302" s="933"/>
      <c r="P302" s="138"/>
      <c r="Q302" s="138"/>
      <c r="R302" s="138"/>
      <c r="S302" s="151"/>
      <c r="T302" s="138"/>
      <c r="U302" s="151"/>
      <c r="V302" s="138"/>
      <c r="AT302" s="31"/>
      <c r="BD302" s="530"/>
    </row>
    <row r="303" spans="1:56" s="14" customFormat="1" x14ac:dyDescent="0.35">
      <c r="A303" s="12"/>
      <c r="B303" s="57"/>
      <c r="C303" s="531" t="s">
        <v>366</v>
      </c>
      <c r="D303" s="26"/>
      <c r="E303" s="945">
        <f>+COUNTIF('Visual chart Edit'!$C$6:$C$520,'Visual chart'!C303)</f>
        <v>2</v>
      </c>
      <c r="F303" s="946"/>
      <c r="G303" s="529">
        <v>78.253</v>
      </c>
      <c r="H303" s="96">
        <f>+COUNTIFS('Visual chart Edit'!$C$6:$C$520,'Visual chart'!C303,'Visual chart Edit'!$K$6:$K$520,"Sandy")+COUNTIFS('Visual chart Edit'!$C$6:$C$520,'Visual chart'!C303,'Visual chart Edit'!$K$6:$K$520,"DRY")+COUNTIFS('Visual chart Edit'!$C$6:$C$520,'Visual chart'!C303,'Visual chart Edit'!$K$6:$K$520,"DFR")+COUNTIFS('Visual chart Edit'!$C$6:$C$520,'Visual chart'!C303,'Visual chart Edit'!$K$6:$K$520,"WFR")</f>
        <v>2</v>
      </c>
      <c r="I303" s="95">
        <f t="shared" si="2"/>
        <v>0</v>
      </c>
      <c r="J303" s="96">
        <f>+COUNTIFS('Visual chart Edit'!$C$6:$C$520,'Visual chart'!C303,'Visual chart Edit'!$L$6:$L$520,"E")</f>
        <v>0</v>
      </c>
      <c r="K303" s="931">
        <f t="shared" si="4"/>
        <v>0</v>
      </c>
      <c r="L303" s="931"/>
      <c r="M303" s="95">
        <f t="shared" si="3"/>
        <v>2</v>
      </c>
      <c r="N303" s="933">
        <f t="shared" si="5"/>
        <v>156.506</v>
      </c>
      <c r="O303" s="933"/>
      <c r="P303" s="138"/>
      <c r="Q303" s="138"/>
      <c r="R303" s="138"/>
      <c r="S303" s="151"/>
      <c r="T303" s="138"/>
      <c r="U303" s="151"/>
      <c r="V303" s="138"/>
      <c r="AT303" s="31"/>
      <c r="BD303" s="530"/>
    </row>
    <row r="304" spans="1:56" s="14" customFormat="1" x14ac:dyDescent="0.35">
      <c r="A304" s="12"/>
      <c r="B304" s="57"/>
      <c r="C304" s="531" t="s">
        <v>876</v>
      </c>
      <c r="D304" s="26"/>
      <c r="E304" s="945">
        <f>+COUNTIF('Visual chart Edit'!$C$6:$C$520,'Visual chart'!C304)</f>
        <v>1</v>
      </c>
      <c r="F304" s="946"/>
      <c r="G304" s="529">
        <v>81.613</v>
      </c>
      <c r="H304" s="96">
        <f>+COUNTIFS('Visual chart Edit'!$C$6:$C$520,'Visual chart'!C304,'Visual chart Edit'!$K$6:$K$520,"Sandy")+COUNTIFS('Visual chart Edit'!$C$6:$C$520,'Visual chart'!C304,'Visual chart Edit'!$K$6:$K$520,"DRY")+COUNTIFS('Visual chart Edit'!$C$6:$C$520,'Visual chart'!C304,'Visual chart Edit'!$K$6:$K$520,"DFR")+COUNTIFS('Visual chart Edit'!$C$6:$C$520,'Visual chart'!C304,'Visual chart Edit'!$K$6:$K$520,"WFR")</f>
        <v>1</v>
      </c>
      <c r="I304" s="95">
        <f t="shared" si="2"/>
        <v>0</v>
      </c>
      <c r="J304" s="96">
        <f>+COUNTIFS('Visual chart Edit'!$C$6:$C$520,'Visual chart'!C304,'Visual chart Edit'!$L$6:$L$520,"E")</f>
        <v>1</v>
      </c>
      <c r="K304" s="931">
        <f t="shared" si="4"/>
        <v>81.613</v>
      </c>
      <c r="L304" s="931"/>
      <c r="M304" s="95">
        <f t="shared" si="3"/>
        <v>0</v>
      </c>
      <c r="N304" s="933">
        <f t="shared" si="5"/>
        <v>0</v>
      </c>
      <c r="O304" s="933"/>
      <c r="P304" s="138"/>
      <c r="Q304" s="138"/>
      <c r="R304" s="138"/>
      <c r="S304" s="151"/>
      <c r="T304" s="138"/>
      <c r="U304" s="151"/>
      <c r="V304" s="138"/>
      <c r="AT304" s="31"/>
      <c r="BD304" s="530"/>
    </row>
    <row r="305" spans="1:67" s="14" customFormat="1" x14ac:dyDescent="0.35">
      <c r="A305" s="12"/>
      <c r="B305" s="57"/>
      <c r="C305" s="531" t="s">
        <v>247</v>
      </c>
      <c r="D305" s="26"/>
      <c r="E305" s="945">
        <f>+COUNTIF('Visual chart Edit'!$C$6:$C$520,'Visual chart'!C305)</f>
        <v>9</v>
      </c>
      <c r="F305" s="946"/>
      <c r="G305" s="529">
        <v>66.381</v>
      </c>
      <c r="H305" s="96">
        <f>+COUNTIFS('Visual chart Edit'!$C$6:$C$520,'Visual chart'!C305,'Visual chart Edit'!$K$6:$K$520,"Sandy")+COUNTIFS('Visual chart Edit'!$C$6:$C$520,'Visual chart'!C305,'Visual chart Edit'!$K$6:$K$520,"DRY")+COUNTIFS('Visual chart Edit'!$C$6:$C$520,'Visual chart'!C305,'Visual chart Edit'!$K$6:$K$520,"DFR")+COUNTIFS('Visual chart Edit'!$C$6:$C$520,'Visual chart'!C305,'Visual chart Edit'!$K$6:$K$520,"WFR")</f>
        <v>9</v>
      </c>
      <c r="I305" s="95">
        <f t="shared" si="2"/>
        <v>0</v>
      </c>
      <c r="J305" s="96">
        <f>+COUNTIFS('Visual chart Edit'!$C$6:$C$520,'Visual chart'!C305,'Visual chart Edit'!$L$6:$L$520,"E")</f>
        <v>7</v>
      </c>
      <c r="K305" s="931">
        <f t="shared" si="4"/>
        <v>464.66700000000003</v>
      </c>
      <c r="L305" s="931"/>
      <c r="M305" s="95">
        <f t="shared" si="3"/>
        <v>2</v>
      </c>
      <c r="N305" s="933">
        <f t="shared" si="5"/>
        <v>132.762</v>
      </c>
      <c r="O305" s="933"/>
      <c r="P305" s="138"/>
      <c r="Q305" s="138"/>
      <c r="R305" s="138"/>
      <c r="S305" s="151"/>
      <c r="T305" s="138"/>
      <c r="U305" s="151"/>
      <c r="V305" s="138"/>
      <c r="AT305" s="31"/>
      <c r="BD305" s="530"/>
    </row>
    <row r="306" spans="1:67" s="14" customFormat="1" x14ac:dyDescent="0.35">
      <c r="A306" s="12"/>
      <c r="B306" s="57"/>
      <c r="C306" s="531" t="s">
        <v>911</v>
      </c>
      <c r="D306" s="26"/>
      <c r="E306" s="945">
        <f>+COUNTIF('Visual chart Edit'!$C$6:$C$520,'Visual chart'!C306)</f>
        <v>0</v>
      </c>
      <c r="F306" s="946"/>
      <c r="G306" s="529">
        <v>69.227999999999994</v>
      </c>
      <c r="H306" s="96">
        <f>+COUNTIFS('Visual chart Edit'!$C$6:$C$520,'Visual chart'!C306,'Visual chart Edit'!$K$6:$K$520,"Sandy")+COUNTIFS('Visual chart Edit'!$C$6:$C$520,'Visual chart'!C306,'Visual chart Edit'!$K$6:$K$520,"DRY")+COUNTIFS('Visual chart Edit'!$C$6:$C$520,'Visual chart'!C306,'Visual chart Edit'!$K$6:$K$520,"DFR")+COUNTIFS('Visual chart Edit'!$C$6:$C$520,'Visual chart'!C306,'Visual chart Edit'!$K$6:$K$520,"WFR")</f>
        <v>0</v>
      </c>
      <c r="I306" s="95">
        <f t="shared" si="2"/>
        <v>0</v>
      </c>
      <c r="J306" s="96">
        <f>+COUNTIFS('Visual chart Edit'!$C$6:$C$520,'Visual chart'!C306,'Visual chart Edit'!$L$6:$L$520,"E")</f>
        <v>0</v>
      </c>
      <c r="K306" s="931">
        <f t="shared" si="4"/>
        <v>0</v>
      </c>
      <c r="L306" s="931"/>
      <c r="M306" s="95">
        <f t="shared" si="3"/>
        <v>0</v>
      </c>
      <c r="N306" s="933">
        <f t="shared" si="5"/>
        <v>0</v>
      </c>
      <c r="O306" s="933"/>
      <c r="P306" s="138"/>
      <c r="Q306" s="138"/>
      <c r="R306" s="138"/>
      <c r="S306" s="151"/>
      <c r="T306" s="138"/>
      <c r="U306" s="151"/>
      <c r="V306" s="138"/>
      <c r="AT306" s="31"/>
      <c r="BD306" s="530"/>
    </row>
    <row r="307" spans="1:67" s="14" customFormat="1" x14ac:dyDescent="0.35">
      <c r="A307" s="12"/>
      <c r="B307" s="57"/>
      <c r="C307" s="531" t="s">
        <v>875</v>
      </c>
      <c r="D307" s="26"/>
      <c r="E307" s="945">
        <f>+COUNTIF('Visual chart Edit'!$C$6:$C$520,'Visual chart'!C307)</f>
        <v>1</v>
      </c>
      <c r="F307" s="946"/>
      <c r="G307" s="529">
        <v>78.253</v>
      </c>
      <c r="H307" s="96">
        <f>+COUNTIFS('Visual chart Edit'!$C$6:$C$520,'Visual chart'!C307,'Visual chart Edit'!$K$6:$K$520,"Sandy")+COUNTIFS('Visual chart Edit'!$C$6:$C$520,'Visual chart'!C307,'Visual chart Edit'!$K$6:$K$520,"DRY")+COUNTIFS('Visual chart Edit'!$C$6:$C$520,'Visual chart'!C307,'Visual chart Edit'!$K$6:$K$520,"DFR")+COUNTIFS('Visual chart Edit'!$C$6:$C$520,'Visual chart'!C307,'Visual chart Edit'!$K$6:$K$520,"WFR")</f>
        <v>1</v>
      </c>
      <c r="I307" s="95">
        <f t="shared" si="2"/>
        <v>0</v>
      </c>
      <c r="J307" s="96">
        <f>+COUNTIFS('Visual chart Edit'!$C$6:$C$520,'Visual chart'!C307,'Visual chart Edit'!$L$6:$L$520,"E")</f>
        <v>1</v>
      </c>
      <c r="K307" s="931">
        <f t="shared" si="4"/>
        <v>78.253</v>
      </c>
      <c r="L307" s="931"/>
      <c r="M307" s="95">
        <f t="shared" si="3"/>
        <v>0</v>
      </c>
      <c r="N307" s="933">
        <f t="shared" si="5"/>
        <v>0</v>
      </c>
      <c r="O307" s="933"/>
      <c r="P307" s="138"/>
      <c r="Q307" s="138"/>
      <c r="R307" s="138"/>
      <c r="S307" s="151"/>
      <c r="T307" s="138"/>
      <c r="U307" s="151"/>
      <c r="V307" s="138"/>
      <c r="AT307" s="31"/>
      <c r="BD307" s="530"/>
    </row>
    <row r="308" spans="1:67" s="14" customFormat="1" x14ac:dyDescent="0.35">
      <c r="A308" s="12"/>
      <c r="B308" s="57"/>
      <c r="C308" s="531" t="s">
        <v>251</v>
      </c>
      <c r="D308" s="26"/>
      <c r="E308" s="945">
        <f>+COUNTIF('Visual chart Edit'!$C$6:$C$520,'Visual chart'!C308)</f>
        <v>0</v>
      </c>
      <c r="F308" s="946"/>
      <c r="G308" s="529">
        <v>81.613</v>
      </c>
      <c r="H308" s="96">
        <f>+COUNTIFS('Visual chart Edit'!$C$6:$C$520,'Visual chart'!C308,'Visual chart Edit'!$K$6:$K$520,"Sandy")+COUNTIFS('Visual chart Edit'!$C$6:$C$520,'Visual chart'!C308,'Visual chart Edit'!$K$6:$K$520,"DRY")+COUNTIFS('Visual chart Edit'!$C$6:$C$520,'Visual chart'!C308,'Visual chart Edit'!$K$6:$K$520,"DFR")+COUNTIFS('Visual chart Edit'!$C$6:$C$520,'Visual chart'!C308,'Visual chart Edit'!$K$6:$K$520,"WFR")</f>
        <v>0</v>
      </c>
      <c r="I308" s="95">
        <f t="shared" si="2"/>
        <v>0</v>
      </c>
      <c r="J308" s="96">
        <f>+COUNTIFS('Visual chart Edit'!$C$6:$C$520,'Visual chart'!C308,'Visual chart Edit'!$L$6:$L$520,"E")</f>
        <v>0</v>
      </c>
      <c r="K308" s="931">
        <f t="shared" si="4"/>
        <v>0</v>
      </c>
      <c r="L308" s="931"/>
      <c r="M308" s="95">
        <f t="shared" si="3"/>
        <v>0</v>
      </c>
      <c r="N308" s="933">
        <f t="shared" si="5"/>
        <v>0</v>
      </c>
      <c r="O308" s="933"/>
      <c r="P308" s="138"/>
      <c r="Q308" s="138"/>
      <c r="R308" s="138"/>
      <c r="S308" s="151"/>
      <c r="T308" s="138"/>
      <c r="U308" s="151"/>
      <c r="V308" s="138"/>
      <c r="AT308" s="31"/>
      <c r="BD308" s="530"/>
    </row>
    <row r="309" spans="1:67" s="14" customFormat="1" x14ac:dyDescent="0.35">
      <c r="A309" s="12"/>
      <c r="B309" s="57"/>
      <c r="C309" s="531" t="s">
        <v>873</v>
      </c>
      <c r="D309" s="26"/>
      <c r="E309" s="945">
        <f>+COUNTIF('Visual chart Edit'!$C$6:$C$520,'Visual chart'!C309)</f>
        <v>2</v>
      </c>
      <c r="F309" s="946"/>
      <c r="G309" s="529">
        <v>86.129000000000005</v>
      </c>
      <c r="H309" s="96">
        <f>+COUNTIFS('Visual chart Edit'!$C$6:$C$520,'Visual chart'!C309,'Visual chart Edit'!$K$6:$K$520,"Sandy")+COUNTIFS('Visual chart Edit'!$C$6:$C$520,'Visual chart'!C309,'Visual chart Edit'!$K$6:$K$520,"DRY")+COUNTIFS('Visual chart Edit'!$C$6:$C$520,'Visual chart'!C309,'Visual chart Edit'!$K$6:$K$520,"DFR")+COUNTIFS('Visual chart Edit'!$C$6:$C$520,'Visual chart'!C309,'Visual chart Edit'!$K$6:$K$520,"WFR")</f>
        <v>2</v>
      </c>
      <c r="I309" s="95">
        <f t="shared" si="2"/>
        <v>0</v>
      </c>
      <c r="J309" s="96">
        <f>+COUNTIFS('Visual chart Edit'!$C$6:$C$520,'Visual chart'!C309,'Visual chart Edit'!$L$6:$L$520,"E")</f>
        <v>2</v>
      </c>
      <c r="K309" s="931">
        <f t="shared" si="4"/>
        <v>172.25800000000001</v>
      </c>
      <c r="L309" s="931"/>
      <c r="M309" s="95">
        <f t="shared" si="3"/>
        <v>0</v>
      </c>
      <c r="N309" s="933">
        <f t="shared" si="5"/>
        <v>0</v>
      </c>
      <c r="O309" s="933"/>
      <c r="P309" s="138"/>
      <c r="Q309" s="138"/>
      <c r="R309" s="138"/>
      <c r="S309" s="151"/>
      <c r="T309" s="138"/>
      <c r="U309" s="151"/>
      <c r="V309" s="138"/>
      <c r="AT309" s="31"/>
      <c r="BD309" s="530"/>
    </row>
    <row r="310" spans="1:67" s="14" customFormat="1" x14ac:dyDescent="0.35">
      <c r="A310" s="12"/>
      <c r="B310" s="57"/>
      <c r="C310" s="531" t="s">
        <v>250</v>
      </c>
      <c r="D310" s="26"/>
      <c r="E310" s="945">
        <f>+COUNTIF('Visual chart Edit'!$C$6:$C$520,'Visual chart'!C310)</f>
        <v>2</v>
      </c>
      <c r="F310" s="946"/>
      <c r="G310" s="529">
        <v>89.909000000000006</v>
      </c>
      <c r="H310" s="96">
        <f>+COUNTIFS('Visual chart Edit'!$C$6:$C$520,'Visual chart'!C310,'Visual chart Edit'!$K$6:$K$520,"Sandy")+COUNTIFS('Visual chart Edit'!$C$6:$C$520,'Visual chart'!C310,'Visual chart Edit'!$K$6:$K$520,"DRY")+COUNTIFS('Visual chart Edit'!$C$6:$C$520,'Visual chart'!C310,'Visual chart Edit'!$K$6:$K$520,"DFR")+COUNTIFS('Visual chart Edit'!$C$6:$C$520,'Visual chart'!C310,'Visual chart Edit'!$K$6:$K$520,"WFR")</f>
        <v>2</v>
      </c>
      <c r="I310" s="95">
        <f t="shared" si="2"/>
        <v>0</v>
      </c>
      <c r="J310" s="96">
        <f>+COUNTIFS('Visual chart Edit'!$C$6:$C$520,'Visual chart'!C310,'Visual chart Edit'!$L$6:$L$520,"E")</f>
        <v>1</v>
      </c>
      <c r="K310" s="931">
        <f t="shared" si="4"/>
        <v>89.909000000000006</v>
      </c>
      <c r="L310" s="931"/>
      <c r="M310" s="95">
        <f t="shared" si="3"/>
        <v>1</v>
      </c>
      <c r="N310" s="933">
        <f t="shared" si="5"/>
        <v>89.909000000000006</v>
      </c>
      <c r="O310" s="933"/>
      <c r="P310" s="138"/>
      <c r="Q310" s="138"/>
      <c r="R310" s="138"/>
      <c r="S310" s="151"/>
      <c r="T310" s="138"/>
      <c r="U310" s="151"/>
      <c r="V310" s="138"/>
      <c r="AT310" s="31"/>
      <c r="BD310" s="530"/>
    </row>
    <row r="311" spans="1:67" s="14" customFormat="1" x14ac:dyDescent="0.35">
      <c r="A311" s="12"/>
      <c r="B311" s="57"/>
      <c r="C311" s="531" t="s">
        <v>241</v>
      </c>
      <c r="D311" s="26"/>
      <c r="E311" s="945">
        <f>+COUNTIF('Visual chart Edit'!$C$6:$C$520,'Visual chart'!C311)</f>
        <v>3</v>
      </c>
      <c r="F311" s="946"/>
      <c r="G311" s="529">
        <v>86.129000000000005</v>
      </c>
      <c r="H311" s="96">
        <f>+COUNTIFS('Visual chart Edit'!$C$6:$C$520,'Visual chart'!C311,'Visual chart Edit'!$K$6:$K$520,"Sandy")+COUNTIFS('Visual chart Edit'!$C$6:$C$520,'Visual chart'!C311,'Visual chart Edit'!$K$6:$K$520,"DRY")+COUNTIFS('Visual chart Edit'!$C$6:$C$520,'Visual chart'!C311,'Visual chart Edit'!$K$6:$K$520,"DFR")+COUNTIFS('Visual chart Edit'!$C$6:$C$520,'Visual chart'!C311,'Visual chart Edit'!$K$6:$K$520,"WFR")</f>
        <v>3</v>
      </c>
      <c r="I311" s="95">
        <f t="shared" si="2"/>
        <v>0</v>
      </c>
      <c r="J311" s="96">
        <f>+COUNTIFS('Visual chart Edit'!$C$6:$C$520,'Visual chart'!C311,'Visual chart Edit'!$L$6:$L$520,"E")</f>
        <v>3</v>
      </c>
      <c r="K311" s="931">
        <f t="shared" si="4"/>
        <v>258.387</v>
      </c>
      <c r="L311" s="931"/>
      <c r="M311" s="95">
        <f t="shared" si="3"/>
        <v>0</v>
      </c>
      <c r="N311" s="933">
        <f t="shared" si="5"/>
        <v>0</v>
      </c>
      <c r="O311" s="933"/>
      <c r="P311" s="138"/>
      <c r="Q311" s="138"/>
      <c r="R311" s="138"/>
      <c r="S311" s="151"/>
      <c r="T311" s="138"/>
      <c r="U311" s="151"/>
      <c r="V311" s="138"/>
      <c r="AT311" s="31"/>
      <c r="BD311" s="530"/>
    </row>
    <row r="312" spans="1:67" s="14" customFormat="1" x14ac:dyDescent="0.35">
      <c r="A312" s="12"/>
      <c r="B312" s="57"/>
      <c r="C312" s="531" t="s">
        <v>367</v>
      </c>
      <c r="D312" s="26"/>
      <c r="E312" s="945">
        <f>+COUNTIF('Visual chart Edit'!$C$6:$C$520,'Visual chart'!C312)</f>
        <v>1</v>
      </c>
      <c r="F312" s="946"/>
      <c r="G312" s="529">
        <v>89.909000000000006</v>
      </c>
      <c r="H312" s="96">
        <f>+COUNTIFS('Visual chart Edit'!$C$6:$C$520,'Visual chart'!C312,'Visual chart Edit'!$K$6:$K$520,"Sandy")+COUNTIFS('Visual chart Edit'!$C$6:$C$520,'Visual chart'!C312,'Visual chart Edit'!$K$6:$K$520,"DRY")+COUNTIFS('Visual chart Edit'!$C$6:$C$520,'Visual chart'!C312,'Visual chart Edit'!$K$6:$K$520,"DFR")+COUNTIFS('Visual chart Edit'!$C$6:$C$520,'Visual chart'!C312,'Visual chart Edit'!$K$6:$K$520,"WFR")</f>
        <v>1</v>
      </c>
      <c r="I312" s="95">
        <f t="shared" si="2"/>
        <v>0</v>
      </c>
      <c r="J312" s="96">
        <f>+COUNTIFS('Visual chart Edit'!$C$6:$C$520,'Visual chart'!C312,'Visual chart Edit'!$L$6:$L$520,"E")</f>
        <v>0</v>
      </c>
      <c r="K312" s="931">
        <f t="shared" si="4"/>
        <v>0</v>
      </c>
      <c r="L312" s="931"/>
      <c r="M312" s="95">
        <f t="shared" si="3"/>
        <v>1</v>
      </c>
      <c r="N312" s="933">
        <f t="shared" si="5"/>
        <v>89.909000000000006</v>
      </c>
      <c r="O312" s="933"/>
      <c r="P312" s="138"/>
      <c r="Q312" s="138"/>
      <c r="R312" s="138"/>
      <c r="S312" s="151"/>
      <c r="T312" s="138"/>
      <c r="U312" s="151"/>
      <c r="V312" s="138"/>
      <c r="AT312" s="31"/>
      <c r="BD312" s="530"/>
    </row>
    <row r="313" spans="1:67" s="14" customFormat="1" x14ac:dyDescent="0.35">
      <c r="A313" s="12"/>
      <c r="B313" s="57"/>
      <c r="C313" s="531" t="s">
        <v>657</v>
      </c>
      <c r="D313" s="26"/>
      <c r="E313" s="945">
        <f>+COUNTIF('Visual chart Edit'!$C$6:$C$520,'Visual chart'!C313)</f>
        <v>2</v>
      </c>
      <c r="F313" s="946"/>
      <c r="G313" s="529">
        <v>100.968</v>
      </c>
      <c r="H313" s="96">
        <f>+COUNTIFS('Visual chart Edit'!$C$6:$C$520,'Visual chart'!C313,'Visual chart Edit'!$K$6:$K$520,"Sandy")+COUNTIFS('Visual chart Edit'!$C$6:$C$520,'Visual chart'!C313,'Visual chart Edit'!$K$6:$K$520,"DRY")+COUNTIFS('Visual chart Edit'!$C$6:$C$520,'Visual chart'!C313,'Visual chart Edit'!$K$6:$K$520,"DFR")+COUNTIFS('Visual chart Edit'!$C$6:$C$520,'Visual chart'!C313,'Visual chart Edit'!$K$6:$K$520,"WFR")</f>
        <v>2</v>
      </c>
      <c r="I313" s="95">
        <f t="shared" si="2"/>
        <v>0</v>
      </c>
      <c r="J313" s="96">
        <f>+COUNTIFS('Visual chart Edit'!$C$6:$C$520,'Visual chart'!C313,'Visual chart Edit'!$L$6:$L$520,"E")</f>
        <v>0</v>
      </c>
      <c r="K313" s="931">
        <f t="shared" si="4"/>
        <v>0</v>
      </c>
      <c r="L313" s="931"/>
      <c r="M313" s="95">
        <f t="shared" si="3"/>
        <v>2</v>
      </c>
      <c r="N313" s="933">
        <f t="shared" si="5"/>
        <v>201.93600000000001</v>
      </c>
      <c r="O313" s="933"/>
      <c r="P313" s="138"/>
      <c r="Q313" s="138"/>
      <c r="R313" s="138"/>
      <c r="S313" s="151"/>
      <c r="T313" s="138"/>
      <c r="U313" s="151"/>
      <c r="V313" s="138"/>
      <c r="AT313" s="31"/>
      <c r="BD313" s="530"/>
    </row>
    <row r="314" spans="1:67" s="14" customFormat="1" x14ac:dyDescent="0.35">
      <c r="A314" s="12"/>
      <c r="B314" s="57"/>
      <c r="C314" s="531" t="s">
        <v>362</v>
      </c>
      <c r="D314" s="26"/>
      <c r="E314" s="945">
        <f>+COUNTIF('Visual chart Edit'!$C$6:$C$520,'Visual chart'!C314)</f>
        <v>0</v>
      </c>
      <c r="F314" s="946"/>
      <c r="G314" s="529">
        <v>105.068</v>
      </c>
      <c r="H314" s="96">
        <f>+COUNTIFS('Visual chart Edit'!$C$6:$C$520,'Visual chart'!C314,'Visual chart Edit'!$K$6:$K$520,"Sandy")+COUNTIFS('Visual chart Edit'!$C$6:$C$520,'Visual chart'!C314,'Visual chart Edit'!$K$6:$K$520,"DRY")+COUNTIFS('Visual chart Edit'!$C$6:$C$520,'Visual chart'!C314,'Visual chart Edit'!$K$6:$K$520,"DFR")+COUNTIFS('Visual chart Edit'!$C$6:$C$520,'Visual chart'!C314,'Visual chart Edit'!$K$6:$K$520,"WFR")</f>
        <v>0</v>
      </c>
      <c r="I314" s="95">
        <f t="shared" si="2"/>
        <v>0</v>
      </c>
      <c r="J314" s="96">
        <f>+COUNTIFS('Visual chart Edit'!$C$6:$C$520,'Visual chart'!C314,'Visual chart Edit'!$L$6:$L$520,"E")</f>
        <v>0</v>
      </c>
      <c r="K314" s="931">
        <f t="shared" si="4"/>
        <v>0</v>
      </c>
      <c r="L314" s="931"/>
      <c r="M314" s="95">
        <f t="shared" si="3"/>
        <v>0</v>
      </c>
      <c r="N314" s="933">
        <f t="shared" si="5"/>
        <v>0</v>
      </c>
      <c r="O314" s="933"/>
      <c r="P314" s="138"/>
      <c r="Q314" s="138"/>
      <c r="R314" s="138"/>
      <c r="S314" s="151"/>
      <c r="T314" s="138"/>
      <c r="U314" s="151"/>
      <c r="V314" s="138"/>
      <c r="AT314" s="31"/>
      <c r="BD314" s="530"/>
    </row>
    <row r="315" spans="1:67" s="14" customFormat="1" x14ac:dyDescent="0.35">
      <c r="A315" s="12"/>
      <c r="B315" s="57"/>
      <c r="C315" s="531" t="s">
        <v>658</v>
      </c>
      <c r="D315" s="26"/>
      <c r="E315" s="945">
        <f>+COUNTIF('Visual chart Edit'!$C$6:$C$520,'Visual chart'!C315)</f>
        <v>1</v>
      </c>
      <c r="F315" s="946"/>
      <c r="G315" s="529">
        <v>129.11000000000001</v>
      </c>
      <c r="H315" s="96">
        <f>+COUNTIFS('Visual chart Edit'!$C$6:$C$520,'Visual chart'!C315,'Visual chart Edit'!$K$6:$K$520,"Sandy")+COUNTIFS('Visual chart Edit'!$C$6:$C$520,'Visual chart'!C315,'Visual chart Edit'!$K$6:$K$520,"DRY")+COUNTIFS('Visual chart Edit'!$C$6:$C$520,'Visual chart'!C315,'Visual chart Edit'!$K$6:$K$520,"DFR")+COUNTIFS('Visual chart Edit'!$C$6:$C$520,'Visual chart'!C315,'Visual chart Edit'!$K$6:$K$520,"WFR")</f>
        <v>1</v>
      </c>
      <c r="I315" s="95">
        <f t="shared" si="2"/>
        <v>0</v>
      </c>
      <c r="J315" s="96">
        <f>+COUNTIFS('Visual chart Edit'!$C$6:$C$520,'Visual chart'!C315,'Visual chart Edit'!$L$6:$L$520,"E")</f>
        <v>0</v>
      </c>
      <c r="K315" s="931">
        <f t="shared" si="4"/>
        <v>0</v>
      </c>
      <c r="L315" s="931"/>
      <c r="M315" s="95">
        <f t="shared" si="3"/>
        <v>1</v>
      </c>
      <c r="N315" s="933">
        <f t="shared" si="5"/>
        <v>129.11000000000001</v>
      </c>
      <c r="O315" s="933"/>
      <c r="P315" s="138"/>
      <c r="Q315" s="138"/>
      <c r="R315" s="138"/>
      <c r="S315" s="151"/>
      <c r="T315" s="138"/>
      <c r="U315" s="151"/>
      <c r="V315" s="138"/>
      <c r="AT315" s="31"/>
      <c r="BD315" s="530"/>
    </row>
    <row r="316" spans="1:67" s="14" customFormat="1" x14ac:dyDescent="0.35">
      <c r="A316" s="12"/>
      <c r="B316" s="57"/>
      <c r="C316" s="531" t="s">
        <v>659</v>
      </c>
      <c r="D316" s="26"/>
      <c r="E316" s="945">
        <f>+COUNTIF('Visual chart Edit'!$C$6:$C$520,'Visual chart'!C316)</f>
        <v>5</v>
      </c>
      <c r="F316" s="946"/>
      <c r="G316" s="529">
        <v>143.601</v>
      </c>
      <c r="H316" s="96">
        <f>+COUNTIFS('Visual chart Edit'!$C$6:$C$520,'Visual chart'!C316,'Visual chart Edit'!$K$6:$K$520,"Sandy")+COUNTIFS('Visual chart Edit'!$C$6:$C$520,'Visual chart'!C316,'Visual chart Edit'!$K$6:$K$520,"DRY")+COUNTIFS('Visual chart Edit'!$C$6:$C$520,'Visual chart'!C316,'Visual chart Edit'!$K$6:$K$520,"DFR")+COUNTIFS('Visual chart Edit'!$C$6:$C$520,'Visual chart'!C316,'Visual chart Edit'!$K$6:$K$520,"WFR")</f>
        <v>5</v>
      </c>
      <c r="I316" s="95">
        <f t="shared" si="2"/>
        <v>0</v>
      </c>
      <c r="J316" s="96">
        <f>+COUNTIFS('Visual chart Edit'!$C$6:$C$520,'Visual chart'!C316,'Visual chart Edit'!$L$6:$L$520,"E")</f>
        <v>3</v>
      </c>
      <c r="K316" s="931">
        <f t="shared" si="4"/>
        <v>430.803</v>
      </c>
      <c r="L316" s="931"/>
      <c r="M316" s="95">
        <f t="shared" si="3"/>
        <v>2</v>
      </c>
      <c r="N316" s="933">
        <f t="shared" si="5"/>
        <v>287.202</v>
      </c>
      <c r="O316" s="933"/>
      <c r="P316" s="138"/>
      <c r="Q316" s="138"/>
      <c r="R316" s="138"/>
      <c r="S316" s="151"/>
      <c r="T316" s="138"/>
      <c r="U316" s="151"/>
      <c r="V316" s="138"/>
      <c r="AT316" s="31"/>
      <c r="BD316" s="530"/>
    </row>
    <row r="317" spans="1:67" s="24" customFormat="1" ht="15.75" customHeight="1" thickBot="1" x14ac:dyDescent="0.35">
      <c r="A317" s="47"/>
      <c r="B317" s="59"/>
      <c r="C317" s="938" t="s">
        <v>19</v>
      </c>
      <c r="D317" s="939"/>
      <c r="E317" s="927">
        <f>SUM(E288:F316)</f>
        <v>485</v>
      </c>
      <c r="F317" s="928"/>
      <c r="G317" s="668"/>
      <c r="H317" s="669">
        <f>+SUM(H288:H316)</f>
        <v>470</v>
      </c>
      <c r="I317" s="670">
        <f>SUM(I288:I316)</f>
        <v>15</v>
      </c>
      <c r="J317" s="669">
        <f>SUM(J288:J316)</f>
        <v>347</v>
      </c>
      <c r="K317" s="932">
        <f t="shared" ref="K317" si="6">SUM(K288:K316)</f>
        <v>15340.644999999999</v>
      </c>
      <c r="L317" s="932"/>
      <c r="M317" s="670">
        <f>+SUM(M288:M316)</f>
        <v>138</v>
      </c>
      <c r="N317" s="944">
        <f>+SUM(N288:N316)</f>
        <v>6804.6169999999975</v>
      </c>
      <c r="O317" s="944"/>
      <c r="P317" s="188"/>
      <c r="Q317" s="87"/>
      <c r="R317" s="188"/>
      <c r="S317" s="188"/>
      <c r="T317" s="188"/>
      <c r="U317" s="188"/>
      <c r="V317" s="188"/>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8"/>
      <c r="BD317" s="146"/>
      <c r="BO317" s="14"/>
    </row>
    <row r="318" spans="1:67" x14ac:dyDescent="0.3">
      <c r="BO318" s="14"/>
    </row>
    <row r="319" spans="1:67" x14ac:dyDescent="0.3">
      <c r="BO319" s="14"/>
    </row>
    <row r="320" spans="1:67" x14ac:dyDescent="0.3">
      <c r="BO320" s="14"/>
    </row>
    <row r="321" spans="67:67" x14ac:dyDescent="0.3">
      <c r="BO321" s="14"/>
    </row>
    <row r="322" spans="67:67" x14ac:dyDescent="0.3">
      <c r="BO322" s="14"/>
    </row>
    <row r="323" spans="67:67" x14ac:dyDescent="0.3">
      <c r="BO323" s="14"/>
    </row>
    <row r="324" spans="67:67" x14ac:dyDescent="0.3">
      <c r="BO324" s="14"/>
    </row>
    <row r="325" spans="67:67" x14ac:dyDescent="0.3">
      <c r="BO325" s="14"/>
    </row>
    <row r="326" spans="67:67" x14ac:dyDescent="0.3">
      <c r="BO326" s="14"/>
    </row>
    <row r="327" spans="67:67" x14ac:dyDescent="0.3">
      <c r="BO327" s="14"/>
    </row>
    <row r="328" spans="67:67" x14ac:dyDescent="0.3">
      <c r="BO328" s="14"/>
    </row>
    <row r="329" spans="67:67" x14ac:dyDescent="0.3">
      <c r="BO329" s="14"/>
    </row>
    <row r="330" spans="67:67" x14ac:dyDescent="0.3">
      <c r="BO330" s="14"/>
    </row>
    <row r="331" spans="67:67" x14ac:dyDescent="0.3">
      <c r="BO331" s="14"/>
    </row>
    <row r="332" spans="67:67" x14ac:dyDescent="0.3">
      <c r="BO332" s="14"/>
    </row>
    <row r="333" spans="67:67" x14ac:dyDescent="0.3">
      <c r="BO333" s="14"/>
    </row>
    <row r="334" spans="67:67" x14ac:dyDescent="0.3">
      <c r="BO334" s="14"/>
    </row>
    <row r="335" spans="67:67" x14ac:dyDescent="0.3">
      <c r="BO335" s="14"/>
    </row>
    <row r="336" spans="67:67" x14ac:dyDescent="0.3">
      <c r="BO336" s="14"/>
    </row>
    <row r="337" spans="67:67" x14ac:dyDescent="0.3">
      <c r="BO337" s="14"/>
    </row>
    <row r="338" spans="67:67" x14ac:dyDescent="0.3">
      <c r="BO338" s="14"/>
    </row>
    <row r="339" spans="67:67" x14ac:dyDescent="0.3">
      <c r="BO339" s="14"/>
    </row>
    <row r="340" spans="67:67" x14ac:dyDescent="0.3">
      <c r="BO340" s="14"/>
    </row>
    <row r="341" spans="67:67" x14ac:dyDescent="0.3">
      <c r="BO341" s="14"/>
    </row>
    <row r="342" spans="67:67" x14ac:dyDescent="0.3">
      <c r="BO342" s="14"/>
    </row>
    <row r="343" spans="67:67" x14ac:dyDescent="0.3">
      <c r="BO343" s="14"/>
    </row>
    <row r="344" spans="67:67" x14ac:dyDescent="0.3">
      <c r="BO344" s="14"/>
    </row>
    <row r="345" spans="67:67" x14ac:dyDescent="0.3">
      <c r="BO345" s="14"/>
    </row>
    <row r="346" spans="67:67" x14ac:dyDescent="0.3">
      <c r="BO346" s="14"/>
    </row>
    <row r="347" spans="67:67" x14ac:dyDescent="0.3">
      <c r="BO347" s="14"/>
    </row>
    <row r="348" spans="67:67" x14ac:dyDescent="0.3">
      <c r="BO348" s="14"/>
    </row>
    <row r="349" spans="67:67" x14ac:dyDescent="0.3">
      <c r="BO349" s="14"/>
    </row>
    <row r="350" spans="67:67" x14ac:dyDescent="0.3">
      <c r="BO350" s="14"/>
    </row>
    <row r="351" spans="67:67" x14ac:dyDescent="0.3">
      <c r="BO351" s="14"/>
    </row>
    <row r="352" spans="67:67" x14ac:dyDescent="0.3">
      <c r="BO352" s="14"/>
    </row>
    <row r="353" spans="67:67" x14ac:dyDescent="0.3">
      <c r="BO353" s="14"/>
    </row>
    <row r="354" spans="67:67" x14ac:dyDescent="0.3">
      <c r="BO354" s="14"/>
    </row>
    <row r="355" spans="67:67" x14ac:dyDescent="0.3">
      <c r="BO355" s="14"/>
    </row>
    <row r="356" spans="67:67" x14ac:dyDescent="0.3">
      <c r="BO356" s="14"/>
    </row>
    <row r="357" spans="67:67" x14ac:dyDescent="0.3">
      <c r="BO357" s="14"/>
    </row>
    <row r="358" spans="67:67" x14ac:dyDescent="0.3">
      <c r="BO358" s="14"/>
    </row>
    <row r="359" spans="67:67" x14ac:dyDescent="0.3">
      <c r="BO359" s="14"/>
    </row>
    <row r="360" spans="67:67" x14ac:dyDescent="0.3">
      <c r="BO360" s="14"/>
    </row>
    <row r="361" spans="67:67" x14ac:dyDescent="0.3">
      <c r="BO361" s="14"/>
    </row>
    <row r="362" spans="67:67" x14ac:dyDescent="0.3">
      <c r="BO362" s="14"/>
    </row>
    <row r="363" spans="67:67" x14ac:dyDescent="0.3">
      <c r="BO363" s="14"/>
    </row>
    <row r="364" spans="67:67" x14ac:dyDescent="0.3">
      <c r="BO364" s="14"/>
    </row>
    <row r="365" spans="67:67" x14ac:dyDescent="0.3">
      <c r="BO365" s="14"/>
    </row>
    <row r="366" spans="67:67" x14ac:dyDescent="0.3">
      <c r="BO366" s="14"/>
    </row>
    <row r="367" spans="67:67" x14ac:dyDescent="0.3">
      <c r="BO367" s="14"/>
    </row>
  </sheetData>
  <mergeCells count="162">
    <mergeCell ref="E315:F315"/>
    <mergeCell ref="E316:F316"/>
    <mergeCell ref="E306:F306"/>
    <mergeCell ref="E307:F307"/>
    <mergeCell ref="E308:F308"/>
    <mergeCell ref="E309:F309"/>
    <mergeCell ref="E310:F310"/>
    <mergeCell ref="E311:F311"/>
    <mergeCell ref="E312:F312"/>
    <mergeCell ref="E313:F313"/>
    <mergeCell ref="E314:F314"/>
    <mergeCell ref="E297:F297"/>
    <mergeCell ref="E298:F298"/>
    <mergeCell ref="E299:F299"/>
    <mergeCell ref="E300:F300"/>
    <mergeCell ref="E301:F301"/>
    <mergeCell ref="E302:F302"/>
    <mergeCell ref="E303:F303"/>
    <mergeCell ref="E304:F304"/>
    <mergeCell ref="E305:F305"/>
    <mergeCell ref="E288:F288"/>
    <mergeCell ref="E289:F289"/>
    <mergeCell ref="E290:F290"/>
    <mergeCell ref="E291:F291"/>
    <mergeCell ref="E292:F292"/>
    <mergeCell ref="E293:F293"/>
    <mergeCell ref="E294:F294"/>
    <mergeCell ref="E295:F295"/>
    <mergeCell ref="E296:F296"/>
    <mergeCell ref="AB13:AE13"/>
    <mergeCell ref="G285:G287"/>
    <mergeCell ref="C317:D317"/>
    <mergeCell ref="W18:Z18"/>
    <mergeCell ref="W288:Y288"/>
    <mergeCell ref="W289:Y289"/>
    <mergeCell ref="W287:Y287"/>
    <mergeCell ref="W286:AE286"/>
    <mergeCell ref="W13:Z13"/>
    <mergeCell ref="W14:Z14"/>
    <mergeCell ref="W15:Z15"/>
    <mergeCell ref="W16:Z16"/>
    <mergeCell ref="W17:Z17"/>
    <mergeCell ref="N313:O313"/>
    <mergeCell ref="N314:O314"/>
    <mergeCell ref="N315:O315"/>
    <mergeCell ref="N316:O316"/>
    <mergeCell ref="N317:O317"/>
    <mergeCell ref="N308:O308"/>
    <mergeCell ref="N309:O309"/>
    <mergeCell ref="N310:O310"/>
    <mergeCell ref="N311:O311"/>
    <mergeCell ref="N312:O312"/>
    <mergeCell ref="N288:O288"/>
    <mergeCell ref="N289:O289"/>
    <mergeCell ref="N290:O290"/>
    <mergeCell ref="N291:O291"/>
    <mergeCell ref="N292:O292"/>
    <mergeCell ref="N303:O303"/>
    <mergeCell ref="N304:O304"/>
    <mergeCell ref="N305:O305"/>
    <mergeCell ref="N306:O306"/>
    <mergeCell ref="N298:O298"/>
    <mergeCell ref="N299:O299"/>
    <mergeCell ref="N300:O300"/>
    <mergeCell ref="N301:O301"/>
    <mergeCell ref="N302:O302"/>
    <mergeCell ref="K316:L316"/>
    <mergeCell ref="K317:L317"/>
    <mergeCell ref="K308:L308"/>
    <mergeCell ref="K309:L309"/>
    <mergeCell ref="K310:L310"/>
    <mergeCell ref="K311:L311"/>
    <mergeCell ref="K312:L312"/>
    <mergeCell ref="N293:O293"/>
    <mergeCell ref="N294:O294"/>
    <mergeCell ref="N295:O295"/>
    <mergeCell ref="N296:O296"/>
    <mergeCell ref="N297:O297"/>
    <mergeCell ref="N307:O307"/>
    <mergeCell ref="E317:F317"/>
    <mergeCell ref="K293:L293"/>
    <mergeCell ref="K294:L294"/>
    <mergeCell ref="K295:L295"/>
    <mergeCell ref="K296:L296"/>
    <mergeCell ref="K297:L297"/>
    <mergeCell ref="K288:L288"/>
    <mergeCell ref="K289:L289"/>
    <mergeCell ref="K290:L290"/>
    <mergeCell ref="K291:L291"/>
    <mergeCell ref="K292:L292"/>
    <mergeCell ref="K303:L303"/>
    <mergeCell ref="K304:L304"/>
    <mergeCell ref="K305:L305"/>
    <mergeCell ref="K306:L306"/>
    <mergeCell ref="K307:L307"/>
    <mergeCell ref="K298:L298"/>
    <mergeCell ref="K299:L299"/>
    <mergeCell ref="K300:L300"/>
    <mergeCell ref="K301:L301"/>
    <mergeCell ref="K302:L302"/>
    <mergeCell ref="K313:L313"/>
    <mergeCell ref="K314:L314"/>
    <mergeCell ref="K315:L315"/>
    <mergeCell ref="C10:D10"/>
    <mergeCell ref="E10:H10"/>
    <mergeCell ref="I10:J10"/>
    <mergeCell ref="K10:L10"/>
    <mergeCell ref="M10:O10"/>
    <mergeCell ref="P10:Q10"/>
    <mergeCell ref="W9:Z9"/>
    <mergeCell ref="P11:Q11"/>
    <mergeCell ref="E285:F287"/>
    <mergeCell ref="C285:D287"/>
    <mergeCell ref="K287:L287"/>
    <mergeCell ref="N287:O287"/>
    <mergeCell ref="H285:O285"/>
    <mergeCell ref="H286:I286"/>
    <mergeCell ref="J286:O286"/>
    <mergeCell ref="C11:D11"/>
    <mergeCell ref="E11:H11"/>
    <mergeCell ref="I11:J11"/>
    <mergeCell ref="K11:L11"/>
    <mergeCell ref="M11:O11"/>
    <mergeCell ref="W12:Z12"/>
    <mergeCell ref="C3:R3"/>
    <mergeCell ref="I4:R4"/>
    <mergeCell ref="S3:Z3"/>
    <mergeCell ref="C6:D6"/>
    <mergeCell ref="E6:H6"/>
    <mergeCell ref="I6:J6"/>
    <mergeCell ref="K6:L6"/>
    <mergeCell ref="M6:O6"/>
    <mergeCell ref="P6:Q6"/>
    <mergeCell ref="W6:Z6"/>
    <mergeCell ref="W5:Z5"/>
    <mergeCell ref="C5:D5"/>
    <mergeCell ref="E5:H5"/>
    <mergeCell ref="I5:J5"/>
    <mergeCell ref="K5:L5"/>
    <mergeCell ref="M5:O5"/>
    <mergeCell ref="P5:Q5"/>
    <mergeCell ref="AV5:BE5"/>
    <mergeCell ref="W8:Z8"/>
    <mergeCell ref="C9:D9"/>
    <mergeCell ref="E9:H9"/>
    <mergeCell ref="I9:J9"/>
    <mergeCell ref="K9:L9"/>
    <mergeCell ref="M9:O9"/>
    <mergeCell ref="P9:Q9"/>
    <mergeCell ref="C8:D8"/>
    <mergeCell ref="E8:H8"/>
    <mergeCell ref="I8:J8"/>
    <mergeCell ref="K8:L8"/>
    <mergeCell ref="M8:O8"/>
    <mergeCell ref="P8:Q8"/>
    <mergeCell ref="W7:Z7"/>
    <mergeCell ref="P7:Q7"/>
    <mergeCell ref="C7:D7"/>
    <mergeCell ref="E7:H7"/>
    <mergeCell ref="I7:J7"/>
    <mergeCell ref="K7:L7"/>
    <mergeCell ref="M7:O7"/>
  </mergeCells>
  <conditionalFormatting sqref="A35:XFD35 A46:XFD46 A57:XFD57 A68:XFD68 A79:XFD79 A90:XFD90 A101:XFD101 A112:XFD112 A123:XFD123 A134:XFD134 A145:XFD145 A155:XFD155 A166:XFD166 A177:XFD177 A188:XFD188 A199:XFD199 A210:XFD210 A221:XFD221 A232:XFD232 A243:XFD243 A254:XFD254 A265:XFD265 A276:XFD276 A24:XFD24">
    <cfRule type="containsText" dxfId="149" priority="2" operator="containsText" text="DONE">
      <formula>NOT(ISERROR(SEARCH("DONE",A24)))</formula>
    </cfRule>
  </conditionalFormatting>
  <conditionalFormatting sqref="E1:E1048576">
    <cfRule type="cellIs" dxfId="148" priority="5" operator="equal">
      <formula>"C"</formula>
    </cfRule>
    <cfRule type="cellIs" dxfId="147" priority="6" operator="equal">
      <formula>"WIP"</formula>
    </cfRule>
  </conditionalFormatting>
  <conditionalFormatting 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
    <cfRule type="cellIs" dxfId="146" priority="598" operator="equal">
      <formula>"DRY"</formula>
    </cfRule>
    <cfRule type="cellIs" dxfId="143" priority="595" operator="equal">
      <formula>"WFR"</formula>
    </cfRule>
    <cfRule type="cellIs" dxfId="142" priority="597" operator="equal">
      <formula>"DFR"</formula>
    </cfRule>
    <cfRule type="cellIs" dxfId="141" priority="596" operator="equal">
      <formula>"SANDY"</formula>
    </cfRule>
  </conditionalFormatting>
  <conditionalFormatting sqref="G1:G7 O1:O7 Q1:Q7 Y1:Y7 U1:U9 W1:W9 Y9">
    <cfRule type="cellIs" dxfId="139" priority="584" operator="equal">
      <formula>"WIP"</formula>
    </cfRule>
    <cfRule type="cellIs" dxfId="138" priority="583" operator="equal">
      <formula>"C"</formula>
    </cfRule>
  </conditionalFormatting>
  <conditionalFormatting sqref="G9:G1048576">
    <cfRule type="cellIs" dxfId="137" priority="3" operator="equal">
      <formula>"C"</formula>
    </cfRule>
    <cfRule type="cellIs" dxfId="136" priority="4" operator="equal">
      <formula>"WIP"</formula>
    </cfRule>
  </conditionalFormatting>
  <conditionalFormatting sqref="I1:I1048576">
    <cfRule type="cellIs" dxfId="135" priority="44" operator="equal">
      <formula>"WIP"</formula>
    </cfRule>
    <cfRule type="cellIs" dxfId="134" priority="43" operator="equal">
      <formula>"C"</formula>
    </cfRule>
  </conditionalFormatting>
  <conditionalFormatting sqref="K1:K1048576">
    <cfRule type="cellIs" dxfId="133" priority="42" operator="equal">
      <formula>"WIP"</formula>
    </cfRule>
    <cfRule type="cellIs" dxfId="132" priority="41" operator="equal">
      <formula>"C"</formula>
    </cfRule>
  </conditionalFormatting>
  <conditionalFormatting sqref="M1:M1048576">
    <cfRule type="cellIs" dxfId="131" priority="40" operator="equal">
      <formula>"WIP"</formula>
    </cfRule>
    <cfRule type="cellIs" dxfId="130" priority="39" operator="equal">
      <formula>"C"</formula>
    </cfRule>
  </conditionalFormatting>
  <conditionalFormatting sqref="O9:O1048576">
    <cfRule type="cellIs" dxfId="129" priority="38" operator="equal">
      <formula>"WIP"</formula>
    </cfRule>
    <cfRule type="cellIs" dxfId="128" priority="37" operator="equal">
      <formula>"C"</formula>
    </cfRule>
  </conditionalFormatting>
  <conditionalFormatting sqref="Q9:Q1048576">
    <cfRule type="cellIs" dxfId="127" priority="35" operator="equal">
      <formula>"C"</formula>
    </cfRule>
    <cfRule type="cellIs" dxfId="126" priority="36" operator="equal">
      <formula>"WIP"</formula>
    </cfRule>
  </conditionalFormatting>
  <conditionalFormatting sqref="S1:S1048576">
    <cfRule type="cellIs" dxfId="125" priority="33" operator="equal">
      <formula>"C"</formula>
    </cfRule>
    <cfRule type="cellIs" dxfId="124" priority="34" operator="equal">
      <formula>"WIP"</formula>
    </cfRule>
  </conditionalFormatting>
  <conditionalFormatting sqref="U11:U1048576">
    <cfRule type="cellIs" dxfId="123" priority="31" operator="equal">
      <formula>"C"</formula>
    </cfRule>
    <cfRule type="cellIs" dxfId="122" priority="32" operator="equal">
      <formula>"WIP"</formula>
    </cfRule>
  </conditionalFormatting>
  <conditionalFormatting sqref="W11:W1048576">
    <cfRule type="cellIs" dxfId="121" priority="29" operator="equal">
      <formula>"C"</formula>
    </cfRule>
    <cfRule type="cellIs" dxfId="120" priority="30" operator="equal">
      <formula>"WIP"</formula>
    </cfRule>
  </conditionalFormatting>
  <conditionalFormatting sqref="Y11:Y1048576">
    <cfRule type="cellIs" dxfId="119" priority="27" operator="equal">
      <formula>"C"</formula>
    </cfRule>
    <cfRule type="cellIs" dxfId="118" priority="28" operator="equal">
      <formula>"WIP"</formula>
    </cfRule>
  </conditionalFormatting>
  <conditionalFormatting sqref="AA1:AA1048576">
    <cfRule type="cellIs" dxfId="117" priority="25" operator="equal">
      <formula>"C"</formula>
    </cfRule>
    <cfRule type="cellIs" dxfId="116" priority="26" operator="equal">
      <formula>"WIP"</formula>
    </cfRule>
  </conditionalFormatting>
  <conditionalFormatting sqref="AC1:AC1048576">
    <cfRule type="cellIs" dxfId="115" priority="23" operator="equal">
      <formula>"C"</formula>
    </cfRule>
    <cfRule type="cellIs" dxfId="114" priority="24" operator="equal">
      <formula>"WIP"</formula>
    </cfRule>
  </conditionalFormatting>
  <conditionalFormatting sqref="AE1:AE1048576">
    <cfRule type="cellIs" dxfId="113" priority="21" operator="equal">
      <formula>"C"</formula>
    </cfRule>
    <cfRule type="cellIs" dxfId="112" priority="22" operator="equal">
      <formula>"WIP"</formula>
    </cfRule>
  </conditionalFormatting>
  <conditionalFormatting sqref="AG1:AG1048576">
    <cfRule type="cellIs" dxfId="111" priority="19" operator="equal">
      <formula>"C"</formula>
    </cfRule>
    <cfRule type="cellIs" dxfId="110" priority="20" operator="equal">
      <formula>"WIP"</formula>
    </cfRule>
  </conditionalFormatting>
  <conditionalFormatting sqref="AI1:AI1048576">
    <cfRule type="cellIs" dxfId="109" priority="18" operator="equal">
      <formula>"WIP"</formula>
    </cfRule>
    <cfRule type="cellIs" dxfId="108" priority="17" operator="equal">
      <formula>"C"</formula>
    </cfRule>
  </conditionalFormatting>
  <conditionalFormatting sqref="AK1:AK1048576">
    <cfRule type="cellIs" dxfId="107" priority="16" operator="equal">
      <formula>"WIP"</formula>
    </cfRule>
    <cfRule type="cellIs" dxfId="106" priority="15" operator="equal">
      <formula>"C"</formula>
    </cfRule>
  </conditionalFormatting>
  <conditionalFormatting sqref="AM1:AM1048576">
    <cfRule type="cellIs" dxfId="105" priority="14" operator="equal">
      <formula>"WIP"</formula>
    </cfRule>
    <cfRule type="cellIs" dxfId="104" priority="13" operator="equal">
      <formula>"C"</formula>
    </cfRule>
  </conditionalFormatting>
  <conditionalFormatting sqref="AO1:AO1048576">
    <cfRule type="cellIs" dxfId="103" priority="12" operator="equal">
      <formula>"WIP"</formula>
    </cfRule>
    <cfRule type="cellIs" dxfId="102" priority="11" operator="equal">
      <formula>"C"</formula>
    </cfRule>
  </conditionalFormatting>
  <conditionalFormatting sqref="AQ1:AQ1048576">
    <cfRule type="cellIs" dxfId="101" priority="9" operator="equal">
      <formula>"C"</formula>
    </cfRule>
    <cfRule type="cellIs" dxfId="100" priority="10" operator="equal">
      <formula>"WIP"</formula>
    </cfRule>
  </conditionalFormatting>
  <conditionalFormatting sqref="AS24:AS26">
    <cfRule type="cellIs" dxfId="99" priority="532" operator="equal">
      <formula>"WIP"</formula>
    </cfRule>
    <cfRule type="cellIs" dxfId="98" priority="531" operator="equal">
      <formula>"C"</formula>
    </cfRule>
  </conditionalFormatting>
  <conditionalFormatting sqref="AS35">
    <cfRule type="cellIs" dxfId="97" priority="530" operator="equal">
      <formula>"WIP"</formula>
    </cfRule>
    <cfRule type="cellIs" dxfId="96" priority="529" operator="equal">
      <formula>"C"</formula>
    </cfRule>
  </conditionalFormatting>
  <conditionalFormatting sqref="AS37">
    <cfRule type="cellIs" dxfId="95" priority="536" operator="equal">
      <formula>"WIP"</formula>
    </cfRule>
    <cfRule type="cellIs" dxfId="94" priority="535" operator="equal">
      <formula>"C"</formula>
    </cfRule>
  </conditionalFormatting>
  <conditionalFormatting sqref="AS46">
    <cfRule type="cellIs" dxfId="93" priority="528" operator="equal">
      <formula>"WIP"</formula>
    </cfRule>
    <cfRule type="cellIs" dxfId="92" priority="527" operator="equal">
      <formula>"C"</formula>
    </cfRule>
  </conditionalFormatting>
  <conditionalFormatting sqref="AS48">
    <cfRule type="cellIs" dxfId="91" priority="538" operator="equal">
      <formula>"WIP"</formula>
    </cfRule>
    <cfRule type="cellIs" dxfId="90" priority="537" operator="equal">
      <formula>"C"</formula>
    </cfRule>
  </conditionalFormatting>
  <conditionalFormatting sqref="AS57">
    <cfRule type="cellIs" dxfId="89" priority="526" operator="equal">
      <formula>"WIP"</formula>
    </cfRule>
    <cfRule type="cellIs" dxfId="88" priority="525" operator="equal">
      <formula>"C"</formula>
    </cfRule>
  </conditionalFormatting>
  <conditionalFormatting sqref="AS59">
    <cfRule type="cellIs" dxfId="87" priority="539" operator="equal">
      <formula>"C"</formula>
    </cfRule>
    <cfRule type="cellIs" dxfId="86" priority="540" operator="equal">
      <formula>"WIP"</formula>
    </cfRule>
  </conditionalFormatting>
  <conditionalFormatting sqref="AS68">
    <cfRule type="cellIs" dxfId="85" priority="523" operator="equal">
      <formula>"C"</formula>
    </cfRule>
    <cfRule type="cellIs" dxfId="84" priority="524" operator="equal">
      <formula>"WIP"</formula>
    </cfRule>
  </conditionalFormatting>
  <conditionalFormatting sqref="AS70">
    <cfRule type="cellIs" dxfId="83" priority="542" operator="equal">
      <formula>"WIP"</formula>
    </cfRule>
    <cfRule type="cellIs" dxfId="82" priority="541" operator="equal">
      <formula>"C"</formula>
    </cfRule>
  </conditionalFormatting>
  <conditionalFormatting sqref="AS79">
    <cfRule type="cellIs" dxfId="81" priority="521" operator="equal">
      <formula>"C"</formula>
    </cfRule>
    <cfRule type="cellIs" dxfId="80" priority="522" operator="equal">
      <formula>"WIP"</formula>
    </cfRule>
  </conditionalFormatting>
  <conditionalFormatting sqref="AS81">
    <cfRule type="cellIs" dxfId="79" priority="544" operator="equal">
      <formula>"WIP"</formula>
    </cfRule>
    <cfRule type="cellIs" dxfId="78" priority="543" operator="equal">
      <formula>"C"</formula>
    </cfRule>
  </conditionalFormatting>
  <conditionalFormatting sqref="AS90">
    <cfRule type="cellIs" dxfId="77" priority="519" operator="equal">
      <formula>"C"</formula>
    </cfRule>
    <cfRule type="cellIs" dxfId="76" priority="520" operator="equal">
      <formula>"WIP"</formula>
    </cfRule>
  </conditionalFormatting>
  <conditionalFormatting sqref="AS92">
    <cfRule type="cellIs" dxfId="75" priority="546" operator="equal">
      <formula>"WIP"</formula>
    </cfRule>
    <cfRule type="cellIs" dxfId="74" priority="545" operator="equal">
      <formula>"C"</formula>
    </cfRule>
  </conditionalFormatting>
  <conditionalFormatting sqref="AS101">
    <cfRule type="cellIs" dxfId="73" priority="518" operator="equal">
      <formula>"WIP"</formula>
    </cfRule>
    <cfRule type="cellIs" dxfId="72" priority="517" operator="equal">
      <formula>"C"</formula>
    </cfRule>
  </conditionalFormatting>
  <conditionalFormatting sqref="AS103">
    <cfRule type="cellIs" dxfId="71" priority="548" operator="equal">
      <formula>"WIP"</formula>
    </cfRule>
    <cfRule type="cellIs" dxfId="70" priority="547" operator="equal">
      <formula>"C"</formula>
    </cfRule>
  </conditionalFormatting>
  <conditionalFormatting sqref="AS112">
    <cfRule type="cellIs" dxfId="69" priority="515" operator="equal">
      <formula>"C"</formula>
    </cfRule>
    <cfRule type="cellIs" dxfId="68" priority="516" operator="equal">
      <formula>"WIP"</formula>
    </cfRule>
  </conditionalFormatting>
  <conditionalFormatting sqref="AS114">
    <cfRule type="cellIs" dxfId="67" priority="550" operator="equal">
      <formula>"WIP"</formula>
    </cfRule>
    <cfRule type="cellIs" dxfId="66" priority="549" operator="equal">
      <formula>"C"</formula>
    </cfRule>
  </conditionalFormatting>
  <conditionalFormatting sqref="AS123">
    <cfRule type="cellIs" dxfId="65" priority="514" operator="equal">
      <formula>"WIP"</formula>
    </cfRule>
    <cfRule type="cellIs" dxfId="64" priority="513" operator="equal">
      <formula>"C"</formula>
    </cfRule>
  </conditionalFormatting>
  <conditionalFormatting sqref="AS125">
    <cfRule type="cellIs" dxfId="63" priority="552" operator="equal">
      <formula>"WIP"</formula>
    </cfRule>
    <cfRule type="cellIs" dxfId="62" priority="551" operator="equal">
      <formula>"C"</formula>
    </cfRule>
  </conditionalFormatting>
  <conditionalFormatting sqref="AS134">
    <cfRule type="cellIs" dxfId="61" priority="511" operator="equal">
      <formula>"C"</formula>
    </cfRule>
    <cfRule type="cellIs" dxfId="60" priority="512" operator="equal">
      <formula>"WIP"</formula>
    </cfRule>
  </conditionalFormatting>
  <conditionalFormatting sqref="AS136">
    <cfRule type="cellIs" dxfId="59" priority="554" operator="equal">
      <formula>"WIP"</formula>
    </cfRule>
    <cfRule type="cellIs" dxfId="58" priority="553" operator="equal">
      <formula>"C"</formula>
    </cfRule>
  </conditionalFormatting>
  <conditionalFormatting sqref="AS145">
    <cfRule type="cellIs" dxfId="57" priority="470" operator="equal">
      <formula>"WIP"</formula>
    </cfRule>
    <cfRule type="cellIs" dxfId="56" priority="469" operator="equal">
      <formula>"C"</formula>
    </cfRule>
  </conditionalFormatting>
  <conditionalFormatting sqref="AS147">
    <cfRule type="cellIs" dxfId="55" priority="557" operator="equal">
      <formula>"C"</formula>
    </cfRule>
    <cfRule type="cellIs" dxfId="54" priority="558" operator="equal">
      <formula>"WIP"</formula>
    </cfRule>
  </conditionalFormatting>
  <conditionalFormatting sqref="AS155">
    <cfRule type="cellIs" dxfId="53" priority="428" operator="equal">
      <formula>"WIP"</formula>
    </cfRule>
    <cfRule type="cellIs" dxfId="52" priority="427" operator="equal">
      <formula>"C"</formula>
    </cfRule>
  </conditionalFormatting>
  <conditionalFormatting sqref="AS157">
    <cfRule type="cellIs" dxfId="51" priority="560" operator="equal">
      <formula>"WIP"</formula>
    </cfRule>
    <cfRule type="cellIs" dxfId="50" priority="559" operator="equal">
      <formula>"C"</formula>
    </cfRule>
  </conditionalFormatting>
  <conditionalFormatting sqref="AS166">
    <cfRule type="cellIs" dxfId="49" priority="385" operator="equal">
      <formula>"C"</formula>
    </cfRule>
    <cfRule type="cellIs" dxfId="48" priority="386" operator="equal">
      <formula>"WIP"</formula>
    </cfRule>
  </conditionalFormatting>
  <conditionalFormatting sqref="AS168">
    <cfRule type="cellIs" dxfId="47" priority="561" operator="equal">
      <formula>"C"</formula>
    </cfRule>
    <cfRule type="cellIs" dxfId="46" priority="562" operator="equal">
      <formula>"WIP"</formula>
    </cfRule>
  </conditionalFormatting>
  <conditionalFormatting sqref="AS177">
    <cfRule type="cellIs" dxfId="45" priority="344" operator="equal">
      <formula>"WIP"</formula>
    </cfRule>
    <cfRule type="cellIs" dxfId="44" priority="343" operator="equal">
      <formula>"C"</formula>
    </cfRule>
  </conditionalFormatting>
  <conditionalFormatting sqref="AS179">
    <cfRule type="cellIs" dxfId="43" priority="563" operator="equal">
      <formula>"C"</formula>
    </cfRule>
    <cfRule type="cellIs" dxfId="42" priority="564" operator="equal">
      <formula>"WIP"</formula>
    </cfRule>
  </conditionalFormatting>
  <conditionalFormatting sqref="AS188">
    <cfRule type="cellIs" dxfId="41" priority="302" operator="equal">
      <formula>"WIP"</formula>
    </cfRule>
    <cfRule type="cellIs" dxfId="40" priority="301" operator="equal">
      <formula>"C"</formula>
    </cfRule>
  </conditionalFormatting>
  <conditionalFormatting sqref="AS190">
    <cfRule type="cellIs" dxfId="39" priority="565" operator="equal">
      <formula>"C"</formula>
    </cfRule>
    <cfRule type="cellIs" dxfId="38" priority="566" operator="equal">
      <formula>"WIP"</formula>
    </cfRule>
  </conditionalFormatting>
  <conditionalFormatting sqref="AS199">
    <cfRule type="cellIs" dxfId="37" priority="259" operator="equal">
      <formula>"C"</formula>
    </cfRule>
    <cfRule type="cellIs" dxfId="36" priority="260" operator="equal">
      <formula>"WIP"</formula>
    </cfRule>
  </conditionalFormatting>
  <conditionalFormatting sqref="AS201">
    <cfRule type="cellIs" dxfId="35" priority="567" operator="equal">
      <formula>"C"</formula>
    </cfRule>
    <cfRule type="cellIs" dxfId="34" priority="568" operator="equal">
      <formula>"WIP"</formula>
    </cfRule>
  </conditionalFormatting>
  <conditionalFormatting sqref="AS210">
    <cfRule type="cellIs" dxfId="33" priority="218" operator="equal">
      <formula>"WIP"</formula>
    </cfRule>
    <cfRule type="cellIs" dxfId="32" priority="217" operator="equal">
      <formula>"C"</formula>
    </cfRule>
  </conditionalFormatting>
  <conditionalFormatting sqref="AS212">
    <cfRule type="cellIs" dxfId="31" priority="570" operator="equal">
      <formula>"WIP"</formula>
    </cfRule>
    <cfRule type="cellIs" dxfId="30" priority="569" operator="equal">
      <formula>"C"</formula>
    </cfRule>
  </conditionalFormatting>
  <conditionalFormatting sqref="AS221">
    <cfRule type="cellIs" dxfId="29" priority="176" operator="equal">
      <formula>"WIP"</formula>
    </cfRule>
    <cfRule type="cellIs" dxfId="28" priority="175" operator="equal">
      <formula>"C"</formula>
    </cfRule>
  </conditionalFormatting>
  <conditionalFormatting sqref="AS223">
    <cfRule type="cellIs" dxfId="27" priority="571" operator="equal">
      <formula>"C"</formula>
    </cfRule>
    <cfRule type="cellIs" dxfId="26" priority="572" operator="equal">
      <formula>"WIP"</formula>
    </cfRule>
  </conditionalFormatting>
  <conditionalFormatting sqref="AS232">
    <cfRule type="cellIs" dxfId="25" priority="134" operator="equal">
      <formula>"WIP"</formula>
    </cfRule>
    <cfRule type="cellIs" dxfId="24" priority="133" operator="equal">
      <formula>"C"</formula>
    </cfRule>
  </conditionalFormatting>
  <conditionalFormatting sqref="AS234">
    <cfRule type="cellIs" dxfId="23" priority="573" operator="equal">
      <formula>"C"</formula>
    </cfRule>
    <cfRule type="cellIs" dxfId="22" priority="574" operator="equal">
      <formula>"WIP"</formula>
    </cfRule>
  </conditionalFormatting>
  <conditionalFormatting sqref="AS243">
    <cfRule type="cellIs" dxfId="21" priority="92" operator="equal">
      <formula>"WIP"</formula>
    </cfRule>
    <cfRule type="cellIs" dxfId="20" priority="91" operator="equal">
      <formula>"C"</formula>
    </cfRule>
  </conditionalFormatting>
  <conditionalFormatting sqref="AS245">
    <cfRule type="cellIs" dxfId="19" priority="575" operator="equal">
      <formula>"C"</formula>
    </cfRule>
    <cfRule type="cellIs" dxfId="18" priority="576" operator="equal">
      <formula>"WIP"</formula>
    </cfRule>
  </conditionalFormatting>
  <conditionalFormatting sqref="AS254">
    <cfRule type="cellIs" dxfId="17" priority="50" operator="equal">
      <formula>"WIP"</formula>
    </cfRule>
    <cfRule type="cellIs" dxfId="16" priority="49" operator="equal">
      <formula>"C"</formula>
    </cfRule>
  </conditionalFormatting>
  <conditionalFormatting sqref="AS256">
    <cfRule type="cellIs" dxfId="15" priority="577" operator="equal">
      <formula>"C"</formula>
    </cfRule>
    <cfRule type="cellIs" dxfId="14" priority="578" operator="equal">
      <formula>"WIP"</formula>
    </cfRule>
  </conditionalFormatting>
  <conditionalFormatting sqref="AS265">
    <cfRule type="cellIs" dxfId="13" priority="7" operator="equal">
      <formula>"C"</formula>
    </cfRule>
    <cfRule type="cellIs" dxfId="12" priority="8" operator="equal">
      <formula>"WIP"</formula>
    </cfRule>
  </conditionalFormatting>
  <conditionalFormatting sqref="AS267">
    <cfRule type="cellIs" dxfId="11" priority="579" operator="equal">
      <formula>"C"</formula>
    </cfRule>
    <cfRule type="cellIs" dxfId="10" priority="580" operator="equal">
      <formula>"WIP"</formula>
    </cfRule>
  </conditionalFormatting>
  <conditionalFormatting sqref="AT1">
    <cfRule type="cellIs" dxfId="6" priority="588" operator="equal">
      <formula>"WFR"</formula>
    </cfRule>
    <cfRule type="cellIs" dxfId="5" priority="590" operator="equal">
      <formula>"DFR"</formula>
    </cfRule>
    <cfRule type="cellIs" dxfId="4" priority="591" operator="equal">
      <formula>"DRY"</formula>
    </cfRule>
    <cfRule type="cellIs" dxfId="3" priority="589" operator="equal">
      <formula>"SANDY"</formula>
    </cfRule>
  </conditionalFormatting>
  <conditionalFormatting sqref="BO25:BO367">
    <cfRule type="duplicateValues" dxfId="2" priority="1"/>
  </conditionalFormatting>
  <hyperlinks>
    <hyperlink ref="A1" location="'Progress Summary'!A1" display="'Progress Summary'!A1" xr:uid="{D7CA56C6-9203-4B52-BB34-2EFF06B1587A}"/>
  </hyperlinks>
  <printOptions horizontalCentered="1" verticalCentered="1"/>
  <pageMargins left="0.31496062992125984" right="0.31496062992125984" top="0.15748031496062992" bottom="0.15748031496062992" header="0.31496062992125984" footer="0.31496062992125984"/>
  <pageSetup scale="67" orientation="landscape" verticalDpi="4294967295" r:id="rId1"/>
  <headerFooter>
    <oddFooter>&amp;RPage &amp;P of &amp;N</oddFooter>
  </headerFooter>
  <rowBreaks count="4" manualBreakCount="4">
    <brk id="63" min="1" max="45" man="1"/>
    <brk id="129" min="1" max="45" man="1"/>
    <brk id="194" min="1" max="45" man="1"/>
    <brk id="260" min="1" max="45" man="1"/>
  </rowBreaks>
  <drawing r:id="rId2"/>
  <extLst>
    <ext xmlns:x14="http://schemas.microsoft.com/office/spreadsheetml/2009/9/main" uri="{78C0D931-6437-407d-A8EE-F0AAD7539E65}">
      <x14:conditionalFormattings>
        <x14:conditionalFormatting xmlns:xm="http://schemas.microsoft.com/office/excel/2006/main">
          <x14:cfRule type="beginsWith" priority="593" operator="beginsWith" id="{119BC9A7-AB1D-4C31-BBAE-C748EA0E5B84}">
            <xm:f>LEFT(C1,LEN("DC"))="DC"</xm:f>
            <xm:f>"DC"</xm:f>
            <x14:dxf>
              <fill>
                <patternFill>
                  <bgColor theme="7"/>
                </patternFill>
              </fill>
            </x14:dxf>
          </x14:cfRule>
          <x14:cfRule type="beginsWith" priority="594" operator="beginsWith" id="{A4A54C89-61FF-4D1F-87A2-D464926EBF52}">
            <xm:f>LEFT(C1,LEN("DD"))="DD"</xm:f>
            <xm:f>"DD"</xm:f>
            <x14:dxf>
              <fill>
                <patternFill>
                  <bgColor theme="7"/>
                </patternFill>
              </fill>
            </x14:dxf>
          </x14:cfRule>
          <xm: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xm:sqref>
        </x14:conditionalFormatting>
        <x14:conditionalFormatting xmlns:xm="http://schemas.microsoft.com/office/excel/2006/main">
          <x14:cfRule type="beginsWith" priority="592" operator="beginsWith" id="{474108CC-456E-474F-BE29-E8BC18320585}">
            <xm:f>LEFT(C1,LEN("DB"))="DB"</xm:f>
            <xm:f>"DB"</xm:f>
            <x14:dxf>
              <fill>
                <patternFill>
                  <bgColor theme="5" tint="0.79998168889431442"/>
                </patternFill>
              </fill>
            </x14:dxf>
          </x14:cfRule>
          <xm:sqref>G1:G7 O1:O7 Q1:Q7 Y1:Y7 U1:U9 W1:W9 Y9 AS1:AS1048576 I1:I1048576 K1:K1048576 M1:M1048576 O9:O1048576 Q9:Q1048576 S1:S1048576 U11:U1048576 W11:W1048576 Y11:Y1048576 AA1:AA1048576 AC1:AC1048576 AE1:AE1048576 AG1:AG1048576 AI1:AI1048576 AK1:AK1048576 AM1:AM1048576 AO1:AO1048576 AQ1:AQ1048576 E1:E1048576 G9:G1048576 C1:C1048576</xm:sqref>
        </x14:conditionalFormatting>
        <x14:conditionalFormatting xmlns:xm="http://schemas.microsoft.com/office/excel/2006/main">
          <x14:cfRule type="beginsWith" priority="585" operator="beginsWith" id="{8C9DE4B1-8706-4D0F-9F3F-F0082B878A6C}">
            <xm:f>LEFT(AT1,LEN("DB"))="DB"</xm:f>
            <xm:f>"DB"</xm:f>
            <x14:dxf>
              <fill>
                <patternFill>
                  <bgColor theme="5" tint="0.79998168889431442"/>
                </patternFill>
              </fill>
            </x14:dxf>
          </x14:cfRule>
          <x14:cfRule type="beginsWith" priority="586" operator="beginsWith" id="{6C299148-C579-4DF4-B96B-8E3BC87D5990}">
            <xm:f>LEFT(AT1,LEN("DC"))="DC"</xm:f>
            <xm:f>"DC"</xm:f>
            <x14:dxf>
              <fill>
                <patternFill>
                  <bgColor theme="7"/>
                </patternFill>
              </fill>
            </x14:dxf>
          </x14:cfRule>
          <x14:cfRule type="beginsWith" priority="587" operator="beginsWith" id="{6E8FF4ED-82E5-42EB-B684-846F0EF61FB2}">
            <xm:f>LEFT(AT1,LEN("DD"))="DD"</xm:f>
            <xm:f>"DD"</xm:f>
            <x14:dxf>
              <fill>
                <patternFill>
                  <bgColor theme="7"/>
                </patternFill>
              </fill>
            </x14:dxf>
          </x14:cfRule>
          <xm:sqref>AT1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7855-817A-47F8-98EE-214E0BE147EE}">
  <sheetPr codeName="Sheet13"/>
  <dimension ref="A1:M530"/>
  <sheetViews>
    <sheetView topLeftCell="A464" workbookViewId="0">
      <selection activeCell="I7" sqref="I7:I491"/>
    </sheetView>
  </sheetViews>
  <sheetFormatPr defaultColWidth="9.1796875" defaultRowHeight="13" x14ac:dyDescent="0.35"/>
  <cols>
    <col min="1" max="2" width="9.1796875" style="442"/>
    <col min="3" max="3" width="11.453125" style="442" customWidth="1"/>
    <col min="4" max="4" width="3" style="442" customWidth="1"/>
    <col min="5" max="6" width="2.1796875" style="442" customWidth="1"/>
    <col min="7" max="7" width="2.26953125" style="442" customWidth="1"/>
    <col min="8" max="8" width="23.26953125" style="442" customWidth="1"/>
    <col min="9" max="9" width="11.453125" style="442" customWidth="1"/>
    <col min="10" max="10" width="22" style="442" bestFit="1" customWidth="1"/>
    <col min="11" max="11" width="7" style="442" bestFit="1" customWidth="1"/>
    <col min="12" max="12" width="13.26953125" style="442" bestFit="1" customWidth="1"/>
    <col min="13" max="13" width="12.453125" style="442" customWidth="1"/>
    <col min="14" max="16384" width="9.1796875" style="443"/>
  </cols>
  <sheetData>
    <row r="1" spans="1:13" x14ac:dyDescent="0.35">
      <c r="A1" s="704" t="s">
        <v>1288</v>
      </c>
      <c r="M1" s="705"/>
    </row>
    <row r="2" spans="1:13" s="442" customFormat="1" x14ac:dyDescent="0.35">
      <c r="A2" s="442">
        <v>1</v>
      </c>
      <c r="B2" s="442">
        <v>2</v>
      </c>
      <c r="C2" s="442">
        <v>3</v>
      </c>
      <c r="D2" s="442">
        <v>4</v>
      </c>
      <c r="E2" s="442">
        <v>5</v>
      </c>
      <c r="F2" s="442">
        <v>6</v>
      </c>
      <c r="G2" s="442">
        <v>7</v>
      </c>
      <c r="H2" s="442">
        <v>8</v>
      </c>
      <c r="I2" s="442">
        <v>9</v>
      </c>
      <c r="J2" s="442">
        <v>10</v>
      </c>
      <c r="K2" s="442">
        <v>11</v>
      </c>
      <c r="L2" s="442">
        <v>12</v>
      </c>
      <c r="M2" s="442">
        <v>13</v>
      </c>
    </row>
    <row r="3" spans="1:13" x14ac:dyDescent="0.35">
      <c r="B3" s="947" t="s">
        <v>661</v>
      </c>
      <c r="C3" s="947"/>
      <c r="D3" s="947"/>
      <c r="E3" s="947"/>
      <c r="F3" s="947"/>
      <c r="G3" s="947"/>
      <c r="H3" s="947"/>
      <c r="I3" s="947"/>
      <c r="J3" s="947"/>
    </row>
    <row r="4" spans="1:13" x14ac:dyDescent="0.35">
      <c r="A4" s="444" t="s">
        <v>307</v>
      </c>
      <c r="B4" s="948" t="s">
        <v>296</v>
      </c>
      <c r="C4" s="948"/>
      <c r="D4" s="948"/>
      <c r="E4" s="948"/>
      <c r="F4" s="948"/>
      <c r="G4" s="948"/>
      <c r="H4" s="948"/>
      <c r="I4" s="948"/>
      <c r="J4" s="948"/>
    </row>
    <row r="5" spans="1:13" x14ac:dyDescent="0.35">
      <c r="A5" s="444"/>
      <c r="B5" s="444" t="s">
        <v>445</v>
      </c>
      <c r="C5" s="444" t="s">
        <v>140</v>
      </c>
      <c r="D5" s="444" t="s">
        <v>108</v>
      </c>
      <c r="E5" s="444" t="s">
        <v>446</v>
      </c>
      <c r="F5" s="444" t="s">
        <v>424</v>
      </c>
      <c r="G5" s="444" t="s">
        <v>447</v>
      </c>
      <c r="H5" s="444" t="s">
        <v>448</v>
      </c>
      <c r="I5" s="444" t="s">
        <v>449</v>
      </c>
      <c r="J5" s="444" t="s">
        <v>9</v>
      </c>
      <c r="K5" s="444" t="s">
        <v>442</v>
      </c>
      <c r="L5" s="444" t="s">
        <v>127</v>
      </c>
      <c r="M5" s="444" t="s">
        <v>1206</v>
      </c>
    </row>
    <row r="6" spans="1:13" x14ac:dyDescent="0.35">
      <c r="A6" s="442">
        <v>0</v>
      </c>
      <c r="B6" s="442" t="s">
        <v>660</v>
      </c>
      <c r="I6" s="445"/>
    </row>
    <row r="7" spans="1:13" x14ac:dyDescent="0.35">
      <c r="A7" s="442">
        <v>1</v>
      </c>
      <c r="B7" s="442" t="s">
        <v>450</v>
      </c>
      <c r="C7" s="442" t="s">
        <v>241</v>
      </c>
      <c r="H7" s="442" t="str">
        <f>+CONCATENATE(D7,",",E7,",",F7,",",G7)</f>
        <v>,,,</v>
      </c>
      <c r="I7" s="445">
        <v>122</v>
      </c>
      <c r="K7" s="442" t="str">
        <f>+IFERROR(VLOOKUP(B7,Foundation!$C$8:$E$703,3,FALSE),"")</f>
        <v>DRY</v>
      </c>
      <c r="L7" s="442" t="str">
        <f>+IF(IFERROR(MATCH(B7,'Erection Compiled'!$C$7:$C$742,0),"B")="B","","E")</f>
        <v>E</v>
      </c>
      <c r="M7" s="442" t="str">
        <f>+IFERROR(VLOOKUP(B7,Tackwelding!$B$6:$G$599,6,FALSE),"")</f>
        <v/>
      </c>
    </row>
    <row r="8" spans="1:13" x14ac:dyDescent="0.35">
      <c r="A8" s="442">
        <v>2</v>
      </c>
      <c r="B8" s="442" t="s">
        <v>632</v>
      </c>
      <c r="C8" s="442" t="s">
        <v>241</v>
      </c>
      <c r="H8" s="442" t="str">
        <f>+CONCATENATE(D8,",",E8,",",F8,",",G8)</f>
        <v>,,,</v>
      </c>
      <c r="I8" s="445">
        <v>90</v>
      </c>
      <c r="J8" s="442" t="s">
        <v>670</v>
      </c>
      <c r="K8" s="442" t="str">
        <f>+IFERROR(VLOOKUP(B8,Foundation!$C$8:$E$703,3,FALSE),"")</f>
        <v>DRY</v>
      </c>
      <c r="L8" s="442" t="str">
        <f>+IF(IFERROR(MATCH(B8,'Erection Compiled'!$C$7:$C$742,0),"B")="B","","E")</f>
        <v>E</v>
      </c>
      <c r="M8" s="442" t="str">
        <f>+IFERROR(VLOOKUP(B8,Tackwelding!$B$6:$G$599,6,FALSE),"")</f>
        <v>Done</v>
      </c>
    </row>
    <row r="9" spans="1:13" x14ac:dyDescent="0.35">
      <c r="A9" s="442">
        <v>3</v>
      </c>
      <c r="B9" s="442" t="s">
        <v>633</v>
      </c>
      <c r="C9" s="442" t="s">
        <v>235</v>
      </c>
      <c r="H9" s="442" t="str">
        <f t="shared" ref="H9:H72" si="0">+CONCATENATE(D9,",",E9,",",F9,",",G9)</f>
        <v>,,,</v>
      </c>
      <c r="I9" s="445">
        <v>277.7</v>
      </c>
      <c r="K9" s="442" t="str">
        <f>+IFERROR(VLOOKUP(B9,Foundation!$C$8:$E$703,3,FALSE),"")</f>
        <v>DFR</v>
      </c>
      <c r="L9" s="442" t="str">
        <f>+IF(IFERROR(MATCH(B9,'Erection Compiled'!$C$7:$C$742,0),"B")="B","","E")</f>
        <v>E</v>
      </c>
      <c r="M9" s="442" t="str">
        <f>+IFERROR(VLOOKUP(B9,Tackwelding!$B$6:$G$599,6,FALSE),"")</f>
        <v>Done</v>
      </c>
    </row>
    <row r="10" spans="1:13" x14ac:dyDescent="0.35">
      <c r="A10" s="442">
        <v>4</v>
      </c>
      <c r="B10" s="442" t="s">
        <v>634</v>
      </c>
      <c r="C10" s="442" t="s">
        <v>234</v>
      </c>
      <c r="E10" s="442">
        <v>1</v>
      </c>
      <c r="F10" s="442">
        <v>1</v>
      </c>
      <c r="H10" s="442" t="str">
        <f t="shared" si="0"/>
        <v>,1,1,</v>
      </c>
      <c r="I10" s="445">
        <v>386</v>
      </c>
      <c r="K10" s="442" t="str">
        <f>+IFERROR(VLOOKUP(B10,Foundation!$C$8:$E$703,3,FALSE),"")</f>
        <v>DRY</v>
      </c>
      <c r="L10" s="442" t="str">
        <f>+IF(IFERROR(MATCH(B10,'Erection Compiled'!$C$7:$C$742,0),"B")="B","","E")</f>
        <v>E</v>
      </c>
      <c r="M10" s="442" t="str">
        <f>+IFERROR(VLOOKUP(B10,Tackwelding!$B$6:$G$599,6,FALSE),"")</f>
        <v/>
      </c>
    </row>
    <row r="11" spans="1:13" x14ac:dyDescent="0.35">
      <c r="A11" s="442">
        <v>5</v>
      </c>
      <c r="B11" s="442" t="s">
        <v>635</v>
      </c>
      <c r="C11" s="442" t="s">
        <v>234</v>
      </c>
      <c r="H11" s="442" t="str">
        <f t="shared" si="0"/>
        <v>,,,</v>
      </c>
      <c r="I11" s="445">
        <v>443.6</v>
      </c>
      <c r="K11" s="442" t="str">
        <f>+IFERROR(VLOOKUP(B11,Foundation!$C$8:$E$703,3,FALSE),"")</f>
        <v>DRY</v>
      </c>
      <c r="L11" s="442" t="str">
        <f>+IF(IFERROR(MATCH(B11,'Erection Compiled'!$C$7:$C$742,0),"B")="B","","E")</f>
        <v>E</v>
      </c>
      <c r="M11" s="442" t="str">
        <f>+IFERROR(VLOOKUP(B11,Tackwelding!$B$6:$G$599,6,FALSE),"")</f>
        <v>Done</v>
      </c>
    </row>
    <row r="12" spans="1:13" x14ac:dyDescent="0.35">
      <c r="A12" s="442">
        <v>6</v>
      </c>
      <c r="B12" s="442" t="s">
        <v>636</v>
      </c>
      <c r="C12" s="442" t="s">
        <v>20</v>
      </c>
      <c r="F12" s="442">
        <v>1</v>
      </c>
      <c r="H12" s="442" t="str">
        <f t="shared" si="0"/>
        <v>,,1,</v>
      </c>
      <c r="I12" s="445">
        <v>333.4</v>
      </c>
      <c r="K12" s="442" t="str">
        <f>+IFERROR(VLOOKUP(B12,Foundation!$C$8:$E$703,3,FALSE),"")</f>
        <v>DFR</v>
      </c>
      <c r="L12" s="442" t="str">
        <f>+IF(IFERROR(MATCH(B12,'Erection Compiled'!$C$7:$C$742,0),"B")="B","","E")</f>
        <v>E</v>
      </c>
      <c r="M12" s="442" t="str">
        <f>+IFERROR(VLOOKUP(B12,Tackwelding!$B$6:$G$599,6,FALSE),"")</f>
        <v>Done</v>
      </c>
    </row>
    <row r="13" spans="1:13" x14ac:dyDescent="0.35">
      <c r="A13" s="442">
        <v>7</v>
      </c>
      <c r="B13" s="442" t="s">
        <v>637</v>
      </c>
      <c r="C13" s="442" t="s">
        <v>234</v>
      </c>
      <c r="D13" s="442">
        <v>1</v>
      </c>
      <c r="E13" s="442">
        <v>1</v>
      </c>
      <c r="H13" s="442" t="str">
        <f t="shared" si="0"/>
        <v>1,1,,</v>
      </c>
      <c r="I13" s="445">
        <v>431.9</v>
      </c>
      <c r="K13" s="442" t="str">
        <f>+IFERROR(VLOOKUP(B13,Foundation!$C$8:$E$703,3,FALSE),"")</f>
        <v>DRY</v>
      </c>
      <c r="L13" s="442" t="str">
        <f>+IF(IFERROR(MATCH(B13,'Erection Compiled'!$C$7:$C$742,0),"B")="B","","E")</f>
        <v>E</v>
      </c>
      <c r="M13" s="442" t="str">
        <f>+IFERROR(VLOOKUP(B13,Tackwelding!$B$6:$G$599,6,FALSE),"")</f>
        <v>Done</v>
      </c>
    </row>
    <row r="14" spans="1:13" x14ac:dyDescent="0.35">
      <c r="A14" s="442">
        <v>8</v>
      </c>
      <c r="B14" s="442" t="s">
        <v>638</v>
      </c>
      <c r="C14" s="442" t="s">
        <v>234</v>
      </c>
      <c r="D14" s="442">
        <v>1</v>
      </c>
      <c r="G14" s="442">
        <v>1</v>
      </c>
      <c r="H14" s="442" t="str">
        <f t="shared" si="0"/>
        <v>1,,,1</v>
      </c>
      <c r="I14" s="445">
        <v>348.7</v>
      </c>
      <c r="K14" s="442" t="str">
        <f>+IFERROR(VLOOKUP(B14,Foundation!$C$8:$E$703,3,FALSE),"")</f>
        <v>Sandy</v>
      </c>
      <c r="L14" s="442" t="str">
        <f>+IF(IFERROR(MATCH(B14,'Erection Compiled'!$C$7:$C$742,0),"B")="B","","E")</f>
        <v>E</v>
      </c>
      <c r="M14" s="442" t="str">
        <f>+IFERROR(VLOOKUP(B14,Tackwelding!$B$6:$G$599,6,FALSE),"")</f>
        <v>Done</v>
      </c>
    </row>
    <row r="15" spans="1:13" x14ac:dyDescent="0.35">
      <c r="A15" s="442">
        <v>9</v>
      </c>
      <c r="B15" s="442" t="s">
        <v>639</v>
      </c>
      <c r="C15" s="442" t="s">
        <v>20</v>
      </c>
      <c r="E15" s="442">
        <v>1</v>
      </c>
      <c r="H15" s="442" t="str">
        <f t="shared" si="0"/>
        <v>,1,,</v>
      </c>
      <c r="I15" s="445">
        <v>395.7</v>
      </c>
      <c r="K15" s="442" t="str">
        <f>+IFERROR(VLOOKUP(B15,Foundation!$C$8:$E$703,3,FALSE),"")</f>
        <v>Sandy</v>
      </c>
      <c r="L15" s="442" t="str">
        <f>+IF(IFERROR(MATCH(B15,'Erection Compiled'!$C$7:$C$742,0),"B")="B","","E")</f>
        <v>E</v>
      </c>
      <c r="M15" s="442" t="str">
        <f>+IFERROR(VLOOKUP(B15,Tackwelding!$B$6:$G$599,6,FALSE),"")</f>
        <v/>
      </c>
    </row>
    <row r="16" spans="1:13" x14ac:dyDescent="0.35">
      <c r="A16" s="442">
        <v>10</v>
      </c>
      <c r="B16" s="442" t="s">
        <v>640</v>
      </c>
      <c r="C16" s="442" t="s">
        <v>234</v>
      </c>
      <c r="H16" s="442" t="str">
        <f t="shared" si="0"/>
        <v>,,,</v>
      </c>
      <c r="I16" s="445">
        <v>415</v>
      </c>
      <c r="K16" s="442" t="str">
        <f>+IFERROR(VLOOKUP(B16,Foundation!$C$8:$E$703,3,FALSE),"")</f>
        <v>Sandy</v>
      </c>
      <c r="L16" s="442" t="str">
        <f>+IF(IFERROR(MATCH(B16,'Erection Compiled'!$C$7:$C$742,0),"B")="B","","E")</f>
        <v>E</v>
      </c>
      <c r="M16" s="442" t="str">
        <f>+IFERROR(VLOOKUP(B16,Tackwelding!$B$6:$G$599,6,FALSE),"")</f>
        <v>Done</v>
      </c>
    </row>
    <row r="17" spans="1:13" x14ac:dyDescent="0.35">
      <c r="A17" s="442">
        <v>11</v>
      </c>
      <c r="B17" s="442" t="s">
        <v>451</v>
      </c>
      <c r="C17" s="442" t="s">
        <v>242</v>
      </c>
      <c r="H17" s="442" t="str">
        <f t="shared" si="0"/>
        <v>,,,</v>
      </c>
      <c r="I17" s="445">
        <v>394.3</v>
      </c>
      <c r="K17" s="442" t="str">
        <f>+IFERROR(VLOOKUP(B17,Foundation!$C$8:$E$703,3,FALSE),"")</f>
        <v>DRY</v>
      </c>
      <c r="L17" s="442" t="str">
        <f>+IF(IFERROR(MATCH(B17,'Erection Compiled'!$C$7:$C$742,0),"B")="B","","E")</f>
        <v>E</v>
      </c>
      <c r="M17" s="442" t="str">
        <f>+IFERROR(VLOOKUP(B17,Tackwelding!$B$6:$G$599,6,FALSE),"")</f>
        <v>Done</v>
      </c>
    </row>
    <row r="18" spans="1:13" x14ac:dyDescent="0.35">
      <c r="A18" s="442">
        <v>12</v>
      </c>
      <c r="B18" s="442" t="s">
        <v>452</v>
      </c>
      <c r="C18" s="442" t="s">
        <v>20</v>
      </c>
      <c r="H18" s="442" t="str">
        <f t="shared" si="0"/>
        <v>,,,</v>
      </c>
      <c r="I18" s="445">
        <v>405.3</v>
      </c>
      <c r="K18" s="442" t="str">
        <f>+IFERROR(VLOOKUP(B18,Foundation!$C$8:$E$703,3,FALSE),"")</f>
        <v>Sandy</v>
      </c>
      <c r="L18" s="442" t="str">
        <f>+IF(IFERROR(MATCH(B18,'Erection Compiled'!$C$7:$C$742,0),"B")="B","","E")</f>
        <v>E</v>
      </c>
      <c r="M18" s="442" t="str">
        <f>+IFERROR(VLOOKUP(B18,Tackwelding!$B$6:$G$599,6,FALSE),"")</f>
        <v/>
      </c>
    </row>
    <row r="19" spans="1:13" x14ac:dyDescent="0.35">
      <c r="A19" s="442">
        <v>13</v>
      </c>
      <c r="B19" s="442" t="s">
        <v>453</v>
      </c>
      <c r="C19" s="442" t="s">
        <v>20</v>
      </c>
      <c r="G19" s="442">
        <v>1</v>
      </c>
      <c r="H19" s="442" t="str">
        <f t="shared" si="0"/>
        <v>,,,1</v>
      </c>
      <c r="I19" s="445">
        <v>338.5</v>
      </c>
      <c r="K19" s="442" t="str">
        <f>+IFERROR(VLOOKUP(B19,Foundation!$C$8:$E$703,3,FALSE),"")</f>
        <v>Sandy</v>
      </c>
      <c r="L19" s="442" t="str">
        <f>+IF(IFERROR(MATCH(B19,'Erection Compiled'!$C$7:$C$742,0),"B")="B","","E")</f>
        <v>E</v>
      </c>
      <c r="M19" s="442" t="str">
        <f>+IFERROR(VLOOKUP(B19,Tackwelding!$B$6:$G$599,6,FALSE),"")</f>
        <v/>
      </c>
    </row>
    <row r="20" spans="1:13" x14ac:dyDescent="0.35">
      <c r="A20" s="442">
        <v>14</v>
      </c>
      <c r="B20" s="442" t="s">
        <v>454</v>
      </c>
      <c r="C20" s="442" t="s">
        <v>20</v>
      </c>
      <c r="D20" s="442">
        <v>1</v>
      </c>
      <c r="F20" s="442">
        <v>1</v>
      </c>
      <c r="G20" s="442">
        <v>1</v>
      </c>
      <c r="H20" s="442" t="str">
        <f t="shared" si="0"/>
        <v>1,,1,1</v>
      </c>
      <c r="I20" s="445">
        <v>406</v>
      </c>
      <c r="K20" s="442" t="str">
        <f>+IFERROR(VLOOKUP(B20,Foundation!$C$8:$E$703,3,FALSE),"")</f>
        <v>Sandy</v>
      </c>
      <c r="L20" s="442" t="str">
        <f>+IF(IFERROR(MATCH(B20,'Erection Compiled'!$C$7:$C$742,0),"B")="B","","E")</f>
        <v>E</v>
      </c>
      <c r="M20" s="442" t="str">
        <f>+IFERROR(VLOOKUP(B20,Tackwelding!$B$6:$G$599,6,FALSE),"")</f>
        <v/>
      </c>
    </row>
    <row r="21" spans="1:13" x14ac:dyDescent="0.35">
      <c r="A21" s="442">
        <v>15</v>
      </c>
      <c r="B21" s="442" t="s">
        <v>455</v>
      </c>
      <c r="C21" s="442" t="s">
        <v>20</v>
      </c>
      <c r="H21" s="442" t="str">
        <f t="shared" si="0"/>
        <v>,,,</v>
      </c>
      <c r="I21" s="445">
        <v>429</v>
      </c>
      <c r="K21" s="442" t="str">
        <f>+IFERROR(VLOOKUP(B21,Foundation!$C$8:$E$703,3,FALSE),"")</f>
        <v>Sandy</v>
      </c>
      <c r="L21" s="442" t="str">
        <f>+IF(IFERROR(MATCH(B21,'Erection Compiled'!$C$7:$C$742,0),"B")="B","","E")</f>
        <v>E</v>
      </c>
      <c r="M21" s="442" t="str">
        <f>+IFERROR(VLOOKUP(B21,Tackwelding!$B$6:$G$599,6,FALSE),"")</f>
        <v/>
      </c>
    </row>
    <row r="22" spans="1:13" x14ac:dyDescent="0.35">
      <c r="A22" s="442">
        <v>16</v>
      </c>
      <c r="B22" s="442" t="s">
        <v>456</v>
      </c>
      <c r="C22" s="442" t="s">
        <v>20</v>
      </c>
      <c r="F22" s="442">
        <v>1</v>
      </c>
      <c r="G22" s="442">
        <v>1</v>
      </c>
      <c r="H22" s="442" t="str">
        <f t="shared" si="0"/>
        <v>,,1,1</v>
      </c>
      <c r="I22" s="445">
        <v>411.6</v>
      </c>
      <c r="K22" s="442" t="str">
        <f>+IFERROR(VLOOKUP(B22,Foundation!$C$8:$E$703,3,FALSE),"")</f>
        <v>Sandy</v>
      </c>
      <c r="L22" s="442" t="str">
        <f>+IF(IFERROR(MATCH(B22,'Erection Compiled'!$C$7:$C$742,0),"B")="B","","E")</f>
        <v>E</v>
      </c>
      <c r="M22" s="442" t="str">
        <f>+IFERROR(VLOOKUP(B22,Tackwelding!$B$6:$G$599,6,FALSE),"")</f>
        <v/>
      </c>
    </row>
    <row r="23" spans="1:13" x14ac:dyDescent="0.35">
      <c r="A23" s="442">
        <v>17</v>
      </c>
      <c r="B23" s="442" t="s">
        <v>457</v>
      </c>
      <c r="C23" s="442" t="s">
        <v>20</v>
      </c>
      <c r="G23" s="442">
        <v>1</v>
      </c>
      <c r="H23" s="442" t="str">
        <f t="shared" si="0"/>
        <v>,,,1</v>
      </c>
      <c r="I23" s="445">
        <v>425.7</v>
      </c>
      <c r="K23" s="442" t="str">
        <f>+IFERROR(VLOOKUP(B23,Foundation!$C$8:$E$703,3,FALSE),"")</f>
        <v>Sandy</v>
      </c>
      <c r="L23" s="442" t="str">
        <f>+IF(IFERROR(MATCH(B23,'Erection Compiled'!$C$7:$C$742,0),"B")="B","","E")</f>
        <v>E</v>
      </c>
      <c r="M23" s="442" t="str">
        <f>+IFERROR(VLOOKUP(B23,Tackwelding!$B$6:$G$599,6,FALSE),"")</f>
        <v/>
      </c>
    </row>
    <row r="24" spans="1:13" x14ac:dyDescent="0.35">
      <c r="A24" s="442">
        <v>18</v>
      </c>
      <c r="B24" s="442" t="s">
        <v>458</v>
      </c>
      <c r="C24" s="442" t="s">
        <v>20</v>
      </c>
      <c r="H24" s="442" t="str">
        <f t="shared" si="0"/>
        <v>,,,</v>
      </c>
      <c r="I24" s="445">
        <v>408.2</v>
      </c>
      <c r="K24" s="442" t="str">
        <f>+IFERROR(VLOOKUP(B24,Foundation!$C$8:$E$703,3,FALSE),"")</f>
        <v>Sandy</v>
      </c>
      <c r="L24" s="442" t="str">
        <f>+IF(IFERROR(MATCH(B24,'Erection Compiled'!$C$7:$C$742,0),"B")="B","","E")</f>
        <v>E</v>
      </c>
      <c r="M24" s="442" t="str">
        <f>+IFERROR(VLOOKUP(B24,Tackwelding!$B$6:$G$599,6,FALSE),"")</f>
        <v/>
      </c>
    </row>
    <row r="25" spans="1:13" x14ac:dyDescent="0.35">
      <c r="A25" s="442">
        <v>19</v>
      </c>
      <c r="B25" s="442" t="s">
        <v>459</v>
      </c>
      <c r="C25" s="442" t="s">
        <v>234</v>
      </c>
      <c r="H25" s="442" t="str">
        <f t="shared" si="0"/>
        <v>,,,</v>
      </c>
      <c r="I25" s="445">
        <v>354.6</v>
      </c>
      <c r="K25" s="442" t="str">
        <f>+IFERROR(VLOOKUP(B25,Foundation!$C$8:$E$703,3,FALSE),"")</f>
        <v>Sandy</v>
      </c>
      <c r="L25" s="442" t="str">
        <f>+IF(IFERROR(MATCH(B25,'Erection Compiled'!$C$7:$C$742,0),"B")="B","","E")</f>
        <v>E</v>
      </c>
      <c r="M25" s="442" t="str">
        <f>+IFERROR(VLOOKUP(B25,Tackwelding!$B$6:$G$599,6,FALSE),"")</f>
        <v/>
      </c>
    </row>
    <row r="26" spans="1:13" x14ac:dyDescent="0.35">
      <c r="A26" s="442">
        <v>20</v>
      </c>
      <c r="B26" s="446" t="s">
        <v>460</v>
      </c>
      <c r="C26" s="446" t="s">
        <v>234</v>
      </c>
      <c r="D26" s="446"/>
      <c r="E26" s="446"/>
      <c r="F26" s="446"/>
      <c r="G26" s="446"/>
      <c r="H26" s="446" t="str">
        <f t="shared" si="0"/>
        <v>,,,</v>
      </c>
      <c r="I26" s="445">
        <v>308.7</v>
      </c>
      <c r="K26" s="442" t="str">
        <f>+IFERROR(VLOOKUP(B26,Foundation!$C$8:$E$703,3,FALSE),"")</f>
        <v>DRY</v>
      </c>
      <c r="L26" s="442" t="str">
        <f>+IF(IFERROR(MATCH(B26,'Erection Compiled'!$C$7:$C$742,0),"B")="B","","E")</f>
        <v>E</v>
      </c>
      <c r="M26" s="442" t="str">
        <f>+IFERROR(VLOOKUP(B26,Tackwelding!$B$6:$G$599,6,FALSE),"")</f>
        <v/>
      </c>
    </row>
    <row r="27" spans="1:13" x14ac:dyDescent="0.35">
      <c r="A27" s="442">
        <v>21</v>
      </c>
      <c r="B27" s="446" t="s">
        <v>38</v>
      </c>
      <c r="C27" s="446" t="s">
        <v>657</v>
      </c>
      <c r="D27" s="446"/>
      <c r="E27" s="446"/>
      <c r="F27" s="446"/>
      <c r="G27" s="446"/>
      <c r="H27" s="446" t="str">
        <f t="shared" si="0"/>
        <v>,,,</v>
      </c>
      <c r="I27" s="447">
        <v>336</v>
      </c>
      <c r="K27" s="442" t="str">
        <f>+IFERROR(VLOOKUP(B27,Foundation!$C$8:$E$703,3,FALSE),"")</f>
        <v>DRY</v>
      </c>
      <c r="L27" s="442" t="str">
        <f>+IF(IFERROR(MATCH(B27,'Erection Compiled'!$C$7:$C$742,0),"B")="B","","E")</f>
        <v/>
      </c>
      <c r="M27" s="442" t="str">
        <f>+IFERROR(VLOOKUP(B27,Tackwelding!$B$6:$G$599,6,FALSE),"")</f>
        <v/>
      </c>
    </row>
    <row r="28" spans="1:13" x14ac:dyDescent="0.35">
      <c r="A28" s="442">
        <v>22</v>
      </c>
      <c r="B28" s="442" t="s">
        <v>39</v>
      </c>
      <c r="C28" s="442" t="s">
        <v>657</v>
      </c>
      <c r="H28" s="442" t="str">
        <f t="shared" si="0"/>
        <v>,,,</v>
      </c>
      <c r="I28" s="447">
        <v>226.5</v>
      </c>
      <c r="K28" s="442" t="str">
        <f>+IFERROR(VLOOKUP(B28,Foundation!$C$8:$E$703,3,FALSE),"")</f>
        <v>DRY</v>
      </c>
      <c r="L28" s="442" t="str">
        <f>+IF(IFERROR(MATCH(B28,'Erection Compiled'!$C$7:$C$742,0),"B")="B","","E")</f>
        <v/>
      </c>
      <c r="M28" s="442" t="str">
        <f>+IFERROR(VLOOKUP(B28,Tackwelding!$B$6:$G$599,6,FALSE),"")</f>
        <v/>
      </c>
    </row>
    <row r="29" spans="1:13" x14ac:dyDescent="0.35">
      <c r="A29" s="442">
        <v>23</v>
      </c>
      <c r="B29" s="442" t="s">
        <v>461</v>
      </c>
      <c r="C29" s="442" t="s">
        <v>234</v>
      </c>
      <c r="H29" s="442" t="str">
        <f t="shared" si="0"/>
        <v>,,,</v>
      </c>
      <c r="I29" s="445">
        <v>343</v>
      </c>
      <c r="K29" s="442" t="str">
        <f>+IFERROR(VLOOKUP(B29,Foundation!$C$8:$E$703,3,FALSE),"")</f>
        <v>DRY</v>
      </c>
      <c r="L29" s="442" t="str">
        <f>+IF(IFERROR(MATCH(B29,'Erection Compiled'!$C$7:$C$742,0),"B")="B","","E")</f>
        <v>E</v>
      </c>
      <c r="M29" s="442" t="str">
        <f>+IFERROR(VLOOKUP(B29,Tackwelding!$B$6:$G$599,6,FALSE),"")</f>
        <v/>
      </c>
    </row>
    <row r="30" spans="1:13" x14ac:dyDescent="0.35">
      <c r="A30" s="442">
        <v>24</v>
      </c>
      <c r="B30" s="442" t="s">
        <v>462</v>
      </c>
      <c r="C30" s="442" t="s">
        <v>234</v>
      </c>
      <c r="H30" s="442" t="str">
        <f t="shared" si="0"/>
        <v>,,,</v>
      </c>
      <c r="I30" s="445">
        <v>358.4</v>
      </c>
      <c r="K30" s="442" t="str">
        <f>+IFERROR(VLOOKUP(B30,Foundation!$C$8:$E$703,3,FALSE),"")</f>
        <v>DRY</v>
      </c>
      <c r="L30" s="442" t="str">
        <f>+IF(IFERROR(MATCH(B30,'Erection Compiled'!$C$7:$C$742,0),"B")="B","","E")</f>
        <v>E</v>
      </c>
      <c r="M30" s="442" t="str">
        <f>+IFERROR(VLOOKUP(B30,Tackwelding!$B$6:$G$599,6,FALSE),"")</f>
        <v/>
      </c>
    </row>
    <row r="31" spans="1:13" x14ac:dyDescent="0.35">
      <c r="A31" s="442">
        <v>25</v>
      </c>
      <c r="B31" s="442" t="s">
        <v>463</v>
      </c>
      <c r="C31" s="442" t="s">
        <v>234</v>
      </c>
      <c r="H31" s="442" t="str">
        <f t="shared" si="0"/>
        <v>,,,</v>
      </c>
      <c r="I31" s="445">
        <v>381</v>
      </c>
      <c r="K31" s="442" t="str">
        <f>+IFERROR(VLOOKUP(B31,Foundation!$C$8:$E$703,3,FALSE),"")</f>
        <v>DRY</v>
      </c>
      <c r="L31" s="442" t="str">
        <f>+IF(IFERROR(MATCH(B31,'Erection Compiled'!$C$7:$C$742,0),"B")="B","","E")</f>
        <v>E</v>
      </c>
      <c r="M31" s="442" t="str">
        <f>+IFERROR(VLOOKUP(B31,Tackwelding!$B$6:$G$599,6,FALSE),"")</f>
        <v/>
      </c>
    </row>
    <row r="32" spans="1:13" x14ac:dyDescent="0.35">
      <c r="A32" s="442">
        <v>26</v>
      </c>
      <c r="B32" s="446" t="s">
        <v>464</v>
      </c>
      <c r="C32" s="446" t="s">
        <v>234</v>
      </c>
      <c r="D32" s="446"/>
      <c r="E32" s="446"/>
      <c r="F32" s="446"/>
      <c r="G32" s="446"/>
      <c r="H32" s="446" t="str">
        <f t="shared" si="0"/>
        <v>,,,</v>
      </c>
      <c r="I32" s="445">
        <v>367.6</v>
      </c>
      <c r="K32" s="442" t="str">
        <f>+IFERROR(VLOOKUP(B32,Foundation!$C$8:$E$703,3,FALSE),"")</f>
        <v>DRY</v>
      </c>
      <c r="L32" s="442" t="str">
        <f>+IF(IFERROR(MATCH(B32,'Erection Compiled'!$C$7:$C$742,0),"B")="B","","E")</f>
        <v>E</v>
      </c>
      <c r="M32" s="442" t="str">
        <f>+IFERROR(VLOOKUP(B32,Tackwelding!$B$6:$G$599,6,FALSE),"")</f>
        <v/>
      </c>
    </row>
    <row r="33" spans="1:13" x14ac:dyDescent="0.35">
      <c r="A33" s="442">
        <v>27</v>
      </c>
      <c r="B33" s="446" t="s">
        <v>40</v>
      </c>
      <c r="C33" s="446" t="s">
        <v>243</v>
      </c>
      <c r="D33" s="446">
        <v>5</v>
      </c>
      <c r="E33" s="446">
        <v>5</v>
      </c>
      <c r="F33" s="446">
        <v>5</v>
      </c>
      <c r="G33" s="446">
        <v>5</v>
      </c>
      <c r="H33" s="446" t="str">
        <f t="shared" si="0"/>
        <v>5,5,5,5</v>
      </c>
      <c r="I33" s="447">
        <v>423.1</v>
      </c>
      <c r="K33" s="442" t="str">
        <f>+IFERROR(VLOOKUP(B33,Foundation!$C$8:$E$703,3,FALSE),"")</f>
        <v>DRY</v>
      </c>
      <c r="L33" s="442" t="str">
        <f>+IF(IFERROR(MATCH(B33,'Erection Compiled'!$C$7:$C$742,0),"B")="B","","E")</f>
        <v/>
      </c>
      <c r="M33" s="442" t="str">
        <f>+IFERROR(VLOOKUP(B33,Tackwelding!$B$6:$G$599,6,FALSE),"")</f>
        <v/>
      </c>
    </row>
    <row r="34" spans="1:13" x14ac:dyDescent="0.35">
      <c r="A34" s="442">
        <v>28</v>
      </c>
      <c r="B34" s="442" t="s">
        <v>41</v>
      </c>
      <c r="C34" s="442" t="s">
        <v>244</v>
      </c>
      <c r="D34" s="442">
        <v>5</v>
      </c>
      <c r="E34" s="442">
        <v>5</v>
      </c>
      <c r="F34" s="442">
        <v>5</v>
      </c>
      <c r="G34" s="442">
        <v>5</v>
      </c>
      <c r="H34" s="442" t="str">
        <f t="shared" si="0"/>
        <v>5,5,5,5</v>
      </c>
      <c r="I34" s="447">
        <v>246</v>
      </c>
      <c r="K34" s="442" t="str">
        <f>+IFERROR(VLOOKUP(B34,Foundation!$C$8:$E$703,3,FALSE),"")</f>
        <v>DRY</v>
      </c>
      <c r="L34" s="442" t="str">
        <f>+IF(IFERROR(MATCH(B34,'Erection Compiled'!$C$7:$C$742,0),"B")="B","","E")</f>
        <v/>
      </c>
      <c r="M34" s="442" t="str">
        <f>+IFERROR(VLOOKUP(B34,Tackwelding!$B$6:$G$599,6,FALSE),"")</f>
        <v/>
      </c>
    </row>
    <row r="35" spans="1:13" x14ac:dyDescent="0.35">
      <c r="A35" s="442">
        <v>29</v>
      </c>
      <c r="B35" s="442" t="s">
        <v>465</v>
      </c>
      <c r="C35" s="442" t="s">
        <v>234</v>
      </c>
      <c r="H35" s="442" t="str">
        <f t="shared" si="0"/>
        <v>,,,</v>
      </c>
      <c r="I35" s="445">
        <v>429.9</v>
      </c>
      <c r="K35" s="442" t="str">
        <f>+IFERROR(VLOOKUP(B35,Foundation!$C$8:$E$703,3,FALSE),"")</f>
        <v>DFR</v>
      </c>
      <c r="L35" s="442" t="str">
        <f>+IF(IFERROR(MATCH(B35,'Erection Compiled'!$C$7:$C$742,0),"B")="B","","E")</f>
        <v/>
      </c>
      <c r="M35" s="442" t="str">
        <f>+IFERROR(VLOOKUP(B35,Tackwelding!$B$6:$G$599,6,FALSE),"")</f>
        <v/>
      </c>
    </row>
    <row r="36" spans="1:13" x14ac:dyDescent="0.35">
      <c r="A36" s="442">
        <v>30</v>
      </c>
      <c r="B36" s="446" t="s">
        <v>42</v>
      </c>
      <c r="C36" s="446" t="s">
        <v>234</v>
      </c>
      <c r="D36" s="446"/>
      <c r="E36" s="446"/>
      <c r="F36" s="446"/>
      <c r="G36" s="446"/>
      <c r="H36" s="446" t="str">
        <f t="shared" si="0"/>
        <v>,,,</v>
      </c>
      <c r="I36" s="445">
        <v>362.4</v>
      </c>
      <c r="K36" s="442" t="str">
        <f>+IFERROR(VLOOKUP(B36,Foundation!$C$8:$E$703,3,FALSE),"")</f>
        <v>DFR</v>
      </c>
      <c r="L36" s="442" t="str">
        <f>+IF(IFERROR(MATCH(B36,'Erection Compiled'!$C$7:$C$742,0),"B")="B","","E")</f>
        <v>E</v>
      </c>
      <c r="M36" s="442" t="str">
        <f>+IFERROR(VLOOKUP(B36,Tackwelding!$B$6:$G$599,6,FALSE),"")</f>
        <v/>
      </c>
    </row>
    <row r="37" spans="1:13" x14ac:dyDescent="0.35">
      <c r="A37" s="442">
        <v>31</v>
      </c>
      <c r="B37" s="446" t="s">
        <v>43</v>
      </c>
      <c r="C37" s="446" t="s">
        <v>245</v>
      </c>
      <c r="D37" s="446">
        <v>2</v>
      </c>
      <c r="E37" s="446">
        <v>3</v>
      </c>
      <c r="F37" s="446">
        <v>3</v>
      </c>
      <c r="G37" s="446">
        <v>2</v>
      </c>
      <c r="H37" s="446" t="str">
        <f t="shared" si="0"/>
        <v>2,3,3,2</v>
      </c>
      <c r="I37" s="447">
        <v>347.9</v>
      </c>
      <c r="K37" s="442" t="str">
        <f>+IFERROR(VLOOKUP(B37,Foundation!$C$8:$E$703,3,FALSE),"")</f>
        <v>WIP</v>
      </c>
      <c r="L37" s="442" t="str">
        <f>+IF(IFERROR(MATCH(B37,'Erection Compiled'!$C$7:$C$742,0),"B")="B","","E")</f>
        <v/>
      </c>
      <c r="M37" s="442" t="str">
        <f>+IFERROR(VLOOKUP(B37,Tackwelding!$B$6:$G$599,6,FALSE),"")</f>
        <v/>
      </c>
    </row>
    <row r="38" spans="1:13" x14ac:dyDescent="0.35">
      <c r="A38" s="442">
        <v>32</v>
      </c>
      <c r="B38" s="442" t="s">
        <v>44</v>
      </c>
      <c r="C38" s="442" t="s">
        <v>245</v>
      </c>
      <c r="H38" s="442" t="str">
        <f t="shared" si="0"/>
        <v>,,,</v>
      </c>
      <c r="I38" s="447">
        <v>210.8</v>
      </c>
      <c r="K38" s="442" t="str">
        <f>+IFERROR(VLOOKUP(B38,Foundation!$C$8:$E$703,3,FALSE),"")</f>
        <v>DRY</v>
      </c>
      <c r="L38" s="442" t="str">
        <f>+IF(IFERROR(MATCH(B38,'Erection Compiled'!$C$7:$C$742,0),"B")="B","","E")</f>
        <v/>
      </c>
      <c r="M38" s="442" t="str">
        <f>+IFERROR(VLOOKUP(B38,Tackwelding!$B$6:$G$599,6,FALSE),"")</f>
        <v/>
      </c>
    </row>
    <row r="39" spans="1:13" x14ac:dyDescent="0.35">
      <c r="A39" s="442">
        <v>33</v>
      </c>
      <c r="B39" s="442" t="s">
        <v>153</v>
      </c>
      <c r="C39" s="442" t="s">
        <v>20</v>
      </c>
      <c r="H39" s="442" t="str">
        <f t="shared" si="0"/>
        <v>,,,</v>
      </c>
      <c r="I39" s="445">
        <v>409.2</v>
      </c>
      <c r="K39" s="442" t="str">
        <f>+IFERROR(VLOOKUP(B39,Foundation!$C$8:$E$703,3,FALSE),"")</f>
        <v>DRY</v>
      </c>
      <c r="L39" s="442" t="str">
        <f>+IF(IFERROR(MATCH(B39,'Erection Compiled'!$C$7:$C$742,0),"B")="B","","E")</f>
        <v>E</v>
      </c>
      <c r="M39" s="442" t="str">
        <f>+IFERROR(VLOOKUP(B39,Tackwelding!$B$6:$G$599,6,FALSE),"")</f>
        <v/>
      </c>
    </row>
    <row r="40" spans="1:13" x14ac:dyDescent="0.35">
      <c r="A40" s="442">
        <v>34</v>
      </c>
      <c r="B40" s="442" t="s">
        <v>466</v>
      </c>
      <c r="C40" s="442" t="s">
        <v>20</v>
      </c>
      <c r="H40" s="442" t="str">
        <f t="shared" si="0"/>
        <v>,,,</v>
      </c>
      <c r="I40" s="445">
        <v>413.6</v>
      </c>
      <c r="K40" s="442" t="str">
        <f>+IFERROR(VLOOKUP(B40,Foundation!$C$8:$E$703,3,FALSE),"")</f>
        <v>DRY</v>
      </c>
      <c r="L40" s="442" t="str">
        <f>+IF(IFERROR(MATCH(B40,'Erection Compiled'!$C$7:$C$742,0),"B")="B","","E")</f>
        <v>E</v>
      </c>
      <c r="M40" s="442" t="str">
        <f>+IFERROR(VLOOKUP(B40,Tackwelding!$B$6:$G$599,6,FALSE),"")</f>
        <v/>
      </c>
    </row>
    <row r="41" spans="1:13" x14ac:dyDescent="0.35">
      <c r="A41" s="442">
        <v>35</v>
      </c>
      <c r="B41" s="442" t="s">
        <v>467</v>
      </c>
      <c r="C41" s="442" t="s">
        <v>234</v>
      </c>
      <c r="H41" s="442" t="str">
        <f t="shared" si="0"/>
        <v>,,,</v>
      </c>
      <c r="I41" s="445">
        <v>393.2</v>
      </c>
      <c r="K41" s="442" t="str">
        <f>+IFERROR(VLOOKUP(B41,Foundation!$C$8:$E$703,3,FALSE),"")</f>
        <v/>
      </c>
      <c r="L41" s="442" t="str">
        <f>+IF(IFERROR(MATCH(B41,'Erection Compiled'!$C$7:$C$742,0),"B")="B","","E")</f>
        <v/>
      </c>
      <c r="M41" s="442" t="str">
        <f>+IFERROR(VLOOKUP(B41,Tackwelding!$B$6:$G$599,6,FALSE),"")</f>
        <v/>
      </c>
    </row>
    <row r="42" spans="1:13" x14ac:dyDescent="0.35">
      <c r="A42" s="442">
        <v>36</v>
      </c>
      <c r="B42" s="442" t="s">
        <v>468</v>
      </c>
      <c r="C42" s="442" t="s">
        <v>20</v>
      </c>
      <c r="H42" s="442" t="str">
        <f t="shared" si="0"/>
        <v>,,,</v>
      </c>
      <c r="I42" s="445">
        <v>416.5</v>
      </c>
      <c r="K42" s="442" t="str">
        <f>+IFERROR(VLOOKUP(B42,Foundation!$C$8:$E$703,3,FALSE),"")</f>
        <v>DRY</v>
      </c>
      <c r="L42" s="442" t="str">
        <f>+IF(IFERROR(MATCH(B42,'Erection Compiled'!$C$7:$C$742,0),"B")="B","","E")</f>
        <v>E</v>
      </c>
      <c r="M42" s="442" t="str">
        <f>+IFERROR(VLOOKUP(B42,Tackwelding!$B$6:$G$599,6,FALSE),"")</f>
        <v/>
      </c>
    </row>
    <row r="43" spans="1:13" x14ac:dyDescent="0.35">
      <c r="A43" s="442">
        <v>37</v>
      </c>
      <c r="B43" s="442" t="s">
        <v>469</v>
      </c>
      <c r="C43" s="442" t="s">
        <v>20</v>
      </c>
      <c r="G43" s="442">
        <v>1</v>
      </c>
      <c r="H43" s="442" t="str">
        <f t="shared" si="0"/>
        <v>,,,1</v>
      </c>
      <c r="I43" s="445">
        <v>394.6</v>
      </c>
      <c r="K43" s="442" t="str">
        <f>+IFERROR(VLOOKUP(B43,Foundation!$C$8:$E$703,3,FALSE),"")</f>
        <v>DRY</v>
      </c>
      <c r="L43" s="442" t="str">
        <f>+IF(IFERROR(MATCH(B43,'Erection Compiled'!$C$7:$C$742,0),"B")="B","","E")</f>
        <v>E</v>
      </c>
      <c r="M43" s="442" t="str">
        <f>+IFERROR(VLOOKUP(B43,Tackwelding!$B$6:$G$599,6,FALSE),"")</f>
        <v/>
      </c>
    </row>
    <row r="44" spans="1:13" x14ac:dyDescent="0.35">
      <c r="A44" s="442">
        <v>38</v>
      </c>
      <c r="B44" s="442" t="s">
        <v>154</v>
      </c>
      <c r="C44" s="442" t="s">
        <v>20</v>
      </c>
      <c r="H44" s="442" t="str">
        <f t="shared" si="0"/>
        <v>,,,</v>
      </c>
      <c r="I44" s="445">
        <v>393.2</v>
      </c>
      <c r="K44" s="442" t="str">
        <f>+IFERROR(VLOOKUP(B44,Foundation!$C$8:$E$703,3,FALSE),"")</f>
        <v/>
      </c>
      <c r="L44" s="442" t="str">
        <f>+IF(IFERROR(MATCH(B44,'Erection Compiled'!$C$7:$C$742,0),"B")="B","","E")</f>
        <v/>
      </c>
      <c r="M44" s="442" t="str">
        <f>+IFERROR(VLOOKUP(B44,Tackwelding!$B$6:$G$599,6,FALSE),"")</f>
        <v/>
      </c>
    </row>
    <row r="45" spans="1:13" x14ac:dyDescent="0.35">
      <c r="A45" s="442">
        <v>39</v>
      </c>
      <c r="B45" s="442" t="s">
        <v>155</v>
      </c>
      <c r="C45" s="442" t="s">
        <v>245</v>
      </c>
      <c r="H45" s="442" t="str">
        <f t="shared" si="0"/>
        <v>,,,</v>
      </c>
      <c r="I45" s="445">
        <v>441.1</v>
      </c>
      <c r="K45" s="442" t="str">
        <f>+IFERROR(VLOOKUP(B45,Foundation!$C$8:$E$703,3,FALSE),"")</f>
        <v>DRY</v>
      </c>
      <c r="L45" s="442" t="str">
        <f>+IF(IFERROR(MATCH(B45,'Erection Compiled'!$C$7:$C$742,0),"B")="B","","E")</f>
        <v/>
      </c>
      <c r="M45" s="442" t="str">
        <f>+IFERROR(VLOOKUP(B45,Tackwelding!$B$6:$G$599,6,FALSE),"")</f>
        <v/>
      </c>
    </row>
    <row r="46" spans="1:13" x14ac:dyDescent="0.35">
      <c r="A46" s="442">
        <v>40</v>
      </c>
      <c r="B46" s="442" t="s">
        <v>156</v>
      </c>
      <c r="C46" s="442" t="s">
        <v>235</v>
      </c>
      <c r="H46" s="442" t="str">
        <f t="shared" si="0"/>
        <v>,,,</v>
      </c>
      <c r="I46" s="445">
        <v>414.4</v>
      </c>
      <c r="K46" s="442" t="str">
        <f>+IFERROR(VLOOKUP(B46,Foundation!$C$8:$E$703,3,FALSE),"")</f>
        <v/>
      </c>
      <c r="L46" s="442" t="str">
        <f>+IF(IFERROR(MATCH(B46,'Erection Compiled'!$C$7:$C$742,0),"B")="B","","E")</f>
        <v/>
      </c>
      <c r="M46" s="442" t="str">
        <f>+IFERROR(VLOOKUP(B46,Tackwelding!$B$6:$G$599,6,FALSE),"")</f>
        <v/>
      </c>
    </row>
    <row r="47" spans="1:13" x14ac:dyDescent="0.35">
      <c r="A47" s="442">
        <v>41</v>
      </c>
      <c r="B47" s="442" t="s">
        <v>470</v>
      </c>
      <c r="C47" s="442" t="s">
        <v>20</v>
      </c>
      <c r="H47" s="442" t="str">
        <f t="shared" si="0"/>
        <v>,,,</v>
      </c>
      <c r="I47" s="445">
        <v>395.863</v>
      </c>
      <c r="K47" s="442" t="str">
        <f>+IFERROR(VLOOKUP(B47,Foundation!$C$8:$E$703,3,FALSE),"")</f>
        <v>DFR</v>
      </c>
      <c r="L47" s="442" t="str">
        <f>+IF(IFERROR(MATCH(B47,'Erection Compiled'!$C$7:$C$742,0),"B")="B","","E")</f>
        <v>E</v>
      </c>
      <c r="M47" s="442" t="str">
        <f>+IFERROR(VLOOKUP(B47,Tackwelding!$B$6:$G$599,6,FALSE),"")</f>
        <v/>
      </c>
    </row>
    <row r="48" spans="1:13" x14ac:dyDescent="0.35">
      <c r="A48" s="442">
        <v>42</v>
      </c>
      <c r="B48" s="442" t="s">
        <v>157</v>
      </c>
      <c r="C48" s="442" t="s">
        <v>20</v>
      </c>
      <c r="H48" s="442" t="str">
        <f t="shared" si="0"/>
        <v>,,,</v>
      </c>
      <c r="I48" s="445">
        <v>413.404</v>
      </c>
      <c r="K48" s="442" t="str">
        <f>+IFERROR(VLOOKUP(B48,Foundation!$C$8:$E$703,3,FALSE),"")</f>
        <v>DFR</v>
      </c>
      <c r="L48" s="442" t="str">
        <f>+IF(IFERROR(MATCH(B48,'Erection Compiled'!$C$7:$C$742,0),"B")="B","","E")</f>
        <v>E</v>
      </c>
      <c r="M48" s="442" t="str">
        <f>+IFERROR(VLOOKUP(B48,Tackwelding!$B$6:$G$599,6,FALSE),"")</f>
        <v/>
      </c>
    </row>
    <row r="49" spans="1:13" x14ac:dyDescent="0.35">
      <c r="A49" s="442">
        <v>43</v>
      </c>
      <c r="B49" s="442" t="s">
        <v>158</v>
      </c>
      <c r="C49" s="442" t="s">
        <v>234</v>
      </c>
      <c r="H49" s="442" t="str">
        <f t="shared" si="0"/>
        <v>,,,</v>
      </c>
      <c r="I49" s="445">
        <v>402.6</v>
      </c>
      <c r="K49" s="442" t="str">
        <f>+IFERROR(VLOOKUP(B49,Foundation!$C$8:$E$703,3,FALSE),"")</f>
        <v>DRY</v>
      </c>
      <c r="L49" s="442" t="str">
        <f>+IF(IFERROR(MATCH(B49,'Erection Compiled'!$C$7:$C$742,0),"B")="B","","E")</f>
        <v/>
      </c>
      <c r="M49" s="442" t="str">
        <f>+IFERROR(VLOOKUP(B49,Tackwelding!$B$6:$G$599,6,FALSE),"")</f>
        <v/>
      </c>
    </row>
    <row r="50" spans="1:13" x14ac:dyDescent="0.35">
      <c r="A50" s="442">
        <v>44</v>
      </c>
      <c r="B50" s="446" t="s">
        <v>471</v>
      </c>
      <c r="C50" s="446" t="s">
        <v>234</v>
      </c>
      <c r="D50" s="446"/>
      <c r="E50" s="446"/>
      <c r="F50" s="446"/>
      <c r="G50" s="446"/>
      <c r="H50" s="446" t="str">
        <f t="shared" si="0"/>
        <v>,,,</v>
      </c>
      <c r="I50" s="445">
        <v>372.1</v>
      </c>
      <c r="K50" s="442" t="str">
        <f>+IFERROR(VLOOKUP(B50,Foundation!$C$8:$E$703,3,FALSE),"")</f>
        <v>DRY</v>
      </c>
      <c r="L50" s="442" t="str">
        <f>+IF(IFERROR(MATCH(B50,'Erection Compiled'!$C$7:$C$742,0),"B")="B","","E")</f>
        <v>E</v>
      </c>
      <c r="M50" s="442" t="str">
        <f>+IFERROR(VLOOKUP(B50,Tackwelding!$B$6:$G$599,6,FALSE),"")</f>
        <v/>
      </c>
    </row>
    <row r="51" spans="1:13" x14ac:dyDescent="0.35">
      <c r="A51" s="442">
        <v>45</v>
      </c>
      <c r="B51" s="446" t="s">
        <v>45</v>
      </c>
      <c r="C51" s="446" t="s">
        <v>658</v>
      </c>
      <c r="D51" s="446"/>
      <c r="E51" s="446"/>
      <c r="F51" s="446"/>
      <c r="G51" s="446"/>
      <c r="H51" s="446" t="str">
        <f t="shared" si="0"/>
        <v>,,,</v>
      </c>
      <c r="I51" s="447">
        <v>457.7</v>
      </c>
      <c r="K51" s="442" t="str">
        <f>+IFERROR(VLOOKUP(B51,Foundation!$C$8:$E$703,3,FALSE),"")</f>
        <v>DRY</v>
      </c>
      <c r="L51" s="442" t="str">
        <f>+IF(IFERROR(MATCH(B51,'Erection Compiled'!$C$7:$C$742,0),"B")="B","","E")</f>
        <v/>
      </c>
      <c r="M51" s="442" t="str">
        <f>+IFERROR(VLOOKUP(B51,Tackwelding!$B$6:$G$599,6,FALSE),"")</f>
        <v/>
      </c>
    </row>
    <row r="52" spans="1:13" x14ac:dyDescent="0.35">
      <c r="A52" s="442">
        <v>46</v>
      </c>
      <c r="B52" s="442" t="s">
        <v>46</v>
      </c>
      <c r="C52" s="442" t="s">
        <v>659</v>
      </c>
      <c r="H52" s="442" t="str">
        <f t="shared" si="0"/>
        <v>,,,</v>
      </c>
      <c r="I52" s="447">
        <v>233.1</v>
      </c>
      <c r="K52" s="442" t="str">
        <f>+IFERROR(VLOOKUP(B52,Foundation!$C$8:$E$703,3,FALSE),"")</f>
        <v>DFR</v>
      </c>
      <c r="L52" s="442" t="str">
        <f>+IF(IFERROR(MATCH(B52,'Erection Compiled'!$C$7:$C$742,0),"B")="B","","E")</f>
        <v/>
      </c>
      <c r="M52" s="442" t="str">
        <f>+IFERROR(VLOOKUP(B52,Tackwelding!$B$6:$G$599,6,FALSE),"")</f>
        <v/>
      </c>
    </row>
    <row r="53" spans="1:13" x14ac:dyDescent="0.35">
      <c r="A53" s="442">
        <v>47</v>
      </c>
      <c r="B53" s="442" t="s">
        <v>472</v>
      </c>
      <c r="C53" s="442" t="s">
        <v>234</v>
      </c>
      <c r="H53" s="442" t="str">
        <f t="shared" si="0"/>
        <v>,,,</v>
      </c>
      <c r="I53" s="445">
        <v>443.7</v>
      </c>
      <c r="K53" s="442" t="str">
        <f>+IFERROR(VLOOKUP(B53,Foundation!$C$8:$E$703,3,FALSE),"")</f>
        <v>DRY</v>
      </c>
      <c r="L53" s="442" t="str">
        <f>+IF(IFERROR(MATCH(B53,'Erection Compiled'!$C$7:$C$742,0),"B")="B","","E")</f>
        <v/>
      </c>
      <c r="M53" s="442" t="str">
        <f>+IFERROR(VLOOKUP(B53,Tackwelding!$B$6:$G$599,6,FALSE),"")</f>
        <v/>
      </c>
    </row>
    <row r="54" spans="1:13" x14ac:dyDescent="0.35">
      <c r="A54" s="442">
        <v>48</v>
      </c>
      <c r="B54" s="442" t="s">
        <v>473</v>
      </c>
      <c r="C54" s="442" t="s">
        <v>234</v>
      </c>
      <c r="H54" s="442" t="str">
        <f t="shared" si="0"/>
        <v>,,,</v>
      </c>
      <c r="I54" s="445">
        <v>383.2</v>
      </c>
      <c r="K54" s="442" t="str">
        <f>+IFERROR(VLOOKUP(B54,Foundation!$C$8:$E$703,3,FALSE),"")</f>
        <v/>
      </c>
      <c r="L54" s="442" t="str">
        <f>+IF(IFERROR(MATCH(B54,'Erection Compiled'!$C$7:$C$742,0),"B")="B","","E")</f>
        <v/>
      </c>
      <c r="M54" s="442" t="str">
        <f>+IFERROR(VLOOKUP(B54,Tackwelding!$B$6:$G$599,6,FALSE),"")</f>
        <v/>
      </c>
    </row>
    <row r="55" spans="1:13" x14ac:dyDescent="0.35">
      <c r="A55" s="442">
        <v>49</v>
      </c>
      <c r="B55" s="442" t="s">
        <v>159</v>
      </c>
      <c r="C55" s="442" t="s">
        <v>234</v>
      </c>
      <c r="H55" s="442" t="str">
        <f t="shared" si="0"/>
        <v>,,,</v>
      </c>
      <c r="I55" s="445">
        <v>398.6</v>
      </c>
      <c r="K55" s="442" t="str">
        <f>+IFERROR(VLOOKUP(B55,Foundation!$C$8:$E$703,3,FALSE),"")</f>
        <v>DFR</v>
      </c>
      <c r="L55" s="442" t="str">
        <f>+IF(IFERROR(MATCH(B55,'Erection Compiled'!$C$7:$C$742,0),"B")="B","","E")</f>
        <v>E</v>
      </c>
      <c r="M55" s="442" t="str">
        <f>+IFERROR(VLOOKUP(B55,Tackwelding!$B$6:$G$599,6,FALSE),"")</f>
        <v/>
      </c>
    </row>
    <row r="56" spans="1:13" x14ac:dyDescent="0.35">
      <c r="A56" s="442">
        <v>50</v>
      </c>
      <c r="B56" s="442" t="s">
        <v>474</v>
      </c>
      <c r="C56" s="442" t="s">
        <v>20</v>
      </c>
      <c r="H56" s="442" t="str">
        <f t="shared" si="0"/>
        <v>,,,</v>
      </c>
      <c r="I56" s="445">
        <v>410.7</v>
      </c>
      <c r="K56" s="442" t="str">
        <f>+IFERROR(VLOOKUP(B56,Foundation!$C$8:$E$703,3,FALSE),"")</f>
        <v>DFR</v>
      </c>
      <c r="L56" s="442" t="str">
        <f>+IF(IFERROR(MATCH(B56,'Erection Compiled'!$C$7:$C$742,0),"B")="B","","E")</f>
        <v>E</v>
      </c>
      <c r="M56" s="442" t="str">
        <f>+IFERROR(VLOOKUP(B56,Tackwelding!$B$6:$G$599,6,FALSE),"")</f>
        <v/>
      </c>
    </row>
    <row r="57" spans="1:13" x14ac:dyDescent="0.35">
      <c r="A57" s="442">
        <v>51</v>
      </c>
      <c r="B57" s="442" t="s">
        <v>160</v>
      </c>
      <c r="C57" s="442" t="s">
        <v>20</v>
      </c>
      <c r="H57" s="442" t="str">
        <f t="shared" si="0"/>
        <v>,,,</v>
      </c>
      <c r="I57" s="445">
        <v>416.2</v>
      </c>
      <c r="K57" s="442" t="str">
        <f>+IFERROR(VLOOKUP(B57,Foundation!$C$8:$E$703,3,FALSE),"")</f>
        <v>DRY</v>
      </c>
      <c r="L57" s="442" t="str">
        <f>+IF(IFERROR(MATCH(B57,'Erection Compiled'!$C$7:$C$742,0),"B")="B","","E")</f>
        <v/>
      </c>
      <c r="M57" s="442" t="str">
        <f>+IFERROR(VLOOKUP(B57,Tackwelding!$B$6:$G$599,6,FALSE),"")</f>
        <v/>
      </c>
    </row>
    <row r="58" spans="1:13" x14ac:dyDescent="0.35">
      <c r="A58" s="442">
        <v>52</v>
      </c>
      <c r="B58" s="442" t="s">
        <v>161</v>
      </c>
      <c r="C58" s="442" t="s">
        <v>234</v>
      </c>
      <c r="H58" s="442" t="str">
        <f t="shared" si="0"/>
        <v>,,,</v>
      </c>
      <c r="I58" s="445">
        <v>403.4</v>
      </c>
      <c r="K58" s="442" t="str">
        <f>+IFERROR(VLOOKUP(B58,Foundation!$C$8:$E$703,3,FALSE),"")</f>
        <v>DFR</v>
      </c>
      <c r="L58" s="442" t="str">
        <f>+IF(IFERROR(MATCH(B58,'Erection Compiled'!$C$7:$C$742,0),"B")="B","","E")</f>
        <v>E</v>
      </c>
      <c r="M58" s="442" t="str">
        <f>+IFERROR(VLOOKUP(B58,Tackwelding!$B$6:$G$599,6,FALSE),"")</f>
        <v/>
      </c>
    </row>
    <row r="59" spans="1:13" x14ac:dyDescent="0.35">
      <c r="A59" s="442">
        <v>53</v>
      </c>
      <c r="B59" s="442" t="s">
        <v>162</v>
      </c>
      <c r="C59" s="442" t="s">
        <v>20</v>
      </c>
      <c r="H59" s="442" t="str">
        <f t="shared" si="0"/>
        <v>,,,</v>
      </c>
      <c r="I59" s="445">
        <v>373.84500000000003</v>
      </c>
      <c r="K59" s="442" t="str">
        <f>+IFERROR(VLOOKUP(B59,Foundation!$C$8:$E$703,3,FALSE),"")</f>
        <v>DRY</v>
      </c>
      <c r="L59" s="442" t="str">
        <f>+IF(IFERROR(MATCH(B59,'Erection Compiled'!$C$7:$C$742,0),"B")="B","","E")</f>
        <v/>
      </c>
      <c r="M59" s="442" t="str">
        <f>+IFERROR(VLOOKUP(B59,Tackwelding!$B$6:$G$599,6,FALSE),"")</f>
        <v/>
      </c>
    </row>
    <row r="60" spans="1:13" x14ac:dyDescent="0.35">
      <c r="A60" s="442">
        <v>54</v>
      </c>
      <c r="B60" s="442" t="s">
        <v>163</v>
      </c>
      <c r="C60" s="442" t="s">
        <v>20</v>
      </c>
      <c r="H60" s="442" t="str">
        <f t="shared" si="0"/>
        <v>,,,</v>
      </c>
      <c r="I60" s="445">
        <v>411.82299999999998</v>
      </c>
      <c r="K60" s="442" t="str">
        <f>+IFERROR(VLOOKUP(B60,Foundation!$C$8:$E$703,3,FALSE),"")</f>
        <v>DFR</v>
      </c>
      <c r="L60" s="442" t="str">
        <f>+IF(IFERROR(MATCH(B60,'Erection Compiled'!$C$7:$C$742,0),"B")="B","","E")</f>
        <v>E</v>
      </c>
      <c r="M60" s="442" t="str">
        <f>+IFERROR(VLOOKUP(B60,Tackwelding!$B$6:$G$599,6,FALSE),"")</f>
        <v/>
      </c>
    </row>
    <row r="61" spans="1:13" x14ac:dyDescent="0.35">
      <c r="A61" s="442">
        <v>55</v>
      </c>
      <c r="B61" s="442" t="s">
        <v>164</v>
      </c>
      <c r="C61" s="442" t="s">
        <v>234</v>
      </c>
      <c r="H61" s="442" t="str">
        <f t="shared" si="0"/>
        <v>,,,</v>
      </c>
      <c r="I61" s="445">
        <v>414.2</v>
      </c>
      <c r="K61" s="442" t="str">
        <f>+IFERROR(VLOOKUP(B61,Foundation!$C$8:$E$703,3,FALSE),"")</f>
        <v>DRY</v>
      </c>
      <c r="L61" s="442" t="str">
        <f>+IF(IFERROR(MATCH(B61,'Erection Compiled'!$C$7:$C$742,0),"B")="B","","E")</f>
        <v>E</v>
      </c>
      <c r="M61" s="442" t="str">
        <f>+IFERROR(VLOOKUP(B61,Tackwelding!$B$6:$G$599,6,FALSE),"")</f>
        <v/>
      </c>
    </row>
    <row r="62" spans="1:13" x14ac:dyDescent="0.35">
      <c r="A62" s="442">
        <v>56</v>
      </c>
      <c r="B62" s="442" t="s">
        <v>165</v>
      </c>
      <c r="C62" s="442" t="s">
        <v>20</v>
      </c>
      <c r="H62" s="442" t="str">
        <f t="shared" si="0"/>
        <v>,,,</v>
      </c>
      <c r="I62" s="445">
        <v>402.3</v>
      </c>
      <c r="K62" s="442" t="str">
        <f>+IFERROR(VLOOKUP(B62,Foundation!$C$8:$E$703,3,FALSE),"")</f>
        <v/>
      </c>
      <c r="L62" s="442" t="str">
        <f>+IF(IFERROR(MATCH(B62,'Erection Compiled'!$C$7:$C$742,0),"B")="B","","E")</f>
        <v/>
      </c>
      <c r="M62" s="442" t="str">
        <f>+IFERROR(VLOOKUP(B62,Tackwelding!$B$6:$G$599,6,FALSE),"")</f>
        <v/>
      </c>
    </row>
    <row r="63" spans="1:13" x14ac:dyDescent="0.35">
      <c r="A63" s="442">
        <v>57</v>
      </c>
      <c r="B63" s="442" t="s">
        <v>166</v>
      </c>
      <c r="C63" s="442" t="s">
        <v>20</v>
      </c>
      <c r="H63" s="442" t="str">
        <f t="shared" si="0"/>
        <v>,,,</v>
      </c>
      <c r="I63" s="445">
        <v>430.3</v>
      </c>
      <c r="K63" s="442" t="str">
        <f>+IFERROR(VLOOKUP(B63,Foundation!$C$8:$E$703,3,FALSE),"")</f>
        <v>DRY</v>
      </c>
      <c r="L63" s="442" t="str">
        <f>+IF(IFERROR(MATCH(B63,'Erection Compiled'!$C$7:$C$742,0),"B")="B","","E")</f>
        <v>E</v>
      </c>
      <c r="M63" s="442" t="str">
        <f>+IFERROR(VLOOKUP(B63,Tackwelding!$B$6:$G$599,6,FALSE),"")</f>
        <v/>
      </c>
    </row>
    <row r="64" spans="1:13" x14ac:dyDescent="0.35">
      <c r="A64" s="442">
        <v>58</v>
      </c>
      <c r="B64" s="442" t="s">
        <v>167</v>
      </c>
      <c r="C64" s="442" t="s">
        <v>245</v>
      </c>
      <c r="H64" s="442" t="str">
        <f t="shared" si="0"/>
        <v>,,,</v>
      </c>
      <c r="I64" s="445">
        <v>406.2</v>
      </c>
      <c r="K64" s="442" t="str">
        <f>+IFERROR(VLOOKUP(B64,Foundation!$C$8:$E$703,3,FALSE),"")</f>
        <v>DRY</v>
      </c>
      <c r="L64" s="442" t="str">
        <f>+IF(IFERROR(MATCH(B64,'Erection Compiled'!$C$7:$C$742,0),"B")="B","","E")</f>
        <v>E</v>
      </c>
      <c r="M64" s="442" t="str">
        <f>+IFERROR(VLOOKUP(B64,Tackwelding!$B$6:$G$599,6,FALSE),"")</f>
        <v/>
      </c>
    </row>
    <row r="65" spans="1:13" x14ac:dyDescent="0.35">
      <c r="A65" s="442">
        <v>59</v>
      </c>
      <c r="B65" s="442" t="s">
        <v>168</v>
      </c>
      <c r="C65" s="442" t="s">
        <v>20</v>
      </c>
      <c r="H65" s="442" t="str">
        <f t="shared" si="0"/>
        <v>,,,</v>
      </c>
      <c r="I65" s="445">
        <v>405.3</v>
      </c>
      <c r="K65" s="442" t="str">
        <f>+IFERROR(VLOOKUP(B65,Foundation!$C$8:$E$703,3,FALSE),"")</f>
        <v>DRY</v>
      </c>
      <c r="L65" s="442" t="str">
        <f>+IF(IFERROR(MATCH(B65,'Erection Compiled'!$C$7:$C$742,0),"B")="B","","E")</f>
        <v/>
      </c>
      <c r="M65" s="442" t="str">
        <f>+IFERROR(VLOOKUP(B65,Tackwelding!$B$6:$G$599,6,FALSE),"")</f>
        <v/>
      </c>
    </row>
    <row r="66" spans="1:13" x14ac:dyDescent="0.35">
      <c r="A66" s="442">
        <v>60</v>
      </c>
      <c r="B66" s="442" t="s">
        <v>169</v>
      </c>
      <c r="C66" s="442" t="s">
        <v>20</v>
      </c>
      <c r="H66" s="442" t="str">
        <f t="shared" si="0"/>
        <v>,,,</v>
      </c>
      <c r="I66" s="445">
        <v>427.1</v>
      </c>
      <c r="K66" s="442" t="str">
        <f>+IFERROR(VLOOKUP(B66,Foundation!$C$8:$E$703,3,FALSE),"")</f>
        <v>DRY</v>
      </c>
      <c r="L66" s="442" t="str">
        <f>+IF(IFERROR(MATCH(B66,'Erection Compiled'!$C$7:$C$742,0),"B")="B","","E")</f>
        <v>E</v>
      </c>
      <c r="M66" s="442" t="str">
        <f>+IFERROR(VLOOKUP(B66,Tackwelding!$B$6:$G$599,6,FALSE),"")</f>
        <v>Done</v>
      </c>
    </row>
    <row r="67" spans="1:13" x14ac:dyDescent="0.35">
      <c r="A67" s="442">
        <v>61</v>
      </c>
      <c r="B67" s="442" t="s">
        <v>475</v>
      </c>
      <c r="C67" s="442" t="s">
        <v>20</v>
      </c>
      <c r="H67" s="442" t="str">
        <f t="shared" si="0"/>
        <v>,,,</v>
      </c>
      <c r="I67" s="445">
        <v>400</v>
      </c>
      <c r="K67" s="442" t="str">
        <f>+IFERROR(VLOOKUP(B67,Foundation!$C$8:$E$703,3,FALSE),"")</f>
        <v>DRY</v>
      </c>
      <c r="L67" s="442" t="str">
        <f>+IF(IFERROR(MATCH(B67,'Erection Compiled'!$C$7:$C$742,0),"B")="B","","E")</f>
        <v/>
      </c>
      <c r="M67" s="442" t="str">
        <f>+IFERROR(VLOOKUP(B67,Tackwelding!$B$6:$G$599,6,FALSE),"")</f>
        <v/>
      </c>
    </row>
    <row r="68" spans="1:13" x14ac:dyDescent="0.35">
      <c r="A68" s="442">
        <v>62</v>
      </c>
      <c r="B68" s="442" t="s">
        <v>476</v>
      </c>
      <c r="C68" s="442" t="s">
        <v>20</v>
      </c>
      <c r="H68" s="442" t="str">
        <f t="shared" si="0"/>
        <v>,,,</v>
      </c>
      <c r="I68" s="445">
        <v>412.8</v>
      </c>
      <c r="K68" s="442" t="str">
        <f>+IFERROR(VLOOKUP(B68,Foundation!$C$8:$E$703,3,FALSE),"")</f>
        <v>DRY</v>
      </c>
      <c r="L68" s="442" t="str">
        <f>+IF(IFERROR(MATCH(B68,'Erection Compiled'!$C$7:$C$742,0),"B")="B","","E")</f>
        <v/>
      </c>
      <c r="M68" s="442" t="str">
        <f>+IFERROR(VLOOKUP(B68,Tackwelding!$B$6:$G$599,6,FALSE),"")</f>
        <v/>
      </c>
    </row>
    <row r="69" spans="1:13" x14ac:dyDescent="0.35">
      <c r="A69" s="442">
        <v>63</v>
      </c>
      <c r="B69" s="442" t="s">
        <v>170</v>
      </c>
      <c r="C69" s="442" t="s">
        <v>20</v>
      </c>
      <c r="H69" s="442" t="str">
        <f t="shared" si="0"/>
        <v>,,,</v>
      </c>
      <c r="I69" s="445">
        <v>387.8</v>
      </c>
      <c r="K69" s="442" t="str">
        <f>+IFERROR(VLOOKUP(B69,Foundation!$C$8:$E$703,3,FALSE),"")</f>
        <v>DFR</v>
      </c>
      <c r="L69" s="442" t="str">
        <f>+IF(IFERROR(MATCH(B69,'Erection Compiled'!$C$7:$C$742,0),"B")="B","","E")</f>
        <v>E</v>
      </c>
      <c r="M69" s="442" t="str">
        <f>+IFERROR(VLOOKUP(B69,Tackwelding!$B$6:$G$599,6,FALSE),"")</f>
        <v/>
      </c>
    </row>
    <row r="70" spans="1:13" x14ac:dyDescent="0.35">
      <c r="A70" s="442">
        <v>64</v>
      </c>
      <c r="B70" s="442" t="s">
        <v>171</v>
      </c>
      <c r="C70" s="442" t="s">
        <v>20</v>
      </c>
      <c r="H70" s="442" t="str">
        <f t="shared" si="0"/>
        <v>,,,</v>
      </c>
      <c r="I70" s="445">
        <v>436.7</v>
      </c>
      <c r="K70" s="442" t="str">
        <f>+IFERROR(VLOOKUP(B70,Foundation!$C$8:$E$703,3,FALSE),"")</f>
        <v>DFR</v>
      </c>
      <c r="L70" s="442" t="str">
        <f>+IF(IFERROR(MATCH(B70,'Erection Compiled'!$C$7:$C$742,0),"B")="B","","E")</f>
        <v>E</v>
      </c>
      <c r="M70" s="442" t="str">
        <f>+IFERROR(VLOOKUP(B70,Tackwelding!$B$6:$G$599,6,FALSE),"")</f>
        <v/>
      </c>
    </row>
    <row r="71" spans="1:13" x14ac:dyDescent="0.35">
      <c r="A71" s="442">
        <v>65</v>
      </c>
      <c r="B71" s="442" t="s">
        <v>172</v>
      </c>
      <c r="C71" s="442" t="s">
        <v>234</v>
      </c>
      <c r="H71" s="442" t="str">
        <f t="shared" si="0"/>
        <v>,,,</v>
      </c>
      <c r="I71" s="445">
        <v>403.7</v>
      </c>
      <c r="K71" s="442" t="str">
        <f>+IFERROR(VLOOKUP(B71,Foundation!$C$8:$E$703,3,FALSE),"")</f>
        <v>DRY</v>
      </c>
      <c r="L71" s="442" t="str">
        <f>+IF(IFERROR(MATCH(B71,'Erection Compiled'!$C$7:$C$742,0),"B")="B","","E")</f>
        <v>E</v>
      </c>
      <c r="M71" s="442" t="str">
        <f>+IFERROR(VLOOKUP(B71,Tackwelding!$B$6:$G$599,6,FALSE),"")</f>
        <v/>
      </c>
    </row>
    <row r="72" spans="1:13" x14ac:dyDescent="0.35">
      <c r="A72" s="442">
        <v>66</v>
      </c>
      <c r="B72" s="442" t="s">
        <v>477</v>
      </c>
      <c r="C72" s="442" t="s">
        <v>20</v>
      </c>
      <c r="H72" s="442" t="str">
        <f t="shared" si="0"/>
        <v>,,,</v>
      </c>
      <c r="I72" s="445">
        <v>409.5</v>
      </c>
      <c r="K72" s="442" t="str">
        <f>+IFERROR(VLOOKUP(B72,Foundation!$C$8:$E$703,3,FALSE),"")</f>
        <v>DFR</v>
      </c>
      <c r="L72" s="442" t="str">
        <f>+IF(IFERROR(MATCH(B72,'Erection Compiled'!$C$7:$C$742,0),"B")="B","","E")</f>
        <v>E</v>
      </c>
      <c r="M72" s="442" t="str">
        <f>+IFERROR(VLOOKUP(B72,Tackwelding!$B$6:$G$599,6,FALSE),"")</f>
        <v/>
      </c>
    </row>
    <row r="73" spans="1:13" x14ac:dyDescent="0.35">
      <c r="A73" s="442">
        <v>67</v>
      </c>
      <c r="B73" s="442" t="s">
        <v>478</v>
      </c>
      <c r="C73" s="442" t="s">
        <v>20</v>
      </c>
      <c r="H73" s="442" t="str">
        <f t="shared" ref="H73:H136" si="1">+CONCATENATE(D73,",",E73,",",F73,",",G73)</f>
        <v>,,,</v>
      </c>
      <c r="I73" s="445">
        <v>418.6</v>
      </c>
      <c r="K73" s="442" t="str">
        <f>+IFERROR(VLOOKUP(B73,Foundation!$C$8:$E$703,3,FALSE),"")</f>
        <v>DFR</v>
      </c>
      <c r="L73" s="442" t="str">
        <f>+IF(IFERROR(MATCH(B73,'Erection Compiled'!$C$7:$C$742,0),"B")="B","","E")</f>
        <v>E</v>
      </c>
      <c r="M73" s="442" t="str">
        <f>+IFERROR(VLOOKUP(B73,Tackwelding!$B$6:$G$599,6,FALSE),"")</f>
        <v/>
      </c>
    </row>
    <row r="74" spans="1:13" x14ac:dyDescent="0.35">
      <c r="A74" s="442">
        <v>68</v>
      </c>
      <c r="B74" s="442" t="s">
        <v>479</v>
      </c>
      <c r="C74" s="442" t="s">
        <v>234</v>
      </c>
      <c r="D74" s="442">
        <v>1</v>
      </c>
      <c r="E74" s="442">
        <v>3</v>
      </c>
      <c r="H74" s="442" t="str">
        <f t="shared" si="1"/>
        <v>1,3,,</v>
      </c>
      <c r="I74" s="445">
        <v>410.3</v>
      </c>
      <c r="K74" s="442" t="str">
        <f>+IFERROR(VLOOKUP(B74,Foundation!$C$8:$E$703,3,FALSE),"")</f>
        <v/>
      </c>
      <c r="L74" s="442" t="str">
        <f>+IF(IFERROR(MATCH(B74,'Erection Compiled'!$C$7:$C$742,0),"B")="B","","E")</f>
        <v/>
      </c>
      <c r="M74" s="442" t="str">
        <f>+IFERROR(VLOOKUP(B74,Tackwelding!$B$6:$G$599,6,FALSE),"")</f>
        <v/>
      </c>
    </row>
    <row r="75" spans="1:13" x14ac:dyDescent="0.35">
      <c r="A75" s="442">
        <v>69</v>
      </c>
      <c r="B75" s="442" t="s">
        <v>480</v>
      </c>
      <c r="C75" s="442" t="s">
        <v>234</v>
      </c>
      <c r="E75" s="442">
        <v>2</v>
      </c>
      <c r="H75" s="442" t="str">
        <f t="shared" si="1"/>
        <v>,2,,</v>
      </c>
      <c r="I75" s="445">
        <v>384</v>
      </c>
      <c r="K75" s="442" t="str">
        <f>+IFERROR(VLOOKUP(B75,Foundation!$C$8:$E$703,3,FALSE),"")</f>
        <v>WIP</v>
      </c>
      <c r="L75" s="442" t="str">
        <f>+IF(IFERROR(MATCH(B75,'Erection Compiled'!$C$7:$C$742,0),"B")="B","","E")</f>
        <v/>
      </c>
      <c r="M75" s="442" t="str">
        <f>+IFERROR(VLOOKUP(B75,Tackwelding!$B$6:$G$599,6,FALSE),"")</f>
        <v/>
      </c>
    </row>
    <row r="76" spans="1:13" x14ac:dyDescent="0.35">
      <c r="A76" s="442">
        <v>70</v>
      </c>
      <c r="B76" s="442" t="s">
        <v>481</v>
      </c>
      <c r="C76" s="442" t="s">
        <v>245</v>
      </c>
      <c r="D76" s="442">
        <v>1</v>
      </c>
      <c r="E76" s="442">
        <v>4</v>
      </c>
      <c r="G76" s="442">
        <v>3</v>
      </c>
      <c r="H76" s="442" t="str">
        <f t="shared" si="1"/>
        <v>1,4,,3</v>
      </c>
      <c r="I76" s="445">
        <v>450.8</v>
      </c>
      <c r="K76" s="442" t="str">
        <f>+IFERROR(VLOOKUP(B76,Foundation!$C$8:$E$703,3,FALSE),"")</f>
        <v>Sandy</v>
      </c>
      <c r="L76" s="442" t="str">
        <f>+IF(IFERROR(MATCH(B76,'Erection Compiled'!$C$7:$C$742,0),"B")="B","","E")</f>
        <v/>
      </c>
      <c r="M76" s="442" t="str">
        <f>+IFERROR(VLOOKUP(B76,Tackwelding!$B$6:$G$599,6,FALSE),"")</f>
        <v/>
      </c>
    </row>
    <row r="77" spans="1:13" x14ac:dyDescent="0.35">
      <c r="A77" s="442">
        <v>71</v>
      </c>
      <c r="B77" s="442" t="s">
        <v>482</v>
      </c>
      <c r="C77" s="442" t="s">
        <v>234</v>
      </c>
      <c r="H77" s="442" t="str">
        <f t="shared" si="1"/>
        <v>,,,</v>
      </c>
      <c r="I77" s="445">
        <v>384.2</v>
      </c>
      <c r="K77" s="442" t="str">
        <f>+IFERROR(VLOOKUP(B77,Foundation!$C$8:$E$703,3,FALSE),"")</f>
        <v>Sandy</v>
      </c>
      <c r="L77" s="442" t="str">
        <f>+IF(IFERROR(MATCH(B77,'Erection Compiled'!$C$7:$C$742,0),"B")="B","","E")</f>
        <v/>
      </c>
      <c r="M77" s="442" t="str">
        <f>+IFERROR(VLOOKUP(B77,Tackwelding!$B$6:$G$599,6,FALSE),"")</f>
        <v/>
      </c>
    </row>
    <row r="78" spans="1:13" x14ac:dyDescent="0.35">
      <c r="A78" s="442">
        <v>72</v>
      </c>
      <c r="B78" s="442" t="s">
        <v>483</v>
      </c>
      <c r="C78" s="442" t="s">
        <v>234</v>
      </c>
      <c r="D78" s="442">
        <v>2</v>
      </c>
      <c r="E78" s="442">
        <v>1</v>
      </c>
      <c r="H78" s="442" t="str">
        <f t="shared" si="1"/>
        <v>2,1,,</v>
      </c>
      <c r="I78" s="445">
        <v>338.6</v>
      </c>
      <c r="K78" s="442" t="str">
        <f>+IFERROR(VLOOKUP(B78,Foundation!$C$8:$E$703,3,FALSE),"")</f>
        <v>Sandy</v>
      </c>
      <c r="L78" s="442" t="str">
        <f>+IF(IFERROR(MATCH(B78,'Erection Compiled'!$C$7:$C$742,0),"B")="B","","E")</f>
        <v/>
      </c>
      <c r="M78" s="442" t="str">
        <f>+IFERROR(VLOOKUP(B78,Tackwelding!$B$6:$G$599,6,FALSE),"")</f>
        <v/>
      </c>
    </row>
    <row r="79" spans="1:13" x14ac:dyDescent="0.35">
      <c r="A79" s="442">
        <v>73</v>
      </c>
      <c r="B79" s="442" t="s">
        <v>484</v>
      </c>
      <c r="C79" s="442" t="s">
        <v>234</v>
      </c>
      <c r="G79" s="442">
        <v>1</v>
      </c>
      <c r="H79" s="442" t="str">
        <f t="shared" si="1"/>
        <v>,,,1</v>
      </c>
      <c r="I79" s="445">
        <v>370.7</v>
      </c>
      <c r="K79" s="442" t="str">
        <f>+IFERROR(VLOOKUP(B79,Foundation!$C$8:$E$703,3,FALSE),"")</f>
        <v>Sandy</v>
      </c>
      <c r="L79" s="442" t="str">
        <f>+IF(IFERROR(MATCH(B79,'Erection Compiled'!$C$7:$C$742,0),"B")="B","","E")</f>
        <v/>
      </c>
      <c r="M79" s="442" t="str">
        <f>+IFERROR(VLOOKUP(B79,Tackwelding!$B$6:$G$599,6,FALSE),"")</f>
        <v/>
      </c>
    </row>
    <row r="80" spans="1:13" x14ac:dyDescent="0.35">
      <c r="A80" s="442">
        <v>74</v>
      </c>
      <c r="B80" s="442" t="s">
        <v>485</v>
      </c>
      <c r="C80" s="442" t="s">
        <v>234</v>
      </c>
      <c r="H80" s="442" t="str">
        <f t="shared" si="1"/>
        <v>,,,</v>
      </c>
      <c r="I80" s="445">
        <v>434.1</v>
      </c>
      <c r="K80" s="442" t="str">
        <f>+IFERROR(VLOOKUP(B80,Foundation!$C$8:$E$703,3,FALSE),"")</f>
        <v>Sandy</v>
      </c>
      <c r="L80" s="442" t="str">
        <f>+IF(IFERROR(MATCH(B80,'Erection Compiled'!$C$7:$C$742,0),"B")="B","","E")</f>
        <v/>
      </c>
      <c r="M80" s="442" t="str">
        <f>+IFERROR(VLOOKUP(B80,Tackwelding!$B$6:$G$599,6,FALSE),"")</f>
        <v/>
      </c>
    </row>
    <row r="81" spans="1:13" x14ac:dyDescent="0.35">
      <c r="A81" s="442">
        <v>75</v>
      </c>
      <c r="B81" s="442" t="s">
        <v>173</v>
      </c>
      <c r="C81" s="442" t="s">
        <v>234</v>
      </c>
      <c r="H81" s="442" t="str">
        <f t="shared" si="1"/>
        <v>,,,</v>
      </c>
      <c r="I81" s="445">
        <v>368.1</v>
      </c>
      <c r="K81" s="442" t="str">
        <f>+IFERROR(VLOOKUP(B81,Foundation!$C$8:$E$703,3,FALSE),"")</f>
        <v>DFR</v>
      </c>
      <c r="L81" s="442" t="str">
        <f>+IF(IFERROR(MATCH(B81,'Erection Compiled'!$C$7:$C$742,0),"B")="B","","E")</f>
        <v>E</v>
      </c>
      <c r="M81" s="442" t="str">
        <f>+IFERROR(VLOOKUP(B81,Tackwelding!$B$6:$G$599,6,FALSE),"")</f>
        <v/>
      </c>
    </row>
    <row r="82" spans="1:13" x14ac:dyDescent="0.35">
      <c r="A82" s="442">
        <v>76</v>
      </c>
      <c r="B82" s="442" t="s">
        <v>174</v>
      </c>
      <c r="C82" s="442" t="s">
        <v>245</v>
      </c>
      <c r="H82" s="442" t="str">
        <f t="shared" si="1"/>
        <v>,,,</v>
      </c>
      <c r="I82" s="445">
        <v>342.3</v>
      </c>
      <c r="K82" s="442" t="str">
        <f>+IFERROR(VLOOKUP(B82,Foundation!$C$8:$E$703,3,FALSE),"")</f>
        <v>DRY</v>
      </c>
      <c r="L82" s="442" t="str">
        <f>+IF(IFERROR(MATCH(B82,'Erection Compiled'!$C$7:$C$742,0),"B")="B","","E")</f>
        <v>E</v>
      </c>
      <c r="M82" s="442" t="str">
        <f>+IFERROR(VLOOKUP(B82,Tackwelding!$B$6:$G$599,6,FALSE),"")</f>
        <v/>
      </c>
    </row>
    <row r="83" spans="1:13" x14ac:dyDescent="0.35">
      <c r="A83" s="442">
        <v>77</v>
      </c>
      <c r="B83" s="442" t="s">
        <v>486</v>
      </c>
      <c r="C83" s="442" t="s">
        <v>20</v>
      </c>
      <c r="H83" s="442" t="str">
        <f t="shared" si="1"/>
        <v>,,,</v>
      </c>
      <c r="I83" s="445">
        <v>405.1</v>
      </c>
      <c r="K83" s="442" t="str">
        <f>+IFERROR(VLOOKUP(B83,Foundation!$C$8:$E$703,3,FALSE),"")</f>
        <v>DRY</v>
      </c>
      <c r="L83" s="442" t="str">
        <f>+IF(IFERROR(MATCH(B83,'Erection Compiled'!$C$7:$C$742,0),"B")="B","","E")</f>
        <v>E</v>
      </c>
      <c r="M83" s="442" t="str">
        <f>+IFERROR(VLOOKUP(B83,Tackwelding!$B$6:$G$599,6,FALSE),"")</f>
        <v/>
      </c>
    </row>
    <row r="84" spans="1:13" x14ac:dyDescent="0.35">
      <c r="A84" s="442">
        <v>78</v>
      </c>
      <c r="B84" s="442" t="s">
        <v>487</v>
      </c>
      <c r="C84" s="442" t="s">
        <v>234</v>
      </c>
      <c r="H84" s="442" t="str">
        <f t="shared" si="1"/>
        <v>,,,</v>
      </c>
      <c r="I84" s="445">
        <v>412.2</v>
      </c>
      <c r="K84" s="442" t="str">
        <f>+IFERROR(VLOOKUP(B84,Foundation!$C$8:$E$703,3,FALSE),"")</f>
        <v>DRY</v>
      </c>
      <c r="L84" s="442" t="str">
        <f>+IF(IFERROR(MATCH(B84,'Erection Compiled'!$C$7:$C$742,0),"B")="B","","E")</f>
        <v>E</v>
      </c>
      <c r="M84" s="442" t="str">
        <f>+IFERROR(VLOOKUP(B84,Tackwelding!$B$6:$G$599,6,FALSE),"")</f>
        <v/>
      </c>
    </row>
    <row r="85" spans="1:13" x14ac:dyDescent="0.35">
      <c r="A85" s="442">
        <v>79</v>
      </c>
      <c r="B85" s="442" t="s">
        <v>488</v>
      </c>
      <c r="C85" s="442" t="s">
        <v>20</v>
      </c>
      <c r="H85" s="442" t="str">
        <f t="shared" si="1"/>
        <v>,,,</v>
      </c>
      <c r="I85" s="445">
        <v>412.2</v>
      </c>
      <c r="K85" s="442" t="str">
        <f>+IFERROR(VLOOKUP(B85,Foundation!$C$8:$E$703,3,FALSE),"")</f>
        <v>DRY</v>
      </c>
      <c r="L85" s="442" t="str">
        <f>+IF(IFERROR(MATCH(B85,'Erection Compiled'!$C$7:$C$742,0),"B")="B","","E")</f>
        <v>E</v>
      </c>
      <c r="M85" s="442" t="str">
        <f>+IFERROR(VLOOKUP(B85,Tackwelding!$B$6:$G$599,6,FALSE),"")</f>
        <v/>
      </c>
    </row>
    <row r="86" spans="1:13" x14ac:dyDescent="0.35">
      <c r="A86" s="442">
        <v>80</v>
      </c>
      <c r="B86" s="442" t="s">
        <v>489</v>
      </c>
      <c r="C86" s="442" t="s">
        <v>20</v>
      </c>
      <c r="H86" s="442" t="str">
        <f t="shared" si="1"/>
        <v>,,,</v>
      </c>
      <c r="I86" s="445">
        <v>422.1</v>
      </c>
      <c r="K86" s="442" t="str">
        <f>+IFERROR(VLOOKUP(B86,Foundation!$C$8:$E$703,3,FALSE),"")</f>
        <v>DRY</v>
      </c>
      <c r="L86" s="442" t="str">
        <f>+IF(IFERROR(MATCH(B86,'Erection Compiled'!$C$7:$C$742,0),"B")="B","","E")</f>
        <v/>
      </c>
      <c r="M86" s="442" t="str">
        <f>+IFERROR(VLOOKUP(B86,Tackwelding!$B$6:$G$599,6,FALSE),"")</f>
        <v/>
      </c>
    </row>
    <row r="87" spans="1:13" x14ac:dyDescent="0.35">
      <c r="A87" s="442">
        <v>81</v>
      </c>
      <c r="B87" s="442" t="s">
        <v>490</v>
      </c>
      <c r="C87" s="442" t="s">
        <v>20</v>
      </c>
      <c r="H87" s="442" t="str">
        <f t="shared" si="1"/>
        <v>,,,</v>
      </c>
      <c r="I87" s="445">
        <v>418.3</v>
      </c>
      <c r="K87" s="442" t="str">
        <f>+IFERROR(VLOOKUP(B87,Foundation!$C$8:$E$703,3,FALSE),"")</f>
        <v>DRY</v>
      </c>
      <c r="L87" s="442" t="str">
        <f>+IF(IFERROR(MATCH(B87,'Erection Compiled'!$C$7:$C$742,0),"B")="B","","E")</f>
        <v>E</v>
      </c>
      <c r="M87" s="442" t="str">
        <f>+IFERROR(VLOOKUP(B87,Tackwelding!$B$6:$G$599,6,FALSE),"")</f>
        <v/>
      </c>
    </row>
    <row r="88" spans="1:13" x14ac:dyDescent="0.35">
      <c r="A88" s="442">
        <v>82</v>
      </c>
      <c r="B88" s="442" t="s">
        <v>491</v>
      </c>
      <c r="C88" s="442" t="s">
        <v>235</v>
      </c>
      <c r="H88" s="442" t="str">
        <f t="shared" si="1"/>
        <v>,,,</v>
      </c>
      <c r="I88" s="445">
        <v>384.3</v>
      </c>
      <c r="K88" s="442" t="str">
        <f>+IFERROR(VLOOKUP(B88,Foundation!$C$8:$E$703,3,FALSE),"")</f>
        <v>DRY</v>
      </c>
      <c r="L88" s="442" t="str">
        <f>+IF(IFERROR(MATCH(B88,'Erection Compiled'!$C$7:$C$742,0),"B")="B","","E")</f>
        <v>E</v>
      </c>
      <c r="M88" s="442" t="str">
        <f>+IFERROR(VLOOKUP(B88,Tackwelding!$B$6:$G$599,6,FALSE),"")</f>
        <v/>
      </c>
    </row>
    <row r="89" spans="1:13" x14ac:dyDescent="0.35">
      <c r="A89" s="442">
        <v>83</v>
      </c>
      <c r="B89" s="442" t="s">
        <v>492</v>
      </c>
      <c r="C89" s="442" t="s">
        <v>236</v>
      </c>
      <c r="H89" s="442" t="str">
        <f t="shared" si="1"/>
        <v>,,,</v>
      </c>
      <c r="I89" s="445">
        <v>434.2</v>
      </c>
      <c r="K89" s="442" t="str">
        <f>+IFERROR(VLOOKUP(B89,Foundation!$C$8:$E$703,3,FALSE),"")</f>
        <v>Sandy</v>
      </c>
      <c r="L89" s="442" t="str">
        <f>+IF(IFERROR(MATCH(B89,'Erection Compiled'!$C$7:$C$742,0),"B")="B","","E")</f>
        <v>E</v>
      </c>
      <c r="M89" s="442" t="str">
        <f>+IFERROR(VLOOKUP(B89,Tackwelding!$B$6:$G$599,6,FALSE),"")</f>
        <v/>
      </c>
    </row>
    <row r="90" spans="1:13" x14ac:dyDescent="0.35">
      <c r="A90" s="442">
        <v>84</v>
      </c>
      <c r="B90" s="442" t="s">
        <v>493</v>
      </c>
      <c r="C90" s="442" t="s">
        <v>235</v>
      </c>
      <c r="E90" s="442">
        <v>2</v>
      </c>
      <c r="F90" s="442">
        <v>4</v>
      </c>
      <c r="G90" s="442">
        <v>1</v>
      </c>
      <c r="H90" s="442" t="str">
        <f t="shared" si="1"/>
        <v>,2,4,1</v>
      </c>
      <c r="I90" s="445">
        <v>390.1</v>
      </c>
      <c r="K90" s="442" t="str">
        <f>+IFERROR(VLOOKUP(B90,Foundation!$C$8:$E$703,3,FALSE),"")</f>
        <v>Sandy</v>
      </c>
      <c r="L90" s="442" t="str">
        <f>+IF(IFERROR(MATCH(B90,'Erection Compiled'!$C$7:$C$742,0),"B")="B","","E")</f>
        <v/>
      </c>
      <c r="M90" s="442" t="str">
        <f>+IFERROR(VLOOKUP(B90,Tackwelding!$B$6:$G$599,6,FALSE),"")</f>
        <v/>
      </c>
    </row>
    <row r="91" spans="1:13" x14ac:dyDescent="0.35">
      <c r="A91" s="442">
        <v>85</v>
      </c>
      <c r="B91" s="446" t="s">
        <v>494</v>
      </c>
      <c r="C91" s="446" t="s">
        <v>20</v>
      </c>
      <c r="D91" s="446"/>
      <c r="E91" s="446"/>
      <c r="F91" s="446"/>
      <c r="G91" s="446"/>
      <c r="H91" s="446" t="str">
        <f t="shared" si="1"/>
        <v>,,,</v>
      </c>
      <c r="I91" s="445">
        <v>426.3</v>
      </c>
      <c r="K91" s="442" t="str">
        <f>+IFERROR(VLOOKUP(B91,Foundation!$C$8:$E$703,3,FALSE),"")</f>
        <v>DRY</v>
      </c>
      <c r="L91" s="442" t="str">
        <f>+IF(IFERROR(MATCH(B91,'Erection Compiled'!$C$7:$C$742,0),"B")="B","","E")</f>
        <v>E</v>
      </c>
      <c r="M91" s="442" t="str">
        <f>+IFERROR(VLOOKUP(B91,Tackwelding!$B$6:$G$599,6,FALSE),"")</f>
        <v/>
      </c>
    </row>
    <row r="92" spans="1:13" x14ac:dyDescent="0.35">
      <c r="A92" s="442">
        <v>86</v>
      </c>
      <c r="B92" s="446" t="s">
        <v>47</v>
      </c>
      <c r="C92" s="446" t="s">
        <v>241</v>
      </c>
      <c r="D92" s="446"/>
      <c r="E92" s="446"/>
      <c r="F92" s="446"/>
      <c r="G92" s="446"/>
      <c r="H92" s="446" t="str">
        <f t="shared" si="1"/>
        <v>,,,</v>
      </c>
      <c r="I92" s="447">
        <v>405.9</v>
      </c>
      <c r="K92" s="442" t="str">
        <f>+IFERROR(VLOOKUP(B92,Foundation!$C$8:$E$703,3,FALSE),"")</f>
        <v>DRY</v>
      </c>
      <c r="L92" s="442" t="str">
        <f>+IF(IFERROR(MATCH(B92,'Erection Compiled'!$C$7:$C$742,0),"B")="B","","E")</f>
        <v>E</v>
      </c>
      <c r="M92" s="442" t="str">
        <f>+IFERROR(VLOOKUP(B92,Tackwelding!$B$6:$G$599,6,FALSE),"")</f>
        <v/>
      </c>
    </row>
    <row r="93" spans="1:13" x14ac:dyDescent="0.35">
      <c r="A93" s="442">
        <v>87</v>
      </c>
      <c r="B93" s="442" t="s">
        <v>48</v>
      </c>
      <c r="C93" s="442" t="s">
        <v>367</v>
      </c>
      <c r="H93" s="442" t="str">
        <f t="shared" si="1"/>
        <v>,,,</v>
      </c>
      <c r="I93" s="447">
        <v>211.9</v>
      </c>
      <c r="K93" s="442" t="str">
        <f>+IFERROR(VLOOKUP(B93,Foundation!$C$8:$E$703,3,FALSE),"")</f>
        <v>DRY</v>
      </c>
      <c r="L93" s="442" t="str">
        <f>+IF(IFERROR(MATCH(B93,'Erection Compiled'!$C$7:$C$742,0),"B")="B","","E")</f>
        <v/>
      </c>
      <c r="M93" s="442" t="str">
        <f>+IFERROR(VLOOKUP(B93,Tackwelding!$B$6:$G$599,6,FALSE),"")</f>
        <v/>
      </c>
    </row>
    <row r="94" spans="1:13" x14ac:dyDescent="0.35">
      <c r="A94" s="442">
        <v>88</v>
      </c>
      <c r="B94" s="442" t="s">
        <v>495</v>
      </c>
      <c r="C94" s="442" t="s">
        <v>236</v>
      </c>
      <c r="H94" s="442" t="str">
        <f t="shared" si="1"/>
        <v>,,,</v>
      </c>
      <c r="I94" s="445">
        <v>464.3</v>
      </c>
      <c r="K94" s="442" t="str">
        <f>+IFERROR(VLOOKUP(B94,Foundation!$C$8:$E$703,3,FALSE),"")</f>
        <v>DRY</v>
      </c>
      <c r="L94" s="442" t="str">
        <f>+IF(IFERROR(MATCH(B94,'Erection Compiled'!$C$7:$C$742,0),"B")="B","","E")</f>
        <v/>
      </c>
      <c r="M94" s="442" t="str">
        <f>+IFERROR(VLOOKUP(B94,Tackwelding!$B$6:$G$599,6,FALSE),"")</f>
        <v/>
      </c>
    </row>
    <row r="95" spans="1:13" x14ac:dyDescent="0.35">
      <c r="A95" s="442">
        <v>89</v>
      </c>
      <c r="B95" s="442" t="s">
        <v>496</v>
      </c>
      <c r="C95" s="442" t="s">
        <v>20</v>
      </c>
      <c r="H95" s="442" t="str">
        <f t="shared" si="1"/>
        <v>,,,</v>
      </c>
      <c r="I95" s="445">
        <v>373.7</v>
      </c>
      <c r="K95" s="442" t="str">
        <f>+IFERROR(VLOOKUP(B95,Foundation!$C$8:$E$703,3,FALSE),"")</f>
        <v>DRY</v>
      </c>
      <c r="L95" s="442" t="str">
        <f>+IF(IFERROR(MATCH(B95,'Erection Compiled'!$C$7:$C$742,0),"B")="B","","E")</f>
        <v>E</v>
      </c>
      <c r="M95" s="442" t="str">
        <f>+IFERROR(VLOOKUP(B95,Tackwelding!$B$6:$G$599,6,FALSE),"")</f>
        <v/>
      </c>
    </row>
    <row r="96" spans="1:13" x14ac:dyDescent="0.35">
      <c r="A96" s="442">
        <v>90</v>
      </c>
      <c r="B96" s="442" t="s">
        <v>497</v>
      </c>
      <c r="C96" s="442" t="s">
        <v>20</v>
      </c>
      <c r="F96" s="442">
        <v>2</v>
      </c>
      <c r="G96" s="442">
        <v>4</v>
      </c>
      <c r="H96" s="442" t="str">
        <f t="shared" si="1"/>
        <v>,,2,4</v>
      </c>
      <c r="I96" s="445">
        <v>419.7</v>
      </c>
      <c r="K96" s="442" t="str">
        <f>+IFERROR(VLOOKUP(B96,Foundation!$C$8:$E$703,3,FALSE),"")</f>
        <v>Sandy</v>
      </c>
      <c r="L96" s="442" t="str">
        <f>+IF(IFERROR(MATCH(B96,'Erection Compiled'!$C$7:$C$742,0),"B")="B","","E")</f>
        <v/>
      </c>
      <c r="M96" s="442" t="str">
        <f>+IFERROR(VLOOKUP(B96,Tackwelding!$B$6:$G$599,6,FALSE),"")</f>
        <v/>
      </c>
    </row>
    <row r="97" spans="1:13" x14ac:dyDescent="0.35">
      <c r="A97" s="442">
        <v>91</v>
      </c>
      <c r="B97" s="442" t="s">
        <v>175</v>
      </c>
      <c r="C97" s="442" t="s">
        <v>20</v>
      </c>
      <c r="H97" s="442" t="str">
        <f t="shared" si="1"/>
        <v>,,,</v>
      </c>
      <c r="I97" s="445">
        <v>420.3</v>
      </c>
      <c r="K97" s="442" t="str">
        <f>+IFERROR(VLOOKUP(B97,Foundation!$C$8:$E$703,3,FALSE),"")</f>
        <v>ROW</v>
      </c>
      <c r="L97" s="442" t="str">
        <f>+IF(IFERROR(MATCH(B97,'Erection Compiled'!$C$7:$C$742,0),"B")="B","","E")</f>
        <v/>
      </c>
      <c r="M97" s="442" t="str">
        <f>+IFERROR(VLOOKUP(B97,Tackwelding!$B$6:$G$599,6,FALSE),"")</f>
        <v/>
      </c>
    </row>
    <row r="98" spans="1:13" x14ac:dyDescent="0.35">
      <c r="A98" s="442">
        <v>92</v>
      </c>
      <c r="B98" s="442" t="s">
        <v>498</v>
      </c>
      <c r="C98" s="442" t="s">
        <v>247</v>
      </c>
      <c r="H98" s="442" t="str">
        <f t="shared" si="1"/>
        <v>,,,</v>
      </c>
      <c r="I98" s="445">
        <v>400</v>
      </c>
      <c r="K98" s="442" t="str">
        <f>+IFERROR(VLOOKUP(B98,Foundation!$C$8:$E$703,3,FALSE),"")</f>
        <v>Sandy</v>
      </c>
      <c r="L98" s="442" t="str">
        <f>+IF(IFERROR(MATCH(B98,'Erection Compiled'!$C$7:$C$742,0),"B")="B","","E")</f>
        <v/>
      </c>
      <c r="M98" s="442" t="str">
        <f>+IFERROR(VLOOKUP(B98,Tackwelding!$B$6:$G$599,6,FALSE),"")</f>
        <v/>
      </c>
    </row>
    <row r="99" spans="1:13" x14ac:dyDescent="0.35">
      <c r="A99" s="442">
        <v>93</v>
      </c>
      <c r="B99" s="442" t="s">
        <v>499</v>
      </c>
      <c r="C99" s="442" t="s">
        <v>242</v>
      </c>
      <c r="H99" s="442" t="str">
        <f t="shared" si="1"/>
        <v>,,,</v>
      </c>
      <c r="I99" s="445">
        <v>381.4</v>
      </c>
      <c r="K99" s="442" t="str">
        <f>+IFERROR(VLOOKUP(B99,Foundation!$C$8:$E$703,3,FALSE),"")</f>
        <v>DRY</v>
      </c>
      <c r="L99" s="442" t="str">
        <f>+IF(IFERROR(MATCH(B99,'Erection Compiled'!$C$7:$C$742,0),"B")="B","","E")</f>
        <v>E</v>
      </c>
      <c r="M99" s="442" t="str">
        <f>+IFERROR(VLOOKUP(B99,Tackwelding!$B$6:$G$599,6,FALSE),"")</f>
        <v/>
      </c>
    </row>
    <row r="100" spans="1:13" x14ac:dyDescent="0.35">
      <c r="A100" s="442">
        <v>94</v>
      </c>
      <c r="B100" s="442" t="s">
        <v>500</v>
      </c>
      <c r="C100" s="442" t="s">
        <v>20</v>
      </c>
      <c r="H100" s="442" t="str">
        <f t="shared" si="1"/>
        <v>,,,</v>
      </c>
      <c r="I100" s="445">
        <v>412.76499999999999</v>
      </c>
      <c r="K100" s="442" t="str">
        <f>+IFERROR(VLOOKUP(B100,Foundation!$C$8:$E$703,3,FALSE),"")</f>
        <v>DRY</v>
      </c>
      <c r="L100" s="442" t="str">
        <f>+IF(IFERROR(MATCH(B100,'Erection Compiled'!$C$7:$C$742,0),"B")="B","","E")</f>
        <v>E</v>
      </c>
      <c r="M100" s="442" t="str">
        <f>+IFERROR(VLOOKUP(B100,Tackwelding!$B$6:$G$599,6,FALSE),"")</f>
        <v/>
      </c>
    </row>
    <row r="101" spans="1:13" x14ac:dyDescent="0.35">
      <c r="A101" s="442">
        <v>95</v>
      </c>
      <c r="B101" s="442" t="s">
        <v>501</v>
      </c>
      <c r="C101" s="442" t="s">
        <v>234</v>
      </c>
      <c r="H101" s="442" t="str">
        <f t="shared" si="1"/>
        <v>,,,</v>
      </c>
      <c r="I101" s="445">
        <v>396.029</v>
      </c>
      <c r="K101" s="442" t="str">
        <f>+IFERROR(VLOOKUP(B101,Foundation!$C$8:$E$703,3,FALSE),"")</f>
        <v>DRY</v>
      </c>
      <c r="L101" s="442" t="str">
        <f>+IF(IFERROR(MATCH(B101,'Erection Compiled'!$C$7:$C$742,0),"B")="B","","E")</f>
        <v/>
      </c>
      <c r="M101" s="442" t="str">
        <f>+IFERROR(VLOOKUP(B101,Tackwelding!$B$6:$G$599,6,FALSE),"")</f>
        <v/>
      </c>
    </row>
    <row r="102" spans="1:13" x14ac:dyDescent="0.35">
      <c r="A102" s="442">
        <v>96</v>
      </c>
      <c r="B102" s="442" t="s">
        <v>502</v>
      </c>
      <c r="C102" s="442" t="s">
        <v>242</v>
      </c>
      <c r="H102" s="442" t="str">
        <f t="shared" si="1"/>
        <v>,,,</v>
      </c>
      <c r="I102" s="445">
        <v>383.3</v>
      </c>
      <c r="K102" s="442" t="str">
        <f>+IFERROR(VLOOKUP(B102,Foundation!$C$8:$E$703,3,FALSE),"")</f>
        <v>DRY</v>
      </c>
      <c r="L102" s="442" t="str">
        <f>+IF(IFERROR(MATCH(B102,'Erection Compiled'!$C$7:$C$742,0),"B")="B","","E")</f>
        <v/>
      </c>
      <c r="M102" s="442" t="str">
        <f>+IFERROR(VLOOKUP(B102,Tackwelding!$B$6:$G$599,6,FALSE),"")</f>
        <v/>
      </c>
    </row>
    <row r="103" spans="1:13" x14ac:dyDescent="0.35">
      <c r="A103" s="442">
        <v>97</v>
      </c>
      <c r="B103" s="442" t="s">
        <v>503</v>
      </c>
      <c r="C103" s="442" t="s">
        <v>20</v>
      </c>
      <c r="H103" s="442" t="str">
        <f t="shared" si="1"/>
        <v>,,,</v>
      </c>
      <c r="I103" s="445">
        <v>404.6</v>
      </c>
      <c r="K103" s="442" t="str">
        <f>+IFERROR(VLOOKUP(B103,Foundation!$C$8:$E$703,3,FALSE),"")</f>
        <v>DRY</v>
      </c>
      <c r="L103" s="442" t="str">
        <f>+IF(IFERROR(MATCH(B103,'Erection Compiled'!$C$7:$C$742,0),"B")="B","","E")</f>
        <v>E</v>
      </c>
      <c r="M103" s="442" t="str">
        <f>+IFERROR(VLOOKUP(B103,Tackwelding!$B$6:$G$599,6,FALSE),"")</f>
        <v>Done</v>
      </c>
    </row>
    <row r="104" spans="1:13" x14ac:dyDescent="0.35">
      <c r="A104" s="442">
        <v>98</v>
      </c>
      <c r="B104" s="442" t="s">
        <v>504</v>
      </c>
      <c r="C104" s="442" t="s">
        <v>242</v>
      </c>
      <c r="H104" s="442" t="str">
        <f t="shared" si="1"/>
        <v>,,,</v>
      </c>
      <c r="I104" s="445">
        <v>413.3</v>
      </c>
      <c r="K104" s="442" t="str">
        <f>+IFERROR(VLOOKUP(B104,Foundation!$C$8:$E$703,3,FALSE),"")</f>
        <v>DRY</v>
      </c>
      <c r="L104" s="442" t="str">
        <f>+IF(IFERROR(MATCH(B104,'Erection Compiled'!$C$7:$C$742,0),"B")="B","","E")</f>
        <v>E</v>
      </c>
      <c r="M104" s="442" t="str">
        <f>+IFERROR(VLOOKUP(B104,Tackwelding!$B$6:$G$599,6,FALSE),"")</f>
        <v/>
      </c>
    </row>
    <row r="105" spans="1:13" x14ac:dyDescent="0.35">
      <c r="A105" s="442">
        <v>99</v>
      </c>
      <c r="B105" s="442" t="s">
        <v>505</v>
      </c>
      <c r="C105" s="442" t="s">
        <v>234</v>
      </c>
      <c r="H105" s="442" t="str">
        <f t="shared" si="1"/>
        <v>,,,</v>
      </c>
      <c r="I105" s="445">
        <v>354.28300000000002</v>
      </c>
      <c r="K105" s="442" t="str">
        <f>+IFERROR(VLOOKUP(B105,Foundation!$C$8:$E$703,3,FALSE),"")</f>
        <v>DRY</v>
      </c>
      <c r="L105" s="442" t="str">
        <f>+IF(IFERROR(MATCH(B105,'Erection Compiled'!$C$7:$C$742,0),"B")="B","","E")</f>
        <v>E</v>
      </c>
      <c r="M105" s="442" t="str">
        <f>+IFERROR(VLOOKUP(B105,Tackwelding!$B$6:$G$599,6,FALSE),"")</f>
        <v/>
      </c>
    </row>
    <row r="106" spans="1:13" x14ac:dyDescent="0.35">
      <c r="A106" s="442">
        <v>100</v>
      </c>
      <c r="B106" s="442" t="s">
        <v>506</v>
      </c>
      <c r="C106" s="442" t="s">
        <v>234</v>
      </c>
      <c r="D106" s="442">
        <v>1</v>
      </c>
      <c r="G106" s="442">
        <v>1</v>
      </c>
      <c r="H106" s="442" t="str">
        <f t="shared" si="1"/>
        <v>1,,,1</v>
      </c>
      <c r="I106" s="445">
        <v>424.28</v>
      </c>
      <c r="K106" s="442" t="str">
        <f>+IFERROR(VLOOKUP(B106,Foundation!$C$8:$E$703,3,FALSE),"")</f>
        <v>DRY</v>
      </c>
      <c r="L106" s="442" t="str">
        <f>+IF(IFERROR(MATCH(B106,'Erection Compiled'!$C$7:$C$742,0),"B")="B","","E")</f>
        <v>E</v>
      </c>
      <c r="M106" s="442" t="str">
        <f>+IFERROR(VLOOKUP(B106,Tackwelding!$B$6:$G$599,6,FALSE),"")</f>
        <v>Done</v>
      </c>
    </row>
    <row r="107" spans="1:13" x14ac:dyDescent="0.35">
      <c r="A107" s="442">
        <v>101</v>
      </c>
      <c r="B107" s="442" t="s">
        <v>176</v>
      </c>
      <c r="C107" s="442" t="s">
        <v>20</v>
      </c>
      <c r="H107" s="442" t="str">
        <f t="shared" si="1"/>
        <v>,,,</v>
      </c>
      <c r="I107" s="445">
        <v>340.3</v>
      </c>
      <c r="K107" s="442" t="str">
        <f>+IFERROR(VLOOKUP(B107,Foundation!$C$8:$E$703,3,FALSE),"")</f>
        <v>DRY</v>
      </c>
      <c r="L107" s="442" t="str">
        <f>+IF(IFERROR(MATCH(B107,'Erection Compiled'!$C$7:$C$742,0),"B")="B","","E")</f>
        <v>E</v>
      </c>
      <c r="M107" s="442" t="str">
        <f>+IFERROR(VLOOKUP(B107,Tackwelding!$B$6:$G$599,6,FALSE),"")</f>
        <v>Done</v>
      </c>
    </row>
    <row r="108" spans="1:13" x14ac:dyDescent="0.35">
      <c r="A108" s="442">
        <v>102</v>
      </c>
      <c r="B108" s="442" t="s">
        <v>177</v>
      </c>
      <c r="C108" s="442" t="s">
        <v>234</v>
      </c>
      <c r="E108" s="442">
        <v>1</v>
      </c>
      <c r="H108" s="442" t="str">
        <f t="shared" si="1"/>
        <v>,1,,</v>
      </c>
      <c r="I108" s="445">
        <v>394.7</v>
      </c>
      <c r="K108" s="442" t="str">
        <f>+IFERROR(VLOOKUP(B108,Foundation!$C$8:$E$703,3,FALSE),"")</f>
        <v>DRY</v>
      </c>
      <c r="L108" s="442" t="str">
        <f>+IF(IFERROR(MATCH(B108,'Erection Compiled'!$C$7:$C$742,0),"B")="B","","E")</f>
        <v>E</v>
      </c>
      <c r="M108" s="442" t="str">
        <f>+IFERROR(VLOOKUP(B108,Tackwelding!$B$6:$G$599,6,FALSE),"")</f>
        <v>Done</v>
      </c>
    </row>
    <row r="109" spans="1:13" x14ac:dyDescent="0.35">
      <c r="A109" s="442">
        <v>103</v>
      </c>
      <c r="B109" s="442" t="s">
        <v>507</v>
      </c>
      <c r="C109" s="442" t="s">
        <v>20</v>
      </c>
      <c r="H109" s="442" t="str">
        <f t="shared" si="1"/>
        <v>,,,</v>
      </c>
      <c r="I109" s="445">
        <v>435.863</v>
      </c>
      <c r="K109" s="442" t="str">
        <f>+IFERROR(VLOOKUP(B109,Foundation!$C$8:$E$703,3,FALSE),"")</f>
        <v>DRY</v>
      </c>
      <c r="L109" s="442" t="str">
        <f>+IF(IFERROR(MATCH(B109,'Erection Compiled'!$C$7:$C$742,0),"B")="B","","E")</f>
        <v>E</v>
      </c>
      <c r="M109" s="442" t="str">
        <f>+IFERROR(VLOOKUP(B109,Tackwelding!$B$6:$G$599,6,FALSE),"")</f>
        <v/>
      </c>
    </row>
    <row r="110" spans="1:13" x14ac:dyDescent="0.35">
      <c r="A110" s="442">
        <v>104</v>
      </c>
      <c r="B110" s="442" t="s">
        <v>508</v>
      </c>
      <c r="C110" s="442" t="s">
        <v>252</v>
      </c>
      <c r="G110" s="442">
        <v>1</v>
      </c>
      <c r="H110" s="442" t="str">
        <f t="shared" si="1"/>
        <v>,,,1</v>
      </c>
      <c r="I110" s="445">
        <v>386.8</v>
      </c>
      <c r="K110" s="442" t="str">
        <f>+IFERROR(VLOOKUP(B110,Foundation!$C$8:$E$703,3,FALSE),"")</f>
        <v>DRY</v>
      </c>
      <c r="L110" s="442" t="str">
        <f>+IF(IFERROR(MATCH(B110,'Erection Compiled'!$C$7:$C$742,0),"B")="B","","E")</f>
        <v>E</v>
      </c>
      <c r="M110" s="442" t="str">
        <f>+IFERROR(VLOOKUP(B110,Tackwelding!$B$6:$G$599,6,FALSE),"")</f>
        <v>Done</v>
      </c>
    </row>
    <row r="111" spans="1:13" x14ac:dyDescent="0.35">
      <c r="A111" s="442">
        <v>105</v>
      </c>
      <c r="B111" s="442" t="s">
        <v>509</v>
      </c>
      <c r="C111" s="442" t="s">
        <v>20</v>
      </c>
      <c r="H111" s="442" t="str">
        <f t="shared" si="1"/>
        <v>,,,</v>
      </c>
      <c r="I111" s="445">
        <v>393.7</v>
      </c>
      <c r="K111" s="442" t="str">
        <f>+IFERROR(VLOOKUP(B111,Foundation!$C$8:$E$703,3,FALSE),"")</f>
        <v>DRY</v>
      </c>
      <c r="L111" s="442" t="str">
        <f>+IF(IFERROR(MATCH(B111,'Erection Compiled'!$C$7:$C$742,0),"B")="B","","E")</f>
        <v>E</v>
      </c>
      <c r="M111" s="442" t="str">
        <f>+IFERROR(VLOOKUP(B111,Tackwelding!$B$6:$G$599,6,FALSE),"")</f>
        <v/>
      </c>
    </row>
    <row r="112" spans="1:13" x14ac:dyDescent="0.35">
      <c r="A112" s="442">
        <v>106</v>
      </c>
      <c r="B112" s="442" t="s">
        <v>510</v>
      </c>
      <c r="C112" s="442" t="s">
        <v>235</v>
      </c>
      <c r="H112" s="442" t="str">
        <f t="shared" si="1"/>
        <v>,,,</v>
      </c>
      <c r="I112" s="445">
        <v>415.9</v>
      </c>
      <c r="K112" s="442" t="str">
        <f>+IFERROR(VLOOKUP(B112,Foundation!$C$8:$E$703,3,FALSE),"")</f>
        <v>DRY</v>
      </c>
      <c r="L112" s="442" t="str">
        <f>+IF(IFERROR(MATCH(B112,'Erection Compiled'!$C$7:$C$742,0),"B")="B","","E")</f>
        <v>E</v>
      </c>
      <c r="M112" s="442" t="str">
        <f>+IFERROR(VLOOKUP(B112,Tackwelding!$B$6:$G$599,6,FALSE),"")</f>
        <v/>
      </c>
    </row>
    <row r="113" spans="1:13" x14ac:dyDescent="0.35">
      <c r="A113" s="442">
        <v>107</v>
      </c>
      <c r="B113" s="442" t="s">
        <v>511</v>
      </c>
      <c r="C113" s="442" t="s">
        <v>234</v>
      </c>
      <c r="H113" s="442" t="str">
        <f t="shared" si="1"/>
        <v>,,,</v>
      </c>
      <c r="I113" s="445">
        <v>422.8</v>
      </c>
      <c r="K113" s="442" t="str">
        <f>+IFERROR(VLOOKUP(B113,Foundation!$C$8:$E$703,3,FALSE),"")</f>
        <v>DRY</v>
      </c>
      <c r="L113" s="442" t="str">
        <f>+IF(IFERROR(MATCH(B113,'Erection Compiled'!$C$7:$C$742,0),"B")="B","","E")</f>
        <v>E</v>
      </c>
      <c r="M113" s="442" t="str">
        <f>+IFERROR(VLOOKUP(B113,Tackwelding!$B$6:$G$599,6,FALSE),"")</f>
        <v/>
      </c>
    </row>
    <row r="114" spans="1:13" x14ac:dyDescent="0.35">
      <c r="A114" s="442">
        <v>108</v>
      </c>
      <c r="B114" s="442" t="s">
        <v>512</v>
      </c>
      <c r="C114" s="442" t="s">
        <v>20</v>
      </c>
      <c r="H114" s="442" t="str">
        <f t="shared" si="1"/>
        <v>,,,</v>
      </c>
      <c r="I114" s="445">
        <v>409.9</v>
      </c>
      <c r="K114" s="442" t="str">
        <f>+IFERROR(VLOOKUP(B114,Foundation!$C$8:$E$703,3,FALSE),"")</f>
        <v>DRY</v>
      </c>
      <c r="L114" s="442" t="str">
        <f>+IF(IFERROR(MATCH(B114,'Erection Compiled'!$C$7:$C$742,0),"B")="B","","E")</f>
        <v>E</v>
      </c>
      <c r="M114" s="442" t="str">
        <f>+IFERROR(VLOOKUP(B114,Tackwelding!$B$6:$G$599,6,FALSE),"")</f>
        <v/>
      </c>
    </row>
    <row r="115" spans="1:13" x14ac:dyDescent="0.35">
      <c r="A115" s="442">
        <v>109</v>
      </c>
      <c r="B115" s="442" t="s">
        <v>513</v>
      </c>
      <c r="C115" s="442" t="s">
        <v>20</v>
      </c>
      <c r="H115" s="442" t="str">
        <f t="shared" si="1"/>
        <v>,,,</v>
      </c>
      <c r="I115" s="445">
        <v>425.3</v>
      </c>
      <c r="K115" s="442" t="str">
        <f>+IFERROR(VLOOKUP(B115,Foundation!$C$8:$E$703,3,FALSE),"")</f>
        <v>DRY</v>
      </c>
      <c r="L115" s="442" t="str">
        <f>+IF(IFERROR(MATCH(B115,'Erection Compiled'!$C$7:$C$742,0),"B")="B","","E")</f>
        <v>E</v>
      </c>
      <c r="M115" s="442" t="str">
        <f>+IFERROR(VLOOKUP(B115,Tackwelding!$B$6:$G$599,6,FALSE),"")</f>
        <v/>
      </c>
    </row>
    <row r="116" spans="1:13" x14ac:dyDescent="0.35">
      <c r="A116" s="442">
        <v>110</v>
      </c>
      <c r="B116" s="442" t="s">
        <v>514</v>
      </c>
      <c r="C116" s="442" t="s">
        <v>247</v>
      </c>
      <c r="H116" s="442" t="str">
        <f t="shared" si="1"/>
        <v>,,,</v>
      </c>
      <c r="I116" s="445">
        <v>383.4</v>
      </c>
      <c r="K116" s="442" t="str">
        <f>+IFERROR(VLOOKUP(B116,Foundation!$C$8:$E$703,3,FALSE),"")</f>
        <v>DRY</v>
      </c>
      <c r="L116" s="442" t="str">
        <f>+IF(IFERROR(MATCH(B116,'Erection Compiled'!$C$7:$C$742,0),"B")="B","","E")</f>
        <v>E</v>
      </c>
      <c r="M116" s="442" t="str">
        <f>+IFERROR(VLOOKUP(B116,Tackwelding!$B$6:$G$599,6,FALSE),"")</f>
        <v/>
      </c>
    </row>
    <row r="117" spans="1:13" x14ac:dyDescent="0.35">
      <c r="A117" s="442">
        <v>111</v>
      </c>
      <c r="B117" s="442" t="s">
        <v>515</v>
      </c>
      <c r="C117" s="442" t="s">
        <v>234</v>
      </c>
      <c r="H117" s="442" t="str">
        <f t="shared" si="1"/>
        <v>,,,</v>
      </c>
      <c r="I117" s="445">
        <v>372.8</v>
      </c>
      <c r="K117" s="442" t="str">
        <f>+IFERROR(VLOOKUP(B117,Foundation!$C$8:$E$703,3,FALSE),"")</f>
        <v>DRY</v>
      </c>
      <c r="L117" s="442" t="str">
        <f>+IF(IFERROR(MATCH(B117,'Erection Compiled'!$C$7:$C$742,0),"B")="B","","E")</f>
        <v>E</v>
      </c>
      <c r="M117" s="442" t="str">
        <f>+IFERROR(VLOOKUP(B117,Tackwelding!$B$6:$G$599,6,FALSE),"")</f>
        <v>Done</v>
      </c>
    </row>
    <row r="118" spans="1:13" x14ac:dyDescent="0.35">
      <c r="A118" s="442">
        <v>112</v>
      </c>
      <c r="B118" s="442" t="s">
        <v>516</v>
      </c>
      <c r="C118" s="442" t="s">
        <v>234</v>
      </c>
      <c r="H118" s="442" t="str">
        <f t="shared" si="1"/>
        <v>,,,</v>
      </c>
      <c r="I118" s="445">
        <v>379.8</v>
      </c>
      <c r="K118" s="442" t="str">
        <f>+IFERROR(VLOOKUP(B118,Foundation!$C$8:$E$703,3,FALSE),"")</f>
        <v>DRY</v>
      </c>
      <c r="L118" s="442" t="str">
        <f>+IF(IFERROR(MATCH(B118,'Erection Compiled'!$C$7:$C$742,0),"B")="B","","E")</f>
        <v>E</v>
      </c>
      <c r="M118" s="442" t="str">
        <f>+IFERROR(VLOOKUP(B118,Tackwelding!$B$6:$G$599,6,FALSE),"")</f>
        <v/>
      </c>
    </row>
    <row r="119" spans="1:13" x14ac:dyDescent="0.35">
      <c r="A119" s="442">
        <v>113</v>
      </c>
      <c r="B119" s="442" t="s">
        <v>517</v>
      </c>
      <c r="C119" s="442" t="s">
        <v>234</v>
      </c>
      <c r="H119" s="442" t="str">
        <f t="shared" si="1"/>
        <v>,,,</v>
      </c>
      <c r="I119" s="445">
        <v>371</v>
      </c>
      <c r="K119" s="442" t="str">
        <f>+IFERROR(VLOOKUP(B119,Foundation!$C$8:$E$703,3,FALSE),"")</f>
        <v>DRY</v>
      </c>
      <c r="L119" s="442" t="str">
        <f>+IF(IFERROR(MATCH(B119,'Erection Compiled'!$C$7:$C$742,0),"B")="B","","E")</f>
        <v>E</v>
      </c>
      <c r="M119" s="442" t="str">
        <f>+IFERROR(VLOOKUP(B119,Tackwelding!$B$6:$G$599,6,FALSE),"")</f>
        <v/>
      </c>
    </row>
    <row r="120" spans="1:13" x14ac:dyDescent="0.35">
      <c r="A120" s="442">
        <v>114</v>
      </c>
      <c r="B120" s="442" t="s">
        <v>518</v>
      </c>
      <c r="C120" s="442" t="s">
        <v>234</v>
      </c>
      <c r="H120" s="442" t="str">
        <f t="shared" si="1"/>
        <v>,,,</v>
      </c>
      <c r="I120" s="445">
        <v>398.7</v>
      </c>
      <c r="K120" s="442" t="str">
        <f>+IFERROR(VLOOKUP(B120,Foundation!$C$8:$E$703,3,FALSE),"")</f>
        <v>DRY</v>
      </c>
      <c r="L120" s="442" t="str">
        <f>+IF(IFERROR(MATCH(B120,'Erection Compiled'!$C$7:$C$742,0),"B")="B","","E")</f>
        <v>E</v>
      </c>
      <c r="M120" s="442" t="str">
        <f>+IFERROR(VLOOKUP(B120,Tackwelding!$B$6:$G$599,6,FALSE),"")</f>
        <v/>
      </c>
    </row>
    <row r="121" spans="1:13" x14ac:dyDescent="0.35">
      <c r="A121" s="442">
        <v>115</v>
      </c>
      <c r="B121" s="442" t="s">
        <v>519</v>
      </c>
      <c r="C121" s="442" t="s">
        <v>247</v>
      </c>
      <c r="H121" s="442" t="str">
        <f t="shared" si="1"/>
        <v>,,,</v>
      </c>
      <c r="I121" s="445">
        <v>380.8</v>
      </c>
      <c r="K121" s="442" t="str">
        <f>+IFERROR(VLOOKUP(B121,Foundation!$C$8:$E$703,3,FALSE),"")</f>
        <v>DRY</v>
      </c>
      <c r="L121" s="442" t="str">
        <f>+IF(IFERROR(MATCH(B121,'Erection Compiled'!$C$7:$C$742,0),"B")="B","","E")</f>
        <v>E</v>
      </c>
      <c r="M121" s="442" t="str">
        <f>+IFERROR(VLOOKUP(B121,Tackwelding!$B$6:$G$599,6,FALSE),"")</f>
        <v/>
      </c>
    </row>
    <row r="122" spans="1:13" x14ac:dyDescent="0.35">
      <c r="A122" s="442">
        <v>116</v>
      </c>
      <c r="B122" s="442" t="s">
        <v>520</v>
      </c>
      <c r="C122" s="442" t="s">
        <v>234</v>
      </c>
      <c r="H122" s="442" t="str">
        <f t="shared" si="1"/>
        <v>,,,</v>
      </c>
      <c r="I122" s="445">
        <v>366.9</v>
      </c>
      <c r="K122" s="442" t="str">
        <f>+IFERROR(VLOOKUP(B122,Foundation!$C$8:$E$703,3,FALSE),"")</f>
        <v>DRY</v>
      </c>
      <c r="L122" s="442" t="str">
        <f>+IF(IFERROR(MATCH(B122,'Erection Compiled'!$C$7:$C$742,0),"B")="B","","E")</f>
        <v/>
      </c>
      <c r="M122" s="442" t="str">
        <f>+IFERROR(VLOOKUP(B122,Tackwelding!$B$6:$G$599,6,FALSE),"")</f>
        <v/>
      </c>
    </row>
    <row r="123" spans="1:13" x14ac:dyDescent="0.35">
      <c r="A123" s="442">
        <v>117</v>
      </c>
      <c r="B123" s="442" t="s">
        <v>521</v>
      </c>
      <c r="C123" s="442" t="s">
        <v>234</v>
      </c>
      <c r="H123" s="442" t="str">
        <f t="shared" si="1"/>
        <v>,,,</v>
      </c>
      <c r="I123" s="445">
        <v>372.5</v>
      </c>
      <c r="K123" s="442" t="str">
        <f>+IFERROR(VLOOKUP(B123,Foundation!$C$8:$E$703,3,FALSE),"")</f>
        <v>DRY</v>
      </c>
      <c r="L123" s="442" t="str">
        <f>+IF(IFERROR(MATCH(B123,'Erection Compiled'!$C$7:$C$742,0),"B")="B","","E")</f>
        <v/>
      </c>
      <c r="M123" s="442" t="str">
        <f>+IFERROR(VLOOKUP(B123,Tackwelding!$B$6:$G$599,6,FALSE),"")</f>
        <v/>
      </c>
    </row>
    <row r="124" spans="1:13" x14ac:dyDescent="0.35">
      <c r="A124" s="442">
        <v>118</v>
      </c>
      <c r="B124" s="442" t="s">
        <v>522</v>
      </c>
      <c r="C124" s="442" t="s">
        <v>234</v>
      </c>
      <c r="H124" s="442" t="str">
        <f t="shared" si="1"/>
        <v>,,,</v>
      </c>
      <c r="I124" s="445">
        <v>376.5</v>
      </c>
      <c r="K124" s="442" t="str">
        <f>+IFERROR(VLOOKUP(B124,Foundation!$C$8:$E$703,3,FALSE),"")</f>
        <v>DRY</v>
      </c>
      <c r="L124" s="442" t="str">
        <f>+IF(IFERROR(MATCH(B124,'Erection Compiled'!$C$7:$C$742,0),"B")="B","","E")</f>
        <v/>
      </c>
      <c r="M124" s="442" t="str">
        <f>+IFERROR(VLOOKUP(B124,Tackwelding!$B$6:$G$599,6,FALSE),"")</f>
        <v/>
      </c>
    </row>
    <row r="125" spans="1:13" x14ac:dyDescent="0.35">
      <c r="A125" s="442">
        <v>119</v>
      </c>
      <c r="B125" s="442" t="s">
        <v>523</v>
      </c>
      <c r="C125" s="442" t="s">
        <v>234</v>
      </c>
      <c r="H125" s="442" t="str">
        <f t="shared" si="1"/>
        <v>,,,</v>
      </c>
      <c r="I125" s="445">
        <v>384.3</v>
      </c>
      <c r="K125" s="442" t="str">
        <f>+IFERROR(VLOOKUP(B125,Foundation!$C$8:$E$703,3,FALSE),"")</f>
        <v/>
      </c>
      <c r="L125" s="442" t="str">
        <f>+IF(IFERROR(MATCH(B125,'Erection Compiled'!$C$7:$C$742,0),"B")="B","","E")</f>
        <v/>
      </c>
      <c r="M125" s="442" t="str">
        <f>+IFERROR(VLOOKUP(B125,Tackwelding!$B$6:$G$599,6,FALSE),"")</f>
        <v/>
      </c>
    </row>
    <row r="126" spans="1:13" x14ac:dyDescent="0.35">
      <c r="A126" s="442">
        <v>120</v>
      </c>
      <c r="B126" s="442" t="s">
        <v>524</v>
      </c>
      <c r="C126" s="442" t="s">
        <v>234</v>
      </c>
      <c r="H126" s="442" t="str">
        <f t="shared" si="1"/>
        <v>,,,</v>
      </c>
      <c r="I126" s="445">
        <v>375.4</v>
      </c>
      <c r="K126" s="442" t="str">
        <f>+IFERROR(VLOOKUP(B126,Foundation!$C$8:$E$703,3,FALSE),"")</f>
        <v>DRY</v>
      </c>
      <c r="L126" s="442" t="str">
        <f>+IF(IFERROR(MATCH(B126,'Erection Compiled'!$C$7:$C$742,0),"B")="B","","E")</f>
        <v>E</v>
      </c>
      <c r="M126" s="442" t="str">
        <f>+IFERROR(VLOOKUP(B126,Tackwelding!$B$6:$G$599,6,FALSE),"")</f>
        <v/>
      </c>
    </row>
    <row r="127" spans="1:13" x14ac:dyDescent="0.35">
      <c r="A127" s="442">
        <v>121</v>
      </c>
      <c r="B127" s="442" t="s">
        <v>31</v>
      </c>
      <c r="C127" s="442" t="s">
        <v>248</v>
      </c>
      <c r="H127" s="442" t="str">
        <f t="shared" si="1"/>
        <v>,,,</v>
      </c>
      <c r="I127" s="445">
        <v>381.2</v>
      </c>
      <c r="K127" s="442" t="str">
        <f>+IFERROR(VLOOKUP(B127,Foundation!$C$8:$E$703,3,FALSE),"")</f>
        <v>Sandy</v>
      </c>
      <c r="L127" s="442" t="str">
        <f>+IF(IFERROR(MATCH(B127,'Erection Compiled'!$C$7:$C$742,0),"B")="B","","E")</f>
        <v>E</v>
      </c>
      <c r="M127" s="442" t="str">
        <f>+IFERROR(VLOOKUP(B127,Tackwelding!$B$6:$G$599,6,FALSE),"")</f>
        <v/>
      </c>
    </row>
    <row r="128" spans="1:13" x14ac:dyDescent="0.35">
      <c r="A128" s="442">
        <v>122</v>
      </c>
      <c r="B128" s="442" t="s">
        <v>525</v>
      </c>
      <c r="C128" s="442" t="s">
        <v>234</v>
      </c>
      <c r="H128" s="442" t="str">
        <f t="shared" si="1"/>
        <v>,,,</v>
      </c>
      <c r="I128" s="445">
        <v>386.8</v>
      </c>
      <c r="K128" s="442" t="str">
        <f>+IFERROR(VLOOKUP(B128,Foundation!$C$8:$E$703,3,FALSE),"")</f>
        <v>Sandy</v>
      </c>
      <c r="L128" s="442" t="str">
        <f>+IF(IFERROR(MATCH(B128,'Erection Compiled'!$C$7:$C$742,0),"B")="B","","E")</f>
        <v/>
      </c>
      <c r="M128" s="442" t="str">
        <f>+IFERROR(VLOOKUP(B128,Tackwelding!$B$6:$G$599,6,FALSE),"")</f>
        <v/>
      </c>
    </row>
    <row r="129" spans="1:13" x14ac:dyDescent="0.35">
      <c r="A129" s="442">
        <v>123</v>
      </c>
      <c r="B129" s="442" t="s">
        <v>526</v>
      </c>
      <c r="C129" s="442" t="s">
        <v>234</v>
      </c>
      <c r="H129" s="442" t="str">
        <f t="shared" si="1"/>
        <v>,,,</v>
      </c>
      <c r="I129" s="445">
        <v>387</v>
      </c>
      <c r="K129" s="442" t="str">
        <f>+IFERROR(VLOOKUP(B129,Foundation!$C$8:$E$703,3,FALSE),"")</f>
        <v>DRY</v>
      </c>
      <c r="L129" s="442" t="str">
        <f>+IF(IFERROR(MATCH(B129,'Erection Compiled'!$C$7:$C$742,0),"B")="B","","E")</f>
        <v>E</v>
      </c>
      <c r="M129" s="442" t="str">
        <f>+IFERROR(VLOOKUP(B129,Tackwelding!$B$6:$G$599,6,FALSE),"")</f>
        <v/>
      </c>
    </row>
    <row r="130" spans="1:13" x14ac:dyDescent="0.35">
      <c r="A130" s="442">
        <v>124</v>
      </c>
      <c r="B130" s="442" t="s">
        <v>527</v>
      </c>
      <c r="C130" s="442" t="s">
        <v>234</v>
      </c>
      <c r="H130" s="442" t="str">
        <f t="shared" si="1"/>
        <v>,,,</v>
      </c>
      <c r="I130" s="445">
        <v>348.5</v>
      </c>
      <c r="K130" s="442" t="str">
        <f>+IFERROR(VLOOKUP(B130,Foundation!$C$8:$E$703,3,FALSE),"")</f>
        <v>DRY</v>
      </c>
      <c r="L130" s="442" t="str">
        <f>+IF(IFERROR(MATCH(B130,'Erection Compiled'!$C$7:$C$742,0),"B")="B","","E")</f>
        <v>E</v>
      </c>
      <c r="M130" s="442" t="str">
        <f>+IFERROR(VLOOKUP(B130,Tackwelding!$B$6:$G$599,6,FALSE),"")</f>
        <v/>
      </c>
    </row>
    <row r="131" spans="1:13" x14ac:dyDescent="0.35">
      <c r="A131" s="442">
        <v>125</v>
      </c>
      <c r="B131" s="442" t="s">
        <v>49</v>
      </c>
      <c r="C131" s="442" t="s">
        <v>248</v>
      </c>
      <c r="H131" s="442" t="str">
        <f t="shared" si="1"/>
        <v>,,,</v>
      </c>
      <c r="I131" s="445">
        <v>355</v>
      </c>
      <c r="K131" s="442" t="str">
        <f>+IFERROR(VLOOKUP(B131,Foundation!$C$8:$E$703,3,FALSE),"")</f>
        <v>DRY</v>
      </c>
      <c r="L131" s="442" t="str">
        <f>+IF(IFERROR(MATCH(B131,'Erection Compiled'!$C$7:$C$742,0),"B")="B","","E")</f>
        <v>E</v>
      </c>
      <c r="M131" s="442" t="str">
        <f>+IFERROR(VLOOKUP(B131,Tackwelding!$B$6:$G$599,6,FALSE),"")</f>
        <v/>
      </c>
    </row>
    <row r="132" spans="1:13" x14ac:dyDescent="0.35">
      <c r="A132" s="442">
        <v>126</v>
      </c>
      <c r="B132" s="442" t="s">
        <v>528</v>
      </c>
      <c r="C132" s="442" t="s">
        <v>235</v>
      </c>
      <c r="H132" s="442" t="str">
        <f t="shared" si="1"/>
        <v>,,,</v>
      </c>
      <c r="I132" s="445">
        <v>414.9</v>
      </c>
      <c r="K132" s="442" t="str">
        <f>+IFERROR(VLOOKUP(B132,Foundation!$C$8:$E$703,3,FALSE),"")</f>
        <v/>
      </c>
      <c r="L132" s="442" t="str">
        <f>+IF(IFERROR(MATCH(B132,'Erection Compiled'!$C$7:$C$742,0),"B")="B","","E")</f>
        <v/>
      </c>
      <c r="M132" s="442" t="str">
        <f>+IFERROR(VLOOKUP(B132,Tackwelding!$B$6:$G$599,6,FALSE),"")</f>
        <v/>
      </c>
    </row>
    <row r="133" spans="1:13" x14ac:dyDescent="0.35">
      <c r="A133" s="442">
        <v>127</v>
      </c>
      <c r="B133" s="442" t="s">
        <v>529</v>
      </c>
      <c r="C133" s="442" t="s">
        <v>234</v>
      </c>
      <c r="H133" s="442" t="str">
        <f t="shared" si="1"/>
        <v>,,,</v>
      </c>
      <c r="I133" s="445">
        <v>407.2</v>
      </c>
      <c r="K133" s="442" t="str">
        <f>+IFERROR(VLOOKUP(B133,Foundation!$C$8:$E$703,3,FALSE),"")</f>
        <v>Sandy</v>
      </c>
      <c r="L133" s="442" t="str">
        <f>+IF(IFERROR(MATCH(B133,'Erection Compiled'!$C$7:$C$742,0),"B")="B","","E")</f>
        <v/>
      </c>
      <c r="M133" s="442" t="str">
        <f>+IFERROR(VLOOKUP(B133,Tackwelding!$B$6:$G$599,6,FALSE),"")</f>
        <v/>
      </c>
    </row>
    <row r="134" spans="1:13" x14ac:dyDescent="0.35">
      <c r="A134" s="442">
        <v>128</v>
      </c>
      <c r="B134" s="442" t="s">
        <v>530</v>
      </c>
      <c r="C134" s="442" t="s">
        <v>235</v>
      </c>
      <c r="H134" s="442" t="str">
        <f t="shared" si="1"/>
        <v>,,,</v>
      </c>
      <c r="I134" s="445">
        <v>432.2</v>
      </c>
      <c r="K134" s="442" t="str">
        <f>+IFERROR(VLOOKUP(B134,Foundation!$C$8:$E$703,3,FALSE),"")</f>
        <v>Sandy</v>
      </c>
      <c r="L134" s="442" t="str">
        <f>+IF(IFERROR(MATCH(B134,'Erection Compiled'!$C$7:$C$742,0),"B")="B","","E")</f>
        <v/>
      </c>
      <c r="M134" s="442" t="str">
        <f>+IFERROR(VLOOKUP(B134,Tackwelding!$B$6:$G$599,6,FALSE),"")</f>
        <v/>
      </c>
    </row>
    <row r="135" spans="1:13" x14ac:dyDescent="0.35">
      <c r="A135" s="442">
        <v>129</v>
      </c>
      <c r="B135" s="442" t="s">
        <v>531</v>
      </c>
      <c r="C135" s="442" t="s">
        <v>20</v>
      </c>
      <c r="E135" s="442">
        <v>1</v>
      </c>
      <c r="F135" s="442">
        <v>2</v>
      </c>
      <c r="G135" s="442">
        <v>1</v>
      </c>
      <c r="H135" s="442" t="str">
        <f t="shared" si="1"/>
        <v>,1,2,1</v>
      </c>
      <c r="I135" s="445">
        <v>401.9</v>
      </c>
      <c r="K135" s="442" t="str">
        <f>+IFERROR(VLOOKUP(B135,Foundation!$C$8:$E$703,3,FALSE),"")</f>
        <v>Sandy</v>
      </c>
      <c r="L135" s="442" t="str">
        <f>+IF(IFERROR(MATCH(B135,'Erection Compiled'!$C$7:$C$742,0),"B")="B","","E")</f>
        <v>E</v>
      </c>
      <c r="M135" s="442" t="str">
        <f>+IFERROR(VLOOKUP(B135,Tackwelding!$B$6:$G$599,6,FALSE),"")</f>
        <v/>
      </c>
    </row>
    <row r="136" spans="1:13" x14ac:dyDescent="0.35">
      <c r="A136" s="442">
        <v>130</v>
      </c>
      <c r="B136" s="442" t="s">
        <v>532</v>
      </c>
      <c r="C136" s="442" t="s">
        <v>235</v>
      </c>
      <c r="H136" s="442" t="str">
        <f t="shared" si="1"/>
        <v>,,,</v>
      </c>
      <c r="I136" s="445">
        <v>434.2</v>
      </c>
      <c r="K136" s="442" t="str">
        <f>+IFERROR(VLOOKUP(B136,Foundation!$C$8:$E$703,3,FALSE),"")</f>
        <v>DFR</v>
      </c>
      <c r="L136" s="442" t="str">
        <f>+IF(IFERROR(MATCH(B136,'Erection Compiled'!$C$7:$C$742,0),"B")="B","","E")</f>
        <v>E</v>
      </c>
      <c r="M136" s="442" t="str">
        <f>+IFERROR(VLOOKUP(B136,Tackwelding!$B$6:$G$599,6,FALSE),"")</f>
        <v/>
      </c>
    </row>
    <row r="137" spans="1:13" x14ac:dyDescent="0.35">
      <c r="A137" s="442">
        <v>131</v>
      </c>
      <c r="B137" s="442" t="s">
        <v>533</v>
      </c>
      <c r="C137" s="442" t="s">
        <v>20</v>
      </c>
      <c r="H137" s="442" t="str">
        <f t="shared" ref="H137:H200" si="2">+CONCATENATE(D137,",",E137,",",F137,",",G137)</f>
        <v>,,,</v>
      </c>
      <c r="I137" s="445">
        <v>405.5</v>
      </c>
      <c r="K137" s="442" t="str">
        <f>+IFERROR(VLOOKUP(B137,Foundation!$C$8:$E$703,3,FALSE),"")</f>
        <v/>
      </c>
      <c r="L137" s="442" t="str">
        <f>+IF(IFERROR(MATCH(B137,'Erection Compiled'!$C$7:$C$742,0),"B")="B","","E")</f>
        <v/>
      </c>
      <c r="M137" s="442" t="str">
        <f>+IFERROR(VLOOKUP(B137,Tackwelding!$B$6:$G$599,6,FALSE),"")</f>
        <v/>
      </c>
    </row>
    <row r="138" spans="1:13" x14ac:dyDescent="0.35">
      <c r="A138" s="442">
        <v>132</v>
      </c>
      <c r="B138" s="442" t="s">
        <v>534</v>
      </c>
      <c r="C138" s="442" t="s">
        <v>20</v>
      </c>
      <c r="H138" s="442" t="str">
        <f t="shared" si="2"/>
        <v>,,,</v>
      </c>
      <c r="I138" s="445">
        <v>426</v>
      </c>
      <c r="K138" s="442" t="str">
        <f>+IFERROR(VLOOKUP(B138,Foundation!$C$8:$E$703,3,FALSE),"")</f>
        <v>DFR</v>
      </c>
      <c r="L138" s="442" t="str">
        <f>+IF(IFERROR(MATCH(B138,'Erection Compiled'!$C$7:$C$742,0),"B")="B","","E")</f>
        <v/>
      </c>
      <c r="M138" s="442" t="str">
        <f>+IFERROR(VLOOKUP(B138,Tackwelding!$B$6:$G$599,6,FALSE),"")</f>
        <v/>
      </c>
    </row>
    <row r="139" spans="1:13" x14ac:dyDescent="0.35">
      <c r="A139" s="442">
        <v>133</v>
      </c>
      <c r="B139" s="442" t="s">
        <v>178</v>
      </c>
      <c r="C139" s="442" t="s">
        <v>235</v>
      </c>
      <c r="H139" s="442" t="str">
        <f t="shared" si="2"/>
        <v>,,,</v>
      </c>
      <c r="I139" s="445">
        <v>406.9</v>
      </c>
      <c r="K139" s="442">
        <f>+IFERROR(VLOOKUP(B139,Foundation!$C$8:$E$703,3,FALSE),"")</f>
        <v>0</v>
      </c>
      <c r="L139" s="442" t="str">
        <f>+IF(IFERROR(MATCH(B139,'Erection Compiled'!$C$7:$C$742,0),"B")="B","","E")</f>
        <v/>
      </c>
      <c r="M139" s="442" t="str">
        <f>+IFERROR(VLOOKUP(B139,Tackwelding!$B$6:$G$599,6,FALSE),"")</f>
        <v/>
      </c>
    </row>
    <row r="140" spans="1:13" x14ac:dyDescent="0.35">
      <c r="A140" s="442">
        <v>134</v>
      </c>
      <c r="B140" s="442" t="s">
        <v>179</v>
      </c>
      <c r="C140" s="442" t="s">
        <v>20</v>
      </c>
      <c r="H140" s="442" t="str">
        <f t="shared" si="2"/>
        <v>,,,</v>
      </c>
      <c r="I140" s="445">
        <v>433.3</v>
      </c>
      <c r="K140" s="442" t="str">
        <f>+IFERROR(VLOOKUP(B140,Foundation!$C$8:$E$703,3,FALSE),"")</f>
        <v>DFR</v>
      </c>
      <c r="L140" s="442" t="str">
        <f>+IF(IFERROR(MATCH(B140,'Erection Compiled'!$C$7:$C$742,0),"B")="B","","E")</f>
        <v/>
      </c>
      <c r="M140" s="442" t="str">
        <f>+IFERROR(VLOOKUP(B140,Tackwelding!$B$6:$G$599,6,FALSE),"")</f>
        <v/>
      </c>
    </row>
    <row r="141" spans="1:13" x14ac:dyDescent="0.35">
      <c r="A141" s="442">
        <v>135</v>
      </c>
      <c r="B141" s="442" t="s">
        <v>180</v>
      </c>
      <c r="C141" s="442" t="s">
        <v>235</v>
      </c>
      <c r="H141" s="442" t="str">
        <f t="shared" si="2"/>
        <v>,,,</v>
      </c>
      <c r="I141" s="445">
        <v>372.9</v>
      </c>
      <c r="K141" s="442" t="str">
        <f>+IFERROR(VLOOKUP(B141,Foundation!$C$8:$E$703,3,FALSE),"")</f>
        <v>DRY</v>
      </c>
      <c r="L141" s="442" t="str">
        <f>+IF(IFERROR(MATCH(B141,'Erection Compiled'!$C$7:$C$742,0),"B")="B","","E")</f>
        <v/>
      </c>
      <c r="M141" s="442" t="str">
        <f>+IFERROR(VLOOKUP(B141,Tackwelding!$B$6:$G$599,6,FALSE),"")</f>
        <v/>
      </c>
    </row>
    <row r="142" spans="1:13" x14ac:dyDescent="0.35">
      <c r="A142" s="442">
        <v>136</v>
      </c>
      <c r="B142" s="442" t="s">
        <v>50</v>
      </c>
      <c r="C142" s="442" t="s">
        <v>252</v>
      </c>
      <c r="H142" s="442" t="str">
        <f t="shared" si="2"/>
        <v>,,,</v>
      </c>
      <c r="I142" s="445">
        <v>443.5</v>
      </c>
      <c r="K142" s="442">
        <f>+IFERROR(VLOOKUP(B142,Foundation!$C$8:$E$703,3,FALSE),"")</f>
        <v>0</v>
      </c>
      <c r="L142" s="442" t="str">
        <f>+IF(IFERROR(MATCH(B142,'Erection Compiled'!$C$7:$C$742,0),"B")="B","","E")</f>
        <v/>
      </c>
      <c r="M142" s="442" t="str">
        <f>+IFERROR(VLOOKUP(B142,Tackwelding!$B$6:$G$599,6,FALSE),"")</f>
        <v/>
      </c>
    </row>
    <row r="143" spans="1:13" x14ac:dyDescent="0.35">
      <c r="A143" s="442">
        <v>137</v>
      </c>
      <c r="B143" s="442" t="s">
        <v>51</v>
      </c>
      <c r="C143" s="442" t="s">
        <v>236</v>
      </c>
      <c r="H143" s="442" t="str">
        <f t="shared" si="2"/>
        <v>,,,</v>
      </c>
      <c r="I143" s="445">
        <v>456.3</v>
      </c>
      <c r="K143" s="442" t="str">
        <f>+IFERROR(VLOOKUP(B143,Foundation!$C$8:$E$703,3,FALSE),"")</f>
        <v>Sandy</v>
      </c>
      <c r="L143" s="442" t="str">
        <f>+IF(IFERROR(MATCH(B143,'Erection Compiled'!$C$7:$C$742,0),"B")="B","","E")</f>
        <v/>
      </c>
      <c r="M143" s="442" t="str">
        <f>+IFERROR(VLOOKUP(B143,Tackwelding!$B$6:$G$599,6,FALSE),"")</f>
        <v/>
      </c>
    </row>
    <row r="144" spans="1:13" x14ac:dyDescent="0.35">
      <c r="A144" s="442">
        <v>138</v>
      </c>
      <c r="B144" s="442" t="s">
        <v>28</v>
      </c>
      <c r="C144" s="442" t="s">
        <v>235</v>
      </c>
      <c r="G144" s="442">
        <v>2</v>
      </c>
      <c r="H144" s="442" t="str">
        <f t="shared" si="2"/>
        <v>,,,2</v>
      </c>
      <c r="I144" s="445">
        <v>379.2</v>
      </c>
      <c r="K144" s="442" t="str">
        <f>+IFERROR(VLOOKUP(B144,Foundation!$C$8:$E$703,3,FALSE),"")</f>
        <v>Sandy</v>
      </c>
      <c r="L144" s="442" t="str">
        <f>+IF(IFERROR(MATCH(B144,'Erection Compiled'!$C$7:$C$742,0),"B")="B","","E")</f>
        <v/>
      </c>
      <c r="M144" s="442" t="str">
        <f>+IFERROR(VLOOKUP(B144,Tackwelding!$B$6:$G$599,6,FALSE),"")</f>
        <v/>
      </c>
    </row>
    <row r="145" spans="1:13" x14ac:dyDescent="0.35">
      <c r="A145" s="442">
        <v>139</v>
      </c>
      <c r="B145" s="442" t="s">
        <v>52</v>
      </c>
      <c r="C145" s="442" t="s">
        <v>236</v>
      </c>
      <c r="G145" s="442">
        <v>1</v>
      </c>
      <c r="H145" s="442" t="str">
        <f t="shared" si="2"/>
        <v>,,,1</v>
      </c>
      <c r="I145" s="445">
        <v>382.6</v>
      </c>
      <c r="K145" s="442" t="str">
        <f>+IFERROR(VLOOKUP(B145,Foundation!$C$8:$E$703,3,FALSE),"")</f>
        <v>Sandy</v>
      </c>
      <c r="L145" s="442" t="str">
        <f>+IF(IFERROR(MATCH(B145,'Erection Compiled'!$C$7:$C$742,0),"B")="B","","E")</f>
        <v/>
      </c>
      <c r="M145" s="442" t="str">
        <f>+IFERROR(VLOOKUP(B145,Tackwelding!$B$6:$G$599,6,FALSE),"")</f>
        <v/>
      </c>
    </row>
    <row r="146" spans="1:13" x14ac:dyDescent="0.35">
      <c r="A146" s="442">
        <v>140</v>
      </c>
      <c r="B146" s="442" t="s">
        <v>53</v>
      </c>
      <c r="C146" s="442" t="s">
        <v>236</v>
      </c>
      <c r="H146" s="442" t="str">
        <f t="shared" si="2"/>
        <v>,,,</v>
      </c>
      <c r="I146" s="445">
        <v>435.6</v>
      </c>
      <c r="K146" s="442" t="str">
        <f>+IFERROR(VLOOKUP(B146,Foundation!$C$8:$E$703,3,FALSE),"")</f>
        <v>Sandy</v>
      </c>
      <c r="L146" s="442" t="str">
        <f>+IF(IFERROR(MATCH(B146,'Erection Compiled'!$C$7:$C$742,0),"B")="B","","E")</f>
        <v/>
      </c>
      <c r="M146" s="442" t="str">
        <f>+IFERROR(VLOOKUP(B146,Tackwelding!$B$6:$G$599,6,FALSE),"")</f>
        <v/>
      </c>
    </row>
    <row r="147" spans="1:13" x14ac:dyDescent="0.35">
      <c r="A147" s="442">
        <v>141</v>
      </c>
      <c r="B147" s="442" t="s">
        <v>54</v>
      </c>
      <c r="C147" s="442" t="s">
        <v>236</v>
      </c>
      <c r="D147" s="442">
        <v>2</v>
      </c>
      <c r="E147" s="442">
        <v>2</v>
      </c>
      <c r="F147" s="442">
        <v>2</v>
      </c>
      <c r="G147" s="442">
        <v>2</v>
      </c>
      <c r="H147" s="442" t="str">
        <f t="shared" si="2"/>
        <v>2,2,2,2</v>
      </c>
      <c r="I147" s="445">
        <v>402.1</v>
      </c>
      <c r="K147" s="442" t="str">
        <f>+IFERROR(VLOOKUP(B147,Foundation!$C$8:$E$703,3,FALSE),"")</f>
        <v>DRY</v>
      </c>
      <c r="L147" s="442" t="str">
        <f>+IF(IFERROR(MATCH(B147,'Erection Compiled'!$C$7:$C$742,0),"B")="B","","E")</f>
        <v/>
      </c>
      <c r="M147" s="442" t="str">
        <f>+IFERROR(VLOOKUP(B147,Tackwelding!$B$6:$G$599,6,FALSE),"")</f>
        <v/>
      </c>
    </row>
    <row r="148" spans="1:13" x14ac:dyDescent="0.35">
      <c r="A148" s="442">
        <v>142</v>
      </c>
      <c r="B148" s="442" t="s">
        <v>25</v>
      </c>
      <c r="C148" s="442" t="s">
        <v>234</v>
      </c>
      <c r="G148" s="442">
        <v>1</v>
      </c>
      <c r="H148" s="442" t="str">
        <f t="shared" si="2"/>
        <v>,,,1</v>
      </c>
      <c r="I148" s="445">
        <v>417.3</v>
      </c>
      <c r="K148" s="442" t="str">
        <f>+IFERROR(VLOOKUP(B148,Foundation!$C$8:$E$703,3,FALSE),"")</f>
        <v>Sandy</v>
      </c>
      <c r="L148" s="442" t="str">
        <f>+IF(IFERROR(MATCH(B148,'Erection Compiled'!$C$7:$C$742,0),"B")="B","","E")</f>
        <v/>
      </c>
      <c r="M148" s="442" t="str">
        <f>+IFERROR(VLOOKUP(B148,Tackwelding!$B$6:$G$599,6,FALSE),"")</f>
        <v/>
      </c>
    </row>
    <row r="149" spans="1:13" x14ac:dyDescent="0.35">
      <c r="A149" s="442">
        <v>143</v>
      </c>
      <c r="B149" s="442" t="s">
        <v>55</v>
      </c>
      <c r="C149" s="442" t="s">
        <v>234</v>
      </c>
      <c r="E149" s="442">
        <v>1</v>
      </c>
      <c r="G149" s="442">
        <v>1</v>
      </c>
      <c r="H149" s="442" t="str">
        <f t="shared" si="2"/>
        <v>,1,,1</v>
      </c>
      <c r="I149" s="445">
        <v>347.7</v>
      </c>
      <c r="K149" s="442" t="str">
        <f>+IFERROR(VLOOKUP(B149,Foundation!$C$8:$E$703,3,FALSE),"")</f>
        <v>Sandy</v>
      </c>
      <c r="L149" s="442" t="str">
        <f>+IF(IFERROR(MATCH(B149,'Erection Compiled'!$C$7:$C$742,0),"B")="B","","E")</f>
        <v/>
      </c>
      <c r="M149" s="442" t="str">
        <f>+IFERROR(VLOOKUP(B149,Tackwelding!$B$6:$G$599,6,FALSE),"")</f>
        <v/>
      </c>
    </row>
    <row r="150" spans="1:13" x14ac:dyDescent="0.35">
      <c r="A150" s="442">
        <v>144</v>
      </c>
      <c r="B150" s="442" t="s">
        <v>56</v>
      </c>
      <c r="C150" s="442" t="s">
        <v>245</v>
      </c>
      <c r="E150" s="442">
        <v>2</v>
      </c>
      <c r="F150" s="442">
        <v>1</v>
      </c>
      <c r="G150" s="442">
        <v>1</v>
      </c>
      <c r="H150" s="442" t="str">
        <f t="shared" si="2"/>
        <v>,2,1,1</v>
      </c>
      <c r="I150" s="445">
        <v>356.3</v>
      </c>
      <c r="K150" s="442" t="str">
        <f>+IFERROR(VLOOKUP(B150,Foundation!$C$8:$E$703,3,FALSE),"")</f>
        <v>Sandy</v>
      </c>
      <c r="L150" s="442" t="str">
        <f>+IF(IFERROR(MATCH(B150,'Erection Compiled'!$C$7:$C$742,0),"B")="B","","E")</f>
        <v/>
      </c>
      <c r="M150" s="442" t="str">
        <f>+IFERROR(VLOOKUP(B150,Tackwelding!$B$6:$G$599,6,FALSE),"")</f>
        <v/>
      </c>
    </row>
    <row r="151" spans="1:13" x14ac:dyDescent="0.35">
      <c r="A151" s="442">
        <v>145</v>
      </c>
      <c r="B151" s="442" t="s">
        <v>181</v>
      </c>
      <c r="C151" s="442" t="s">
        <v>235</v>
      </c>
      <c r="H151" s="442" t="str">
        <f t="shared" si="2"/>
        <v>,,,</v>
      </c>
      <c r="I151" s="445">
        <v>389.2</v>
      </c>
      <c r="K151" s="442" t="str">
        <f>+IFERROR(VLOOKUP(B151,Foundation!$C$8:$E$703,3,FALSE),"")</f>
        <v>Sandy</v>
      </c>
      <c r="L151" s="442" t="str">
        <f>+IF(IFERROR(MATCH(B151,'Erection Compiled'!$C$7:$C$742,0),"B")="B","","E")</f>
        <v/>
      </c>
      <c r="M151" s="442" t="str">
        <f>+IFERROR(VLOOKUP(B151,Tackwelding!$B$6:$G$599,6,FALSE),"")</f>
        <v/>
      </c>
    </row>
    <row r="152" spans="1:13" x14ac:dyDescent="0.35">
      <c r="A152" s="442">
        <v>146</v>
      </c>
      <c r="B152" s="442" t="s">
        <v>535</v>
      </c>
      <c r="C152" s="442" t="s">
        <v>235</v>
      </c>
      <c r="D152" s="442">
        <v>1</v>
      </c>
      <c r="E152" s="442">
        <v>2</v>
      </c>
      <c r="H152" s="442" t="str">
        <f t="shared" si="2"/>
        <v>1,2,,</v>
      </c>
      <c r="I152" s="445">
        <v>343.8</v>
      </c>
      <c r="K152" s="442" t="str">
        <f>+IFERROR(VLOOKUP(B152,Foundation!$C$8:$E$703,3,FALSE),"")</f>
        <v>Sandy</v>
      </c>
      <c r="L152" s="442" t="str">
        <f>+IF(IFERROR(MATCH(B152,'Erection Compiled'!$C$7:$C$742,0),"B")="B","","E")</f>
        <v/>
      </c>
      <c r="M152" s="442" t="str">
        <f>+IFERROR(VLOOKUP(B152,Tackwelding!$B$6:$G$599,6,FALSE),"")</f>
        <v/>
      </c>
    </row>
    <row r="153" spans="1:13" x14ac:dyDescent="0.35">
      <c r="A153" s="442">
        <v>147</v>
      </c>
      <c r="B153" s="446" t="s">
        <v>536</v>
      </c>
      <c r="C153" s="446" t="s">
        <v>235</v>
      </c>
      <c r="D153" s="446"/>
      <c r="E153" s="446">
        <v>2</v>
      </c>
      <c r="F153" s="446"/>
      <c r="G153" s="446"/>
      <c r="H153" s="446" t="str">
        <f t="shared" si="2"/>
        <v>,2,,</v>
      </c>
      <c r="I153" s="445">
        <v>395.5</v>
      </c>
      <c r="K153" s="442" t="str">
        <f>+IFERROR(VLOOKUP(B153,Foundation!$C$8:$E$703,3,FALSE),"")</f>
        <v>Sandy</v>
      </c>
      <c r="L153" s="442" t="str">
        <f>+IF(IFERROR(MATCH(B153,'Erection Compiled'!$C$7:$C$742,0),"B")="B","","E")</f>
        <v/>
      </c>
      <c r="M153" s="442" t="str">
        <f>+IFERROR(VLOOKUP(B153,Tackwelding!$B$6:$G$599,6,FALSE),"")</f>
        <v/>
      </c>
    </row>
    <row r="154" spans="1:13" x14ac:dyDescent="0.35">
      <c r="A154" s="442">
        <v>148</v>
      </c>
      <c r="B154" s="446" t="s">
        <v>537</v>
      </c>
      <c r="C154" s="446" t="s">
        <v>20</v>
      </c>
      <c r="D154" s="446">
        <v>1</v>
      </c>
      <c r="E154" s="446">
        <v>2</v>
      </c>
      <c r="F154" s="446"/>
      <c r="G154" s="446"/>
      <c r="H154" s="446" t="str">
        <f t="shared" si="2"/>
        <v>1,2,,</v>
      </c>
      <c r="I154" s="447">
        <v>408</v>
      </c>
      <c r="K154" s="442" t="str">
        <f>+IFERROR(VLOOKUP(B154,Foundation!$C$8:$E$703,3,FALSE),"")</f>
        <v>Sandy</v>
      </c>
      <c r="L154" s="442" t="str">
        <f>+IF(IFERROR(MATCH(B154,'Erection Compiled'!$C$7:$C$742,0),"B")="B","","E")</f>
        <v/>
      </c>
      <c r="M154" s="442" t="str">
        <f>+IFERROR(VLOOKUP(B154,Tackwelding!$B$6:$G$599,6,FALSE),"")</f>
        <v/>
      </c>
    </row>
    <row r="155" spans="1:13" x14ac:dyDescent="0.35">
      <c r="A155" s="442">
        <v>149</v>
      </c>
      <c r="B155" s="442" t="s">
        <v>538</v>
      </c>
      <c r="C155" s="442" t="s">
        <v>235</v>
      </c>
      <c r="F155" s="442">
        <v>1</v>
      </c>
      <c r="H155" s="442" t="str">
        <f t="shared" si="2"/>
        <v>,,1,</v>
      </c>
      <c r="I155" s="447">
        <v>318</v>
      </c>
      <c r="K155" s="442" t="str">
        <f>+IFERROR(VLOOKUP(B155,Foundation!$C$8:$E$703,3,FALSE),"")</f>
        <v>Sandy</v>
      </c>
      <c r="L155" s="442" t="str">
        <f>+IF(IFERROR(MATCH(B155,'Erection Compiled'!$C$7:$C$742,0),"B")="B","","E")</f>
        <v/>
      </c>
      <c r="M155" s="442" t="str">
        <f>+IFERROR(VLOOKUP(B155,Tackwelding!$B$6:$G$599,6,FALSE),"")</f>
        <v/>
      </c>
    </row>
    <row r="156" spans="1:13" x14ac:dyDescent="0.35">
      <c r="A156" s="442">
        <v>150</v>
      </c>
      <c r="B156" s="442" t="s">
        <v>57</v>
      </c>
      <c r="C156" s="442" t="s">
        <v>250</v>
      </c>
      <c r="D156" s="442">
        <v>2</v>
      </c>
      <c r="E156" s="442">
        <v>2</v>
      </c>
      <c r="F156" s="442">
        <v>2</v>
      </c>
      <c r="G156" s="442">
        <v>2</v>
      </c>
      <c r="H156" s="442" t="str">
        <f t="shared" si="2"/>
        <v>2,2,2,2</v>
      </c>
      <c r="I156" s="445">
        <v>447.3</v>
      </c>
      <c r="K156" s="442" t="str">
        <f>+IFERROR(VLOOKUP(B156,Foundation!$C$8:$E$703,3,FALSE),"")</f>
        <v>DRY</v>
      </c>
      <c r="L156" s="442" t="str">
        <f>+IF(IFERROR(MATCH(B156,'Erection Compiled'!$C$7:$C$742,0),"B")="B","","E")</f>
        <v/>
      </c>
      <c r="M156" s="442" t="str">
        <f>+IFERROR(VLOOKUP(B156,Tackwelding!$B$6:$G$599,6,FALSE),"")</f>
        <v/>
      </c>
    </row>
    <row r="157" spans="1:13" x14ac:dyDescent="0.35">
      <c r="A157" s="442">
        <v>151</v>
      </c>
      <c r="B157" s="442" t="s">
        <v>33</v>
      </c>
      <c r="C157" s="442" t="s">
        <v>250</v>
      </c>
      <c r="D157" s="442">
        <v>2</v>
      </c>
      <c r="E157" s="442">
        <v>2</v>
      </c>
      <c r="F157" s="442">
        <v>2</v>
      </c>
      <c r="G157" s="442">
        <v>2</v>
      </c>
      <c r="H157" s="442" t="str">
        <f t="shared" si="2"/>
        <v>2,2,2,2</v>
      </c>
      <c r="I157" s="445">
        <v>222.2</v>
      </c>
      <c r="K157" s="442" t="str">
        <f>+IFERROR(VLOOKUP(B157,Foundation!$C$8:$E$703,3,FALSE),"")</f>
        <v>DRY</v>
      </c>
      <c r="L157" s="442" t="str">
        <f>+IF(IFERROR(MATCH(B157,'Erection Compiled'!$C$7:$C$742,0),"B")="B","","E")</f>
        <v>E</v>
      </c>
      <c r="M157" s="442" t="str">
        <f>+IFERROR(VLOOKUP(B157,Tackwelding!$B$6:$G$599,6,FALSE),"")</f>
        <v/>
      </c>
    </row>
    <row r="158" spans="1:13" x14ac:dyDescent="0.35">
      <c r="A158" s="442">
        <v>152</v>
      </c>
      <c r="B158" s="442" t="s">
        <v>34</v>
      </c>
      <c r="C158" s="442" t="s">
        <v>366</v>
      </c>
      <c r="H158" s="442" t="str">
        <f t="shared" si="2"/>
        <v>,,,</v>
      </c>
      <c r="I158" s="445">
        <v>433.9</v>
      </c>
      <c r="K158" s="442" t="str">
        <f>+IFERROR(VLOOKUP(B158,Foundation!$C$8:$E$703,3,FALSE),"")</f>
        <v>DRY</v>
      </c>
      <c r="L158" s="442" t="str">
        <f>+IF(IFERROR(MATCH(B158,'Erection Compiled'!$C$7:$C$742,0),"B")="B","","E")</f>
        <v/>
      </c>
      <c r="M158" s="442" t="str">
        <f>+IFERROR(VLOOKUP(B158,Tackwelding!$B$6:$G$599,6,FALSE),"")</f>
        <v/>
      </c>
    </row>
    <row r="159" spans="1:13" x14ac:dyDescent="0.35">
      <c r="A159" s="442">
        <v>153</v>
      </c>
      <c r="B159" s="442" t="s">
        <v>182</v>
      </c>
      <c r="C159" s="442" t="s">
        <v>20</v>
      </c>
      <c r="H159" s="442" t="str">
        <f t="shared" si="2"/>
        <v>,,,</v>
      </c>
      <c r="I159" s="445">
        <v>422.3</v>
      </c>
      <c r="K159" s="442" t="str">
        <f>+IFERROR(VLOOKUP(B159,Foundation!$C$8:$E$703,3,FALSE),"")</f>
        <v>DRY</v>
      </c>
      <c r="L159" s="442" t="str">
        <f>+IF(IFERROR(MATCH(B159,'Erection Compiled'!$C$7:$C$742,0),"B")="B","","E")</f>
        <v/>
      </c>
      <c r="M159" s="442" t="str">
        <f>+IFERROR(VLOOKUP(B159,Tackwelding!$B$6:$G$599,6,FALSE),"")</f>
        <v/>
      </c>
    </row>
    <row r="160" spans="1:13" x14ac:dyDescent="0.35">
      <c r="A160" s="442">
        <v>154</v>
      </c>
      <c r="B160" s="442" t="s">
        <v>183</v>
      </c>
      <c r="C160" s="442" t="s">
        <v>234</v>
      </c>
      <c r="H160" s="442" t="str">
        <f t="shared" si="2"/>
        <v>,,,</v>
      </c>
      <c r="I160" s="445">
        <v>370.7</v>
      </c>
      <c r="K160" s="442" t="str">
        <f>+IFERROR(VLOOKUP(B160,Foundation!$C$8:$E$703,3,FALSE),"")</f>
        <v>DRY</v>
      </c>
      <c r="L160" s="442" t="str">
        <f>+IF(IFERROR(MATCH(B160,'Erection Compiled'!$C$7:$C$742,0),"B")="B","","E")</f>
        <v/>
      </c>
      <c r="M160" s="442" t="str">
        <f>+IFERROR(VLOOKUP(B160,Tackwelding!$B$6:$G$599,6,FALSE),"")</f>
        <v/>
      </c>
    </row>
    <row r="161" spans="1:13" x14ac:dyDescent="0.35">
      <c r="A161" s="442">
        <v>155</v>
      </c>
      <c r="B161" s="442" t="s">
        <v>184</v>
      </c>
      <c r="C161" s="442" t="s">
        <v>234</v>
      </c>
      <c r="D161" s="442">
        <v>1</v>
      </c>
      <c r="E161" s="442">
        <v>2</v>
      </c>
      <c r="G161" s="442">
        <v>2</v>
      </c>
      <c r="H161" s="442" t="str">
        <f t="shared" si="2"/>
        <v>1,2,,2</v>
      </c>
      <c r="I161" s="445">
        <v>345.7</v>
      </c>
      <c r="K161" s="442" t="str">
        <f>+IFERROR(VLOOKUP(B161,Foundation!$C$8:$E$703,3,FALSE),"")</f>
        <v>Sandy</v>
      </c>
      <c r="L161" s="442" t="str">
        <f>+IF(IFERROR(MATCH(B161,'Erection Compiled'!$C$7:$C$742,0),"B")="B","","E")</f>
        <v>E</v>
      </c>
      <c r="M161" s="442" t="str">
        <f>+IFERROR(VLOOKUP(B161,Tackwelding!$B$6:$G$599,6,FALSE),"")</f>
        <v/>
      </c>
    </row>
    <row r="162" spans="1:13" x14ac:dyDescent="0.35">
      <c r="A162" s="442">
        <v>156</v>
      </c>
      <c r="B162" s="442" t="s">
        <v>185</v>
      </c>
      <c r="C162" s="442" t="s">
        <v>234</v>
      </c>
      <c r="D162" s="442">
        <v>1</v>
      </c>
      <c r="E162" s="442">
        <v>1</v>
      </c>
      <c r="G162" s="442">
        <v>1</v>
      </c>
      <c r="H162" s="442" t="str">
        <f t="shared" si="2"/>
        <v>1,1,,1</v>
      </c>
      <c r="I162" s="445">
        <v>391.1</v>
      </c>
      <c r="K162" s="442" t="str">
        <f>+IFERROR(VLOOKUP(B162,Foundation!$C$8:$E$703,3,FALSE),"")</f>
        <v>Sandy</v>
      </c>
      <c r="L162" s="442" t="str">
        <f>+IF(IFERROR(MATCH(B162,'Erection Compiled'!$C$7:$C$742,0),"B")="B","","E")</f>
        <v>E</v>
      </c>
      <c r="M162" s="442" t="str">
        <f>+IFERROR(VLOOKUP(B162,Tackwelding!$B$6:$G$599,6,FALSE),"")</f>
        <v/>
      </c>
    </row>
    <row r="163" spans="1:13" x14ac:dyDescent="0.35">
      <c r="A163" s="442">
        <v>157</v>
      </c>
      <c r="B163" s="442" t="s">
        <v>36</v>
      </c>
      <c r="C163" s="442" t="s">
        <v>245</v>
      </c>
      <c r="H163" s="442" t="str">
        <f t="shared" si="2"/>
        <v>,,,</v>
      </c>
      <c r="I163" s="445">
        <v>440.4</v>
      </c>
      <c r="K163" s="442" t="str">
        <f>+IFERROR(VLOOKUP(B163,Foundation!$C$8:$E$703,3,FALSE),"")</f>
        <v>DFR</v>
      </c>
      <c r="L163" s="442" t="str">
        <f>+IF(IFERROR(MATCH(B163,'Erection Compiled'!$C$7:$C$742,0),"B")="B","","E")</f>
        <v>E</v>
      </c>
      <c r="M163" s="442" t="str">
        <f>+IFERROR(VLOOKUP(B163,Tackwelding!$B$6:$G$599,6,FALSE),"")</f>
        <v/>
      </c>
    </row>
    <row r="164" spans="1:13" x14ac:dyDescent="0.35">
      <c r="A164" s="442">
        <v>158</v>
      </c>
      <c r="B164" s="442" t="s">
        <v>58</v>
      </c>
      <c r="C164" s="442" t="s">
        <v>234</v>
      </c>
      <c r="H164" s="442" t="str">
        <f t="shared" si="2"/>
        <v>,,,</v>
      </c>
      <c r="I164" s="445">
        <v>391.4</v>
      </c>
      <c r="K164" s="442" t="str">
        <f>+IFERROR(VLOOKUP(B164,Foundation!$C$8:$E$703,3,FALSE),"")</f>
        <v>DRY</v>
      </c>
      <c r="L164" s="442" t="str">
        <f>+IF(IFERROR(MATCH(B164,'Erection Compiled'!$C$7:$C$742,0),"B")="B","","E")</f>
        <v>E</v>
      </c>
      <c r="M164" s="442" t="str">
        <f>+IFERROR(VLOOKUP(B164,Tackwelding!$B$6:$G$599,6,FALSE),"")</f>
        <v/>
      </c>
    </row>
    <row r="165" spans="1:13" x14ac:dyDescent="0.35">
      <c r="A165" s="442">
        <v>159</v>
      </c>
      <c r="B165" s="442" t="s">
        <v>59</v>
      </c>
      <c r="C165" s="442" t="s">
        <v>20</v>
      </c>
      <c r="H165" s="442" t="str">
        <f t="shared" si="2"/>
        <v>,,,</v>
      </c>
      <c r="I165" s="445">
        <v>406.5</v>
      </c>
      <c r="K165" s="442" t="str">
        <f>+IFERROR(VLOOKUP(B165,Foundation!$C$8:$E$703,3,FALSE),"")</f>
        <v>DFR</v>
      </c>
      <c r="L165" s="442" t="str">
        <f>+IF(IFERROR(MATCH(B165,'Erection Compiled'!$C$7:$C$742,0),"B")="B","","E")</f>
        <v>E</v>
      </c>
      <c r="M165" s="442" t="str">
        <f>+IFERROR(VLOOKUP(B165,Tackwelding!$B$6:$G$599,6,FALSE),"")</f>
        <v/>
      </c>
    </row>
    <row r="166" spans="1:13" x14ac:dyDescent="0.35">
      <c r="A166" s="442">
        <v>160</v>
      </c>
      <c r="B166" s="442" t="s">
        <v>60</v>
      </c>
      <c r="C166" s="442" t="s">
        <v>234</v>
      </c>
      <c r="H166" s="442" t="str">
        <f t="shared" si="2"/>
        <v>,,,</v>
      </c>
      <c r="I166" s="445">
        <v>418</v>
      </c>
      <c r="K166" s="442" t="str">
        <f>+IFERROR(VLOOKUP(B166,Foundation!$C$8:$E$703,3,FALSE),"")</f>
        <v>DRY</v>
      </c>
      <c r="L166" s="442" t="str">
        <f>+IF(IFERROR(MATCH(B166,'Erection Compiled'!$C$7:$C$742,0),"B")="B","","E")</f>
        <v>E</v>
      </c>
      <c r="M166" s="442" t="str">
        <f>+IFERROR(VLOOKUP(B166,Tackwelding!$B$6:$G$599,6,FALSE),"")</f>
        <v/>
      </c>
    </row>
    <row r="167" spans="1:13" x14ac:dyDescent="0.35">
      <c r="A167" s="442">
        <v>161</v>
      </c>
      <c r="B167" s="442" t="s">
        <v>61</v>
      </c>
      <c r="C167" s="442" t="s">
        <v>235</v>
      </c>
      <c r="D167" s="442">
        <v>1</v>
      </c>
      <c r="H167" s="442" t="str">
        <f t="shared" si="2"/>
        <v>1,,,</v>
      </c>
      <c r="I167" s="445">
        <v>422.6</v>
      </c>
      <c r="K167" s="442" t="str">
        <f>+IFERROR(VLOOKUP(B167,Foundation!$C$8:$E$703,3,FALSE),"")</f>
        <v>Sandy</v>
      </c>
      <c r="L167" s="442" t="str">
        <f>+IF(IFERROR(MATCH(B167,'Erection Compiled'!$C$7:$C$742,0),"B")="B","","E")</f>
        <v/>
      </c>
      <c r="M167" s="442" t="str">
        <f>+IFERROR(VLOOKUP(B167,Tackwelding!$B$6:$G$599,6,FALSE),"")</f>
        <v/>
      </c>
    </row>
    <row r="168" spans="1:13" x14ac:dyDescent="0.35">
      <c r="A168" s="442">
        <v>162</v>
      </c>
      <c r="B168" s="442" t="s">
        <v>62</v>
      </c>
      <c r="C168" s="442" t="s">
        <v>235</v>
      </c>
      <c r="D168" s="442">
        <v>1</v>
      </c>
      <c r="E168" s="442">
        <v>1</v>
      </c>
      <c r="H168" s="442" t="str">
        <f t="shared" si="2"/>
        <v>1,1,,</v>
      </c>
      <c r="I168" s="445">
        <v>410</v>
      </c>
      <c r="K168" s="442" t="str">
        <f>+IFERROR(VLOOKUP(B168,Foundation!$C$8:$E$703,3,FALSE),"")</f>
        <v>Sandy</v>
      </c>
      <c r="L168" s="442" t="str">
        <f>+IF(IFERROR(MATCH(B168,'Erection Compiled'!$C$7:$C$742,0),"B")="B","","E")</f>
        <v/>
      </c>
      <c r="M168" s="442" t="str">
        <f>+IFERROR(VLOOKUP(B168,Tackwelding!$B$6:$G$599,6,FALSE),"")</f>
        <v/>
      </c>
    </row>
    <row r="169" spans="1:13" x14ac:dyDescent="0.35">
      <c r="A169" s="442">
        <v>163</v>
      </c>
      <c r="B169" s="442" t="s">
        <v>186</v>
      </c>
      <c r="C169" s="442" t="s">
        <v>235</v>
      </c>
      <c r="E169" s="442">
        <v>1</v>
      </c>
      <c r="F169" s="442">
        <v>1</v>
      </c>
      <c r="H169" s="442" t="str">
        <f t="shared" si="2"/>
        <v>,1,1,</v>
      </c>
      <c r="I169" s="445">
        <v>363.4</v>
      </c>
      <c r="K169" s="442" t="str">
        <f>+IFERROR(VLOOKUP(B169,Foundation!$C$8:$E$703,3,FALSE),"")</f>
        <v>Sandy</v>
      </c>
      <c r="L169" s="442" t="str">
        <f>+IF(IFERROR(MATCH(B169,'Erection Compiled'!$C$7:$C$742,0),"B")="B","","E")</f>
        <v/>
      </c>
      <c r="M169" s="442" t="str">
        <f>+IFERROR(VLOOKUP(B169,Tackwelding!$B$6:$G$599,6,FALSE),"")</f>
        <v/>
      </c>
    </row>
    <row r="170" spans="1:13" x14ac:dyDescent="0.35">
      <c r="A170" s="442">
        <v>164</v>
      </c>
      <c r="B170" s="442" t="s">
        <v>187</v>
      </c>
      <c r="C170" s="442" t="s">
        <v>234</v>
      </c>
      <c r="H170" s="442" t="str">
        <f t="shared" si="2"/>
        <v>,,,</v>
      </c>
      <c r="I170" s="445">
        <v>421.9</v>
      </c>
      <c r="K170" s="442" t="str">
        <f>+IFERROR(VLOOKUP(B170,Foundation!$C$8:$E$703,3,FALSE),"")</f>
        <v>DFR</v>
      </c>
      <c r="L170" s="442" t="str">
        <f>+IF(IFERROR(MATCH(B170,'Erection Compiled'!$C$7:$C$742,0),"B")="B","","E")</f>
        <v/>
      </c>
      <c r="M170" s="442" t="str">
        <f>+IFERROR(VLOOKUP(B170,Tackwelding!$B$6:$G$599,6,FALSE),"")</f>
        <v/>
      </c>
    </row>
    <row r="171" spans="1:13" x14ac:dyDescent="0.35">
      <c r="A171" s="442">
        <v>165</v>
      </c>
      <c r="B171" s="442" t="s">
        <v>188</v>
      </c>
      <c r="C171" s="442" t="s">
        <v>235</v>
      </c>
      <c r="H171" s="442" t="str">
        <f t="shared" si="2"/>
        <v>,,,</v>
      </c>
      <c r="I171" s="445">
        <v>416.7</v>
      </c>
      <c r="K171" s="442" t="str">
        <f>+IFERROR(VLOOKUP(B171,Foundation!$C$8:$E$703,3,FALSE),"")</f>
        <v/>
      </c>
      <c r="L171" s="442" t="str">
        <f>+IF(IFERROR(MATCH(B171,'Erection Compiled'!$C$7:$C$742,0),"B")="B","","E")</f>
        <v/>
      </c>
      <c r="M171" s="442" t="str">
        <f>+IFERROR(VLOOKUP(B171,Tackwelding!$B$6:$G$599,6,FALSE),"")</f>
        <v/>
      </c>
    </row>
    <row r="172" spans="1:13" x14ac:dyDescent="0.35">
      <c r="A172" s="442">
        <v>166</v>
      </c>
      <c r="B172" s="442" t="s">
        <v>63</v>
      </c>
      <c r="C172" s="442" t="s">
        <v>242</v>
      </c>
      <c r="H172" s="442" t="str">
        <f t="shared" si="2"/>
        <v>,,,</v>
      </c>
      <c r="I172" s="445">
        <v>413.8</v>
      </c>
      <c r="K172" s="442" t="str">
        <f>+IFERROR(VLOOKUP(B172,Foundation!$C$8:$E$703,3,FALSE),"")</f>
        <v>DFR</v>
      </c>
      <c r="L172" s="442" t="str">
        <f>+IF(IFERROR(MATCH(B172,'Erection Compiled'!$C$7:$C$742,0),"B")="B","","E")</f>
        <v>E</v>
      </c>
      <c r="M172" s="442" t="str">
        <f>+IFERROR(VLOOKUP(B172,Tackwelding!$B$6:$G$599,6,FALSE),"")</f>
        <v/>
      </c>
    </row>
    <row r="173" spans="1:13" x14ac:dyDescent="0.35">
      <c r="A173" s="442">
        <v>167</v>
      </c>
      <c r="B173" s="442" t="s">
        <v>64</v>
      </c>
      <c r="C173" s="442" t="s">
        <v>20</v>
      </c>
      <c r="H173" s="442" t="str">
        <f t="shared" si="2"/>
        <v>,,,</v>
      </c>
      <c r="I173" s="445">
        <v>399.8</v>
      </c>
      <c r="K173" s="442" t="str">
        <f>+IFERROR(VLOOKUP(B173,Foundation!$C$8:$E$703,3,FALSE),"")</f>
        <v>DFR</v>
      </c>
      <c r="L173" s="442" t="str">
        <f>+IF(IFERROR(MATCH(B173,'Erection Compiled'!$C$7:$C$742,0),"B")="B","","E")</f>
        <v>E</v>
      </c>
      <c r="M173" s="442" t="str">
        <f>+IFERROR(VLOOKUP(B173,Tackwelding!$B$6:$G$599,6,FALSE),"")</f>
        <v/>
      </c>
    </row>
    <row r="174" spans="1:13" x14ac:dyDescent="0.35">
      <c r="A174" s="442">
        <v>168</v>
      </c>
      <c r="B174" s="442" t="s">
        <v>65</v>
      </c>
      <c r="C174" s="442" t="s">
        <v>20</v>
      </c>
      <c r="H174" s="442" t="str">
        <f t="shared" si="2"/>
        <v>,,,</v>
      </c>
      <c r="I174" s="445">
        <v>425.2</v>
      </c>
      <c r="K174" s="442" t="str">
        <f>+IFERROR(VLOOKUP(B174,Foundation!$C$8:$E$703,3,FALSE),"")</f>
        <v>DFR</v>
      </c>
      <c r="L174" s="442" t="str">
        <f>+IF(IFERROR(MATCH(B174,'Erection Compiled'!$C$7:$C$742,0),"B")="B","","E")</f>
        <v>E</v>
      </c>
      <c r="M174" s="442" t="str">
        <f>+IFERROR(VLOOKUP(B174,Tackwelding!$B$6:$G$599,6,FALSE),"")</f>
        <v/>
      </c>
    </row>
    <row r="175" spans="1:13" x14ac:dyDescent="0.35">
      <c r="A175" s="442">
        <v>169</v>
      </c>
      <c r="B175" s="442" t="s">
        <v>66</v>
      </c>
      <c r="C175" s="442" t="s">
        <v>20</v>
      </c>
      <c r="H175" s="442" t="str">
        <f t="shared" si="2"/>
        <v>,,,</v>
      </c>
      <c r="I175" s="445">
        <v>398.6</v>
      </c>
      <c r="K175" s="442" t="str">
        <f>+IFERROR(VLOOKUP(B175,Foundation!$C$8:$E$703,3,FALSE),"")</f>
        <v>DFR</v>
      </c>
      <c r="L175" s="442" t="str">
        <f>+IF(IFERROR(MATCH(B175,'Erection Compiled'!$C$7:$C$742,0),"B")="B","","E")</f>
        <v>E</v>
      </c>
      <c r="M175" s="442" t="str">
        <f>+IFERROR(VLOOKUP(B175,Tackwelding!$B$6:$G$599,6,FALSE),"")</f>
        <v/>
      </c>
    </row>
    <row r="176" spans="1:13" x14ac:dyDescent="0.35">
      <c r="A176" s="442">
        <v>170</v>
      </c>
      <c r="B176" s="442" t="s">
        <v>67</v>
      </c>
      <c r="C176" s="442" t="s">
        <v>20</v>
      </c>
      <c r="H176" s="442" t="str">
        <f t="shared" si="2"/>
        <v>,,,</v>
      </c>
      <c r="I176" s="445">
        <v>430.7</v>
      </c>
      <c r="K176" s="442" t="str">
        <f>+IFERROR(VLOOKUP(B176,Foundation!$C$8:$E$703,3,FALSE),"")</f>
        <v>DFR</v>
      </c>
      <c r="L176" s="442" t="str">
        <f>+IF(IFERROR(MATCH(B176,'Erection Compiled'!$C$7:$C$742,0),"B")="B","","E")</f>
        <v>E</v>
      </c>
      <c r="M176" s="442" t="str">
        <f>+IFERROR(VLOOKUP(B176,Tackwelding!$B$6:$G$599,6,FALSE),"")</f>
        <v/>
      </c>
    </row>
    <row r="177" spans="1:13" x14ac:dyDescent="0.35">
      <c r="A177" s="442">
        <v>171</v>
      </c>
      <c r="B177" s="442" t="s">
        <v>68</v>
      </c>
      <c r="C177" s="442" t="s">
        <v>234</v>
      </c>
      <c r="H177" s="442" t="str">
        <f t="shared" si="2"/>
        <v>,,,</v>
      </c>
      <c r="I177" s="445">
        <v>410</v>
      </c>
      <c r="K177" s="442" t="str">
        <f>+IFERROR(VLOOKUP(B177,Foundation!$C$8:$E$703,3,FALSE),"")</f>
        <v>DRY</v>
      </c>
      <c r="L177" s="442" t="str">
        <f>+IF(IFERROR(MATCH(B177,'Erection Compiled'!$C$7:$C$742,0),"B")="B","","E")</f>
        <v/>
      </c>
      <c r="M177" s="442" t="str">
        <f>+IFERROR(VLOOKUP(B177,Tackwelding!$B$6:$G$599,6,FALSE),"")</f>
        <v/>
      </c>
    </row>
    <row r="178" spans="1:13" x14ac:dyDescent="0.35">
      <c r="A178" s="442">
        <v>172</v>
      </c>
      <c r="B178" s="442" t="s">
        <v>69</v>
      </c>
      <c r="C178" s="442" t="s">
        <v>234</v>
      </c>
      <c r="H178" s="442" t="str">
        <f t="shared" si="2"/>
        <v>,,,</v>
      </c>
      <c r="I178" s="445">
        <v>402.6</v>
      </c>
      <c r="K178" s="442" t="str">
        <f>+IFERROR(VLOOKUP(B178,Foundation!$C$8:$E$703,3,FALSE),"")</f>
        <v>Sandy</v>
      </c>
      <c r="L178" s="442" t="str">
        <f>+IF(IFERROR(MATCH(B178,'Erection Compiled'!$C$7:$C$742,0),"B")="B","","E")</f>
        <v/>
      </c>
      <c r="M178" s="442" t="str">
        <f>+IFERROR(VLOOKUP(B178,Tackwelding!$B$6:$G$599,6,FALSE),"")</f>
        <v/>
      </c>
    </row>
    <row r="179" spans="1:13" x14ac:dyDescent="0.35">
      <c r="A179" s="442">
        <v>173</v>
      </c>
      <c r="B179" s="442" t="s">
        <v>189</v>
      </c>
      <c r="C179" s="442" t="s">
        <v>245</v>
      </c>
      <c r="H179" s="442" t="str">
        <f t="shared" si="2"/>
        <v>,,,</v>
      </c>
      <c r="I179" s="445">
        <v>343.5</v>
      </c>
      <c r="K179" s="442" t="str">
        <f>+IFERROR(VLOOKUP(B179,Foundation!$C$8:$E$703,3,FALSE),"")</f>
        <v>DFR</v>
      </c>
      <c r="L179" s="442" t="str">
        <f>+IF(IFERROR(MATCH(B179,'Erection Compiled'!$C$7:$C$742,0),"B")="B","","E")</f>
        <v/>
      </c>
      <c r="M179" s="442" t="str">
        <f>+IFERROR(VLOOKUP(B179,Tackwelding!$B$6:$G$599,6,FALSE),"")</f>
        <v/>
      </c>
    </row>
    <row r="180" spans="1:13" x14ac:dyDescent="0.35">
      <c r="A180" s="442">
        <v>174</v>
      </c>
      <c r="B180" s="442" t="s">
        <v>190</v>
      </c>
      <c r="C180" s="442" t="s">
        <v>234</v>
      </c>
      <c r="H180" s="442" t="str">
        <f t="shared" si="2"/>
        <v>,,,</v>
      </c>
      <c r="I180" s="445">
        <v>392</v>
      </c>
      <c r="K180" s="442" t="str">
        <f>+IFERROR(VLOOKUP(B180,Foundation!$C$8:$E$703,3,FALSE),"")</f>
        <v>DFR</v>
      </c>
      <c r="L180" s="442" t="str">
        <f>+IF(IFERROR(MATCH(B180,'Erection Compiled'!$C$7:$C$742,0),"B")="B","","E")</f>
        <v/>
      </c>
      <c r="M180" s="442" t="str">
        <f>+IFERROR(VLOOKUP(B180,Tackwelding!$B$6:$G$599,6,FALSE),"")</f>
        <v/>
      </c>
    </row>
    <row r="181" spans="1:13" x14ac:dyDescent="0.35">
      <c r="A181" s="442">
        <v>175</v>
      </c>
      <c r="B181" s="442" t="s">
        <v>191</v>
      </c>
      <c r="C181" s="442" t="s">
        <v>234</v>
      </c>
      <c r="H181" s="442" t="str">
        <f t="shared" si="2"/>
        <v>,,,</v>
      </c>
      <c r="I181" s="445">
        <v>381.1</v>
      </c>
      <c r="K181" s="442" t="str">
        <f>+IFERROR(VLOOKUP(B181,Foundation!$C$8:$E$703,3,FALSE),"")</f>
        <v>DFR</v>
      </c>
      <c r="L181" s="442" t="str">
        <f>+IF(IFERROR(MATCH(B181,'Erection Compiled'!$C$7:$C$742,0),"B")="B","","E")</f>
        <v/>
      </c>
      <c r="M181" s="442" t="str">
        <f>+IFERROR(VLOOKUP(B181,Tackwelding!$B$6:$G$599,6,FALSE),"")</f>
        <v/>
      </c>
    </row>
    <row r="182" spans="1:13" x14ac:dyDescent="0.35">
      <c r="A182" s="442">
        <v>176</v>
      </c>
      <c r="B182" s="442" t="s">
        <v>192</v>
      </c>
      <c r="C182" s="442" t="s">
        <v>20</v>
      </c>
      <c r="H182" s="442" t="str">
        <f t="shared" si="2"/>
        <v>,,,</v>
      </c>
      <c r="I182" s="445">
        <v>366.3</v>
      </c>
      <c r="K182" s="442" t="str">
        <f>+IFERROR(VLOOKUP(B182,Foundation!$C$8:$E$703,3,FALSE),"")</f>
        <v>DFR</v>
      </c>
      <c r="L182" s="442" t="str">
        <f>+IF(IFERROR(MATCH(B182,'Erection Compiled'!$C$7:$C$742,0),"B")="B","","E")</f>
        <v/>
      </c>
      <c r="M182" s="442" t="str">
        <f>+IFERROR(VLOOKUP(B182,Tackwelding!$B$6:$G$599,6,FALSE),"")</f>
        <v/>
      </c>
    </row>
    <row r="183" spans="1:13" x14ac:dyDescent="0.35">
      <c r="A183" s="442">
        <v>177</v>
      </c>
      <c r="B183" s="442" t="s">
        <v>193</v>
      </c>
      <c r="C183" s="442" t="s">
        <v>20</v>
      </c>
      <c r="H183" s="442" t="str">
        <f t="shared" si="2"/>
        <v>,,,</v>
      </c>
      <c r="I183" s="445">
        <v>420.1</v>
      </c>
      <c r="K183" s="442" t="str">
        <f>+IFERROR(VLOOKUP(B183,Foundation!$C$8:$E$703,3,FALSE),"")</f>
        <v>DRY</v>
      </c>
      <c r="L183" s="442" t="str">
        <f>+IF(IFERROR(MATCH(B183,'Erection Compiled'!$C$7:$C$742,0),"B")="B","","E")</f>
        <v>E</v>
      </c>
      <c r="M183" s="442" t="str">
        <f>+IFERROR(VLOOKUP(B183,Tackwelding!$B$6:$G$599,6,FALSE),"")</f>
        <v/>
      </c>
    </row>
    <row r="184" spans="1:13" x14ac:dyDescent="0.35">
      <c r="A184" s="442">
        <v>178</v>
      </c>
      <c r="B184" s="442" t="s">
        <v>194</v>
      </c>
      <c r="C184" s="442" t="s">
        <v>20</v>
      </c>
      <c r="H184" s="442" t="str">
        <f t="shared" si="2"/>
        <v>,,,</v>
      </c>
      <c r="I184" s="445">
        <v>420.8</v>
      </c>
      <c r="K184" s="442" t="str">
        <f>+IFERROR(VLOOKUP(B184,Foundation!$C$8:$E$703,3,FALSE),"")</f>
        <v>Sandy</v>
      </c>
      <c r="L184" s="442" t="str">
        <f>+IF(IFERROR(MATCH(B184,'Erection Compiled'!$C$7:$C$742,0),"B")="B","","E")</f>
        <v/>
      </c>
      <c r="M184" s="442" t="str">
        <f>+IFERROR(VLOOKUP(B184,Tackwelding!$B$6:$G$599,6,FALSE),"")</f>
        <v/>
      </c>
    </row>
    <row r="185" spans="1:13" x14ac:dyDescent="0.35">
      <c r="A185" s="442">
        <v>179</v>
      </c>
      <c r="B185" s="442" t="s">
        <v>70</v>
      </c>
      <c r="C185" s="442" t="s">
        <v>248</v>
      </c>
      <c r="H185" s="442" t="str">
        <f t="shared" si="2"/>
        <v>,,,</v>
      </c>
      <c r="I185" s="445">
        <v>406.6</v>
      </c>
      <c r="K185" s="442" t="str">
        <f>+IFERROR(VLOOKUP(B185,Foundation!$C$8:$E$703,3,FALSE),"")</f>
        <v>DFR</v>
      </c>
      <c r="L185" s="442" t="str">
        <f>+IF(IFERROR(MATCH(B185,'Erection Compiled'!$C$7:$C$742,0),"B")="B","","E")</f>
        <v>E</v>
      </c>
      <c r="M185" s="442" t="str">
        <f>+IFERROR(VLOOKUP(B185,Tackwelding!$B$6:$G$599,6,FALSE),"")</f>
        <v/>
      </c>
    </row>
    <row r="186" spans="1:13" x14ac:dyDescent="0.35">
      <c r="A186" s="442">
        <v>180</v>
      </c>
      <c r="B186" s="442" t="s">
        <v>71</v>
      </c>
      <c r="C186" s="442" t="s">
        <v>234</v>
      </c>
      <c r="H186" s="442" t="str">
        <f t="shared" si="2"/>
        <v>,,,</v>
      </c>
      <c r="I186" s="445">
        <v>379.6</v>
      </c>
      <c r="K186" s="442" t="str">
        <f>+IFERROR(VLOOKUP(B186,Foundation!$C$8:$E$703,3,FALSE),"")</f>
        <v>DRY</v>
      </c>
      <c r="L186" s="442" t="str">
        <f>+IF(IFERROR(MATCH(B186,'Erection Compiled'!$C$7:$C$742,0),"B")="B","","E")</f>
        <v/>
      </c>
      <c r="M186" s="442" t="str">
        <f>+IFERROR(VLOOKUP(B186,Tackwelding!$B$6:$G$599,6,FALSE),"")</f>
        <v/>
      </c>
    </row>
    <row r="187" spans="1:13" x14ac:dyDescent="0.35">
      <c r="A187" s="442">
        <v>181</v>
      </c>
      <c r="B187" s="442" t="s">
        <v>72</v>
      </c>
      <c r="C187" s="442" t="s">
        <v>234</v>
      </c>
      <c r="H187" s="442" t="str">
        <f t="shared" si="2"/>
        <v>,,,</v>
      </c>
      <c r="I187" s="445">
        <v>385</v>
      </c>
      <c r="K187" s="442" t="str">
        <f>+IFERROR(VLOOKUP(B187,Foundation!$C$8:$E$703,3,FALSE),"")</f>
        <v>DFR</v>
      </c>
      <c r="L187" s="442" t="str">
        <f>+IF(IFERROR(MATCH(B187,'Erection Compiled'!$C$7:$C$742,0),"B")="B","","E")</f>
        <v>E</v>
      </c>
      <c r="M187" s="442" t="str">
        <f>+IFERROR(VLOOKUP(B187,Tackwelding!$B$6:$G$599,6,FALSE),"")</f>
        <v/>
      </c>
    </row>
    <row r="188" spans="1:13" x14ac:dyDescent="0.35">
      <c r="A188" s="442">
        <v>182</v>
      </c>
      <c r="B188" s="442" t="s">
        <v>73</v>
      </c>
      <c r="C188" s="442" t="s">
        <v>234</v>
      </c>
      <c r="H188" s="442" t="str">
        <f t="shared" si="2"/>
        <v>,,,</v>
      </c>
      <c r="I188" s="445">
        <v>369</v>
      </c>
      <c r="K188" s="442" t="str">
        <f>+IFERROR(VLOOKUP(B188,Foundation!$C$8:$E$703,3,FALSE),"")</f>
        <v>DFR</v>
      </c>
      <c r="L188" s="442" t="str">
        <f>+IF(IFERROR(MATCH(B188,'Erection Compiled'!$C$7:$C$742,0),"B")="B","","E")</f>
        <v/>
      </c>
      <c r="M188" s="442" t="str">
        <f>+IFERROR(VLOOKUP(B188,Tackwelding!$B$6:$G$599,6,FALSE),"")</f>
        <v/>
      </c>
    </row>
    <row r="189" spans="1:13" x14ac:dyDescent="0.35">
      <c r="A189" s="442">
        <v>183</v>
      </c>
      <c r="B189" s="442" t="s">
        <v>74</v>
      </c>
      <c r="C189" s="442" t="s">
        <v>234</v>
      </c>
      <c r="H189" s="442" t="str">
        <f t="shared" si="2"/>
        <v>,,,</v>
      </c>
      <c r="I189" s="445">
        <v>409</v>
      </c>
      <c r="K189" s="442" t="str">
        <f>+IFERROR(VLOOKUP(B189,Foundation!$C$8:$E$703,3,FALSE),"")</f>
        <v>Sandy</v>
      </c>
      <c r="L189" s="442" t="str">
        <f>+IF(IFERROR(MATCH(B189,'Erection Compiled'!$C$7:$C$742,0),"B")="B","","E")</f>
        <v/>
      </c>
      <c r="M189" s="442" t="str">
        <f>+IFERROR(VLOOKUP(B189,Tackwelding!$B$6:$G$599,6,FALSE),"")</f>
        <v/>
      </c>
    </row>
    <row r="190" spans="1:13" x14ac:dyDescent="0.35">
      <c r="A190" s="442">
        <v>184</v>
      </c>
      <c r="B190" s="442" t="s">
        <v>75</v>
      </c>
      <c r="C190" s="442" t="s">
        <v>236</v>
      </c>
      <c r="E190" s="442">
        <v>2</v>
      </c>
      <c r="H190" s="442" t="str">
        <f t="shared" si="2"/>
        <v>,2,,</v>
      </c>
      <c r="I190" s="445">
        <v>422</v>
      </c>
      <c r="K190" s="442" t="str">
        <f>+IFERROR(VLOOKUP(B190,Foundation!$C$8:$E$703,3,FALSE),"")</f>
        <v>Sandy</v>
      </c>
      <c r="L190" s="442" t="str">
        <f>+IF(IFERROR(MATCH(B190,'Erection Compiled'!$C$7:$C$742,0),"B")="B","","E")</f>
        <v>E</v>
      </c>
      <c r="M190" s="442" t="str">
        <f>+IFERROR(VLOOKUP(B190,Tackwelding!$B$6:$G$599,6,FALSE),"")</f>
        <v/>
      </c>
    </row>
    <row r="191" spans="1:13" x14ac:dyDescent="0.35">
      <c r="A191" s="442">
        <v>185</v>
      </c>
      <c r="B191" s="442" t="s">
        <v>195</v>
      </c>
      <c r="C191" s="442" t="s">
        <v>235</v>
      </c>
      <c r="D191" s="442">
        <v>1</v>
      </c>
      <c r="E191" s="442">
        <v>4</v>
      </c>
      <c r="F191" s="442">
        <v>3</v>
      </c>
      <c r="H191" s="442" t="str">
        <f t="shared" si="2"/>
        <v>1,4,3,</v>
      </c>
      <c r="I191" s="445">
        <v>370</v>
      </c>
      <c r="K191" s="442" t="str">
        <f>+IFERROR(VLOOKUP(B191,Foundation!$C$8:$E$703,3,FALSE),"")</f>
        <v>Sandy</v>
      </c>
      <c r="L191" s="442" t="str">
        <f>+IF(IFERROR(MATCH(B191,'Erection Compiled'!$C$7:$C$742,0),"B")="B","","E")</f>
        <v/>
      </c>
      <c r="M191" s="442" t="str">
        <f>+IFERROR(VLOOKUP(B191,Tackwelding!$B$6:$G$599,6,FALSE),"")</f>
        <v/>
      </c>
    </row>
    <row r="192" spans="1:13" x14ac:dyDescent="0.35">
      <c r="A192" s="442">
        <v>186</v>
      </c>
      <c r="B192" s="442" t="s">
        <v>196</v>
      </c>
      <c r="C192" s="442" t="s">
        <v>20</v>
      </c>
      <c r="D192" s="442">
        <v>1</v>
      </c>
      <c r="E192" s="442">
        <v>3</v>
      </c>
      <c r="F192" s="442">
        <v>2</v>
      </c>
      <c r="H192" s="442" t="str">
        <f t="shared" si="2"/>
        <v>1,3,2,</v>
      </c>
      <c r="I192" s="445">
        <v>464</v>
      </c>
      <c r="K192" s="442" t="str">
        <f>+IFERROR(VLOOKUP(B192,Foundation!$C$8:$E$703,3,FALSE),"")</f>
        <v>Sandy</v>
      </c>
      <c r="L192" s="442" t="str">
        <f>+IF(IFERROR(MATCH(B192,'Erection Compiled'!$C$7:$C$742,0),"B")="B","","E")</f>
        <v/>
      </c>
      <c r="M192" s="442" t="str">
        <f>+IFERROR(VLOOKUP(B192,Tackwelding!$B$6:$G$599,6,FALSE),"")</f>
        <v/>
      </c>
    </row>
    <row r="193" spans="1:13" x14ac:dyDescent="0.35">
      <c r="A193" s="442">
        <v>187</v>
      </c>
      <c r="B193" s="442" t="s">
        <v>197</v>
      </c>
      <c r="C193" s="442" t="s">
        <v>20</v>
      </c>
      <c r="F193" s="442">
        <v>5</v>
      </c>
      <c r="G193" s="442">
        <v>3</v>
      </c>
      <c r="H193" s="442" t="str">
        <f t="shared" si="2"/>
        <v>,,5,3</v>
      </c>
      <c r="I193" s="445">
        <v>375</v>
      </c>
      <c r="K193" s="442" t="str">
        <f>+IFERROR(VLOOKUP(B193,Foundation!$C$8:$E$703,3,FALSE),"")</f>
        <v>Sandy</v>
      </c>
      <c r="L193" s="442" t="str">
        <f>+IF(IFERROR(MATCH(B193,'Erection Compiled'!$C$7:$C$742,0),"B")="B","","E")</f>
        <v/>
      </c>
      <c r="M193" s="442" t="str">
        <f>+IFERROR(VLOOKUP(B193,Tackwelding!$B$6:$G$599,6,FALSE),"")</f>
        <v/>
      </c>
    </row>
    <row r="194" spans="1:13" x14ac:dyDescent="0.35">
      <c r="A194" s="442">
        <v>188</v>
      </c>
      <c r="B194" s="442" t="s">
        <v>76</v>
      </c>
      <c r="C194" s="442" t="s">
        <v>245</v>
      </c>
      <c r="H194" s="442" t="str">
        <f t="shared" si="2"/>
        <v>,,,</v>
      </c>
      <c r="I194" s="445">
        <v>465.5</v>
      </c>
      <c r="K194" s="442" t="str">
        <f>+IFERROR(VLOOKUP(B194,Foundation!$C$8:$E$703,3,FALSE),"")</f>
        <v>DRY</v>
      </c>
      <c r="L194" s="442" t="str">
        <f>+IF(IFERROR(MATCH(B194,'Erection Compiled'!$C$7:$C$742,0),"B")="B","","E")</f>
        <v>E</v>
      </c>
      <c r="M194" s="442" t="str">
        <f>+IFERROR(VLOOKUP(B194,Tackwelding!$B$6:$G$599,6,FALSE),"")</f>
        <v/>
      </c>
    </row>
    <row r="195" spans="1:13" x14ac:dyDescent="0.35">
      <c r="A195" s="442">
        <v>189</v>
      </c>
      <c r="B195" s="442" t="s">
        <v>198</v>
      </c>
      <c r="C195" s="442" t="s">
        <v>20</v>
      </c>
      <c r="H195" s="442" t="str">
        <f t="shared" si="2"/>
        <v>,,,</v>
      </c>
      <c r="I195" s="445">
        <v>365.6</v>
      </c>
      <c r="K195" s="442" t="str">
        <f>+IFERROR(VLOOKUP(B195,Foundation!$C$8:$E$703,3,FALSE),"")</f>
        <v>DRY</v>
      </c>
      <c r="L195" s="442" t="str">
        <f>+IF(IFERROR(MATCH(B195,'Erection Compiled'!$C$7:$C$742,0),"B")="B","","E")</f>
        <v>E</v>
      </c>
      <c r="M195" s="442" t="str">
        <f>+IFERROR(VLOOKUP(B195,Tackwelding!$B$6:$G$599,6,FALSE),"")</f>
        <v/>
      </c>
    </row>
    <row r="196" spans="1:13" x14ac:dyDescent="0.35">
      <c r="A196" s="442">
        <v>190</v>
      </c>
      <c r="B196" s="442" t="s">
        <v>199</v>
      </c>
      <c r="C196" s="442" t="s">
        <v>20</v>
      </c>
      <c r="H196" s="442" t="str">
        <f t="shared" si="2"/>
        <v>,,,</v>
      </c>
      <c r="I196" s="445">
        <v>424</v>
      </c>
      <c r="K196" s="442" t="str">
        <f>+IFERROR(VLOOKUP(B196,Foundation!$C$8:$E$703,3,FALSE),"")</f>
        <v>DRY</v>
      </c>
      <c r="L196" s="442" t="str">
        <f>+IF(IFERROR(MATCH(B196,'Erection Compiled'!$C$7:$C$742,0),"B")="B","","E")</f>
        <v/>
      </c>
      <c r="M196" s="442" t="str">
        <f>+IFERROR(VLOOKUP(B196,Tackwelding!$B$6:$G$599,6,FALSE),"")</f>
        <v/>
      </c>
    </row>
    <row r="197" spans="1:13" x14ac:dyDescent="0.35">
      <c r="A197" s="442">
        <v>191</v>
      </c>
      <c r="B197" s="442" t="s">
        <v>200</v>
      </c>
      <c r="C197" s="442" t="s">
        <v>234</v>
      </c>
      <c r="H197" s="442" t="str">
        <f t="shared" si="2"/>
        <v>,,,</v>
      </c>
      <c r="I197" s="445">
        <v>399</v>
      </c>
      <c r="K197" s="442" t="str">
        <f>+IFERROR(VLOOKUP(B197,Foundation!$C$8:$E$703,3,FALSE),"")</f>
        <v>Sandy</v>
      </c>
      <c r="L197" s="442" t="str">
        <f>+IF(IFERROR(MATCH(B197,'Erection Compiled'!$C$7:$C$742,0),"B")="B","","E")</f>
        <v>E</v>
      </c>
      <c r="M197" s="442" t="str">
        <f>+IFERROR(VLOOKUP(B197,Tackwelding!$B$6:$G$599,6,FALSE),"")</f>
        <v/>
      </c>
    </row>
    <row r="198" spans="1:13" x14ac:dyDescent="0.35">
      <c r="A198" s="442">
        <v>192</v>
      </c>
      <c r="B198" s="442" t="s">
        <v>201</v>
      </c>
      <c r="C198" s="442" t="s">
        <v>235</v>
      </c>
      <c r="H198" s="442" t="str">
        <f t="shared" si="2"/>
        <v>,,,</v>
      </c>
      <c r="I198" s="445">
        <v>440</v>
      </c>
      <c r="K198" s="442" t="str">
        <f>+IFERROR(VLOOKUP(B198,Foundation!$C$8:$E$703,3,FALSE),"")</f>
        <v>DRY</v>
      </c>
      <c r="L198" s="442" t="str">
        <f>+IF(IFERROR(MATCH(B198,'Erection Compiled'!$C$7:$C$742,0),"B")="B","","E")</f>
        <v/>
      </c>
      <c r="M198" s="442" t="str">
        <f>+IFERROR(VLOOKUP(B198,Tackwelding!$B$6:$G$599,6,FALSE),"")</f>
        <v/>
      </c>
    </row>
    <row r="199" spans="1:13" x14ac:dyDescent="0.35">
      <c r="A199" s="442">
        <v>193</v>
      </c>
      <c r="B199" s="442" t="s">
        <v>26</v>
      </c>
      <c r="C199" s="442" t="s">
        <v>242</v>
      </c>
      <c r="H199" s="442" t="str">
        <f t="shared" si="2"/>
        <v>,,,</v>
      </c>
      <c r="I199" s="445">
        <v>382.1</v>
      </c>
      <c r="K199" s="442" t="str">
        <f>+IFERROR(VLOOKUP(B199,Foundation!$C$8:$E$703,3,FALSE),"")</f>
        <v>DRY</v>
      </c>
      <c r="L199" s="442" t="str">
        <f>+IF(IFERROR(MATCH(B199,'Erection Compiled'!$C$7:$C$742,0),"B")="B","","E")</f>
        <v/>
      </c>
      <c r="M199" s="442" t="str">
        <f>+IFERROR(VLOOKUP(B199,Tackwelding!$B$6:$G$599,6,FALSE),"")</f>
        <v/>
      </c>
    </row>
    <row r="200" spans="1:13" x14ac:dyDescent="0.35">
      <c r="A200" s="442">
        <v>194</v>
      </c>
      <c r="B200" s="442" t="s">
        <v>77</v>
      </c>
      <c r="C200" s="442" t="s">
        <v>234</v>
      </c>
      <c r="D200" s="442">
        <v>2</v>
      </c>
      <c r="H200" s="442" t="str">
        <f t="shared" si="2"/>
        <v>2,,,</v>
      </c>
      <c r="I200" s="445">
        <v>388.9</v>
      </c>
      <c r="K200" s="442" t="str">
        <f>+IFERROR(VLOOKUP(B200,Foundation!$C$8:$E$703,3,FALSE),"")</f>
        <v>Sandy</v>
      </c>
      <c r="L200" s="442" t="str">
        <f>+IF(IFERROR(MATCH(B200,'Erection Compiled'!$C$7:$C$742,0),"B")="B","","E")</f>
        <v>E</v>
      </c>
      <c r="M200" s="442" t="str">
        <f>+IFERROR(VLOOKUP(B200,Tackwelding!$B$6:$G$599,6,FALSE),"")</f>
        <v/>
      </c>
    </row>
    <row r="201" spans="1:13" x14ac:dyDescent="0.35">
      <c r="A201" s="442">
        <v>195</v>
      </c>
      <c r="B201" s="442" t="s">
        <v>202</v>
      </c>
      <c r="C201" s="442" t="s">
        <v>234</v>
      </c>
      <c r="D201" s="442">
        <v>1</v>
      </c>
      <c r="E201" s="442">
        <v>2</v>
      </c>
      <c r="H201" s="442" t="str">
        <f t="shared" ref="H201:H264" si="3">+CONCATENATE(D201,",",E201,",",F201,",",G201)</f>
        <v>1,2,,</v>
      </c>
      <c r="I201" s="445">
        <v>445</v>
      </c>
      <c r="K201" s="442" t="str">
        <f>+IFERROR(VLOOKUP(B201,Foundation!$C$8:$E$703,3,FALSE),"")</f>
        <v>Sandy</v>
      </c>
      <c r="L201" s="442" t="str">
        <f>+IF(IFERROR(MATCH(B201,'Erection Compiled'!$C$7:$C$742,0),"B")="B","","E")</f>
        <v/>
      </c>
      <c r="M201" s="442" t="str">
        <f>+IFERROR(VLOOKUP(B201,Tackwelding!$B$6:$G$599,6,FALSE),"")</f>
        <v/>
      </c>
    </row>
    <row r="202" spans="1:13" x14ac:dyDescent="0.35">
      <c r="A202" s="442">
        <v>196</v>
      </c>
      <c r="B202" s="442" t="s">
        <v>203</v>
      </c>
      <c r="C202" s="442" t="s">
        <v>20</v>
      </c>
      <c r="D202" s="442">
        <v>1</v>
      </c>
      <c r="E202" s="442">
        <v>2</v>
      </c>
      <c r="H202" s="442" t="str">
        <f t="shared" si="3"/>
        <v>1,2,,</v>
      </c>
      <c r="I202" s="445">
        <v>395</v>
      </c>
      <c r="K202" s="442" t="str">
        <f>+IFERROR(VLOOKUP(B202,Foundation!$C$8:$E$703,3,FALSE),"")</f>
        <v>Sandy</v>
      </c>
      <c r="L202" s="442" t="str">
        <f>+IF(IFERROR(MATCH(B202,'Erection Compiled'!$C$7:$C$742,0),"B")="B","","E")</f>
        <v>E</v>
      </c>
      <c r="M202" s="442" t="str">
        <f>+IFERROR(VLOOKUP(B202,Tackwelding!$B$6:$G$599,6,FALSE),"")</f>
        <v/>
      </c>
    </row>
    <row r="203" spans="1:13" x14ac:dyDescent="0.35">
      <c r="A203" s="442">
        <v>197</v>
      </c>
      <c r="B203" s="442" t="s">
        <v>204</v>
      </c>
      <c r="C203" s="442" t="s">
        <v>20</v>
      </c>
      <c r="H203" s="442" t="str">
        <f t="shared" si="3"/>
        <v>,,,</v>
      </c>
      <c r="I203" s="445">
        <v>387</v>
      </c>
      <c r="K203" s="442" t="str">
        <f>+IFERROR(VLOOKUP(B203,Foundation!$C$8:$E$703,3,FALSE),"")</f>
        <v>DRY</v>
      </c>
      <c r="L203" s="442" t="str">
        <f>+IF(IFERROR(MATCH(B203,'Erection Compiled'!$C$7:$C$742,0),"B")="B","","E")</f>
        <v/>
      </c>
      <c r="M203" s="442" t="str">
        <f>+IFERROR(VLOOKUP(B203,Tackwelding!$B$6:$G$599,6,FALSE),"")</f>
        <v/>
      </c>
    </row>
    <row r="204" spans="1:13" x14ac:dyDescent="0.35">
      <c r="A204" s="442">
        <v>198</v>
      </c>
      <c r="B204" s="442" t="s">
        <v>205</v>
      </c>
      <c r="C204" s="442" t="s">
        <v>20</v>
      </c>
      <c r="H204" s="442" t="str">
        <f t="shared" si="3"/>
        <v>,,,</v>
      </c>
      <c r="I204" s="445">
        <v>442</v>
      </c>
      <c r="K204" s="442" t="str">
        <f>+IFERROR(VLOOKUP(B204,Foundation!$C$8:$E$703,3,FALSE),"")</f>
        <v>DRY</v>
      </c>
      <c r="L204" s="442" t="str">
        <f>+IF(IFERROR(MATCH(B204,'Erection Compiled'!$C$7:$C$742,0),"B")="B","","E")</f>
        <v>E</v>
      </c>
      <c r="M204" s="442" t="str">
        <f>+IFERROR(VLOOKUP(B204,Tackwelding!$B$6:$G$599,6,FALSE),"")</f>
        <v/>
      </c>
    </row>
    <row r="205" spans="1:13" x14ac:dyDescent="0.35">
      <c r="A205" s="442">
        <v>199</v>
      </c>
      <c r="B205" s="442" t="s">
        <v>206</v>
      </c>
      <c r="C205" s="442" t="s">
        <v>234</v>
      </c>
      <c r="H205" s="442" t="str">
        <f t="shared" si="3"/>
        <v>,,,</v>
      </c>
      <c r="I205" s="445">
        <v>314</v>
      </c>
      <c r="K205" s="442" t="str">
        <f>+IFERROR(VLOOKUP(B205,Foundation!$C$8:$E$703,3,FALSE),"")</f>
        <v>DRY</v>
      </c>
      <c r="L205" s="442" t="str">
        <f>+IF(IFERROR(MATCH(B205,'Erection Compiled'!$C$7:$C$742,0),"B")="B","","E")</f>
        <v>E</v>
      </c>
      <c r="M205" s="442" t="str">
        <f>+IFERROR(VLOOKUP(B205,Tackwelding!$B$6:$G$599,6,FALSE),"")</f>
        <v/>
      </c>
    </row>
    <row r="206" spans="1:13" x14ac:dyDescent="0.35">
      <c r="A206" s="442">
        <v>200</v>
      </c>
      <c r="B206" s="442" t="s">
        <v>78</v>
      </c>
      <c r="C206" s="442" t="s">
        <v>248</v>
      </c>
      <c r="H206" s="442" t="str">
        <f t="shared" si="3"/>
        <v>,,,</v>
      </c>
      <c r="I206" s="445">
        <v>347.4</v>
      </c>
      <c r="K206" s="442" t="str">
        <f>+IFERROR(VLOOKUP(B206,Foundation!$C$8:$E$703,3,FALSE),"")</f>
        <v>Sandy</v>
      </c>
      <c r="L206" s="442" t="str">
        <f>+IF(IFERROR(MATCH(B206,'Erection Compiled'!$C$7:$C$742,0),"B")="B","","E")</f>
        <v/>
      </c>
      <c r="M206" s="442" t="str">
        <f>+IFERROR(VLOOKUP(B206,Tackwelding!$B$6:$G$599,6,FALSE),"")</f>
        <v/>
      </c>
    </row>
    <row r="207" spans="1:13" x14ac:dyDescent="0.35">
      <c r="A207" s="442">
        <v>201</v>
      </c>
      <c r="B207" s="442" t="s">
        <v>27</v>
      </c>
      <c r="C207" s="442" t="s">
        <v>234</v>
      </c>
      <c r="H207" s="442" t="str">
        <f t="shared" si="3"/>
        <v>,,,</v>
      </c>
      <c r="I207" s="445">
        <v>383.6</v>
      </c>
      <c r="K207" s="442" t="str">
        <f>+IFERROR(VLOOKUP(B207,Foundation!$C$8:$E$703,3,FALSE),"")</f>
        <v>DRY</v>
      </c>
      <c r="L207" s="442" t="str">
        <f>+IF(IFERROR(MATCH(B207,'Erection Compiled'!$C$7:$C$742,0),"B")="B","","E")</f>
        <v>E</v>
      </c>
      <c r="M207" s="442" t="str">
        <f>+IFERROR(VLOOKUP(B207,Tackwelding!$B$6:$G$599,6,FALSE),"")</f>
        <v/>
      </c>
    </row>
    <row r="208" spans="1:13" x14ac:dyDescent="0.35">
      <c r="A208" s="442">
        <v>202</v>
      </c>
      <c r="B208" s="442" t="s">
        <v>79</v>
      </c>
      <c r="C208" s="442" t="s">
        <v>234</v>
      </c>
      <c r="H208" s="442" t="str">
        <f t="shared" si="3"/>
        <v>,,,</v>
      </c>
      <c r="I208" s="445">
        <v>366</v>
      </c>
      <c r="K208" s="442" t="str">
        <f>+IFERROR(VLOOKUP(B208,Foundation!$C$8:$E$703,3,FALSE),"")</f>
        <v>DRY</v>
      </c>
      <c r="L208" s="442" t="str">
        <f>+IF(IFERROR(MATCH(B208,'Erection Compiled'!$C$7:$C$742,0),"B")="B","","E")</f>
        <v>E</v>
      </c>
      <c r="M208" s="442" t="str">
        <f>+IFERROR(VLOOKUP(B208,Tackwelding!$B$6:$G$599,6,FALSE),"")</f>
        <v/>
      </c>
    </row>
    <row r="209" spans="1:13" x14ac:dyDescent="0.35">
      <c r="A209" s="442">
        <v>203</v>
      </c>
      <c r="B209" s="442" t="s">
        <v>80</v>
      </c>
      <c r="C209" s="442" t="s">
        <v>242</v>
      </c>
      <c r="H209" s="442" t="str">
        <f t="shared" si="3"/>
        <v>,,,</v>
      </c>
      <c r="I209" s="445">
        <v>332.9</v>
      </c>
      <c r="K209" s="442" t="str">
        <f>+IFERROR(VLOOKUP(B209,Foundation!$C$8:$E$703,3,FALSE),"")</f>
        <v>DRY</v>
      </c>
      <c r="L209" s="442" t="str">
        <f>+IF(IFERROR(MATCH(B209,'Erection Compiled'!$C$7:$C$742,0),"B")="B","","E")</f>
        <v/>
      </c>
      <c r="M209" s="442" t="str">
        <f>+IFERROR(VLOOKUP(B209,Tackwelding!$B$6:$G$599,6,FALSE),"")</f>
        <v/>
      </c>
    </row>
    <row r="210" spans="1:13" x14ac:dyDescent="0.35">
      <c r="A210" s="442">
        <v>204</v>
      </c>
      <c r="B210" s="442" t="s">
        <v>81</v>
      </c>
      <c r="C210" s="442" t="s">
        <v>20</v>
      </c>
      <c r="H210" s="442" t="str">
        <f t="shared" si="3"/>
        <v>,,,</v>
      </c>
      <c r="I210" s="445">
        <v>402.7</v>
      </c>
      <c r="K210" s="442" t="str">
        <f>+IFERROR(VLOOKUP(B210,Foundation!$C$8:$E$703,3,FALSE),"")</f>
        <v>Sandy</v>
      </c>
      <c r="L210" s="442" t="str">
        <f>+IF(IFERROR(MATCH(B210,'Erection Compiled'!$C$7:$C$742,0),"B")="B","","E")</f>
        <v>E</v>
      </c>
      <c r="M210" s="442" t="str">
        <f>+IFERROR(VLOOKUP(B210,Tackwelding!$B$6:$G$599,6,FALSE),"")</f>
        <v/>
      </c>
    </row>
    <row r="211" spans="1:13" x14ac:dyDescent="0.35">
      <c r="A211" s="442">
        <v>205</v>
      </c>
      <c r="B211" s="442" t="s">
        <v>82</v>
      </c>
      <c r="C211" s="442" t="s">
        <v>20</v>
      </c>
      <c r="H211" s="442" t="str">
        <f t="shared" si="3"/>
        <v>,,,</v>
      </c>
      <c r="I211" s="445">
        <v>428.8</v>
      </c>
      <c r="K211" s="442" t="str">
        <f>+IFERROR(VLOOKUP(B211,Foundation!$C$8:$E$703,3,FALSE),"")</f>
        <v>DRY</v>
      </c>
      <c r="L211" s="442" t="str">
        <f>+IF(IFERROR(MATCH(B211,'Erection Compiled'!$C$7:$C$742,0),"B")="B","","E")</f>
        <v/>
      </c>
      <c r="M211" s="442" t="str">
        <f>+IFERROR(VLOOKUP(B211,Tackwelding!$B$6:$G$599,6,FALSE),"")</f>
        <v/>
      </c>
    </row>
    <row r="212" spans="1:13" x14ac:dyDescent="0.35">
      <c r="A212" s="442">
        <v>206</v>
      </c>
      <c r="B212" s="442" t="s">
        <v>207</v>
      </c>
      <c r="C212" s="442" t="s">
        <v>234</v>
      </c>
      <c r="H212" s="442" t="str">
        <f t="shared" si="3"/>
        <v>,,,</v>
      </c>
      <c r="I212" s="445">
        <v>410.9</v>
      </c>
      <c r="K212" s="442" t="str">
        <f>+IFERROR(VLOOKUP(B212,Foundation!$C$8:$E$703,3,FALSE),"")</f>
        <v>Sandy</v>
      </c>
      <c r="L212" s="442" t="str">
        <f>+IF(IFERROR(MATCH(B212,'Erection Compiled'!$C$7:$C$742,0),"B")="B","","E")</f>
        <v/>
      </c>
      <c r="M212" s="442" t="str">
        <f>+IFERROR(VLOOKUP(B212,Tackwelding!$B$6:$G$599,6,FALSE),"")</f>
        <v/>
      </c>
    </row>
    <row r="213" spans="1:13" x14ac:dyDescent="0.35">
      <c r="A213" s="442">
        <v>207</v>
      </c>
      <c r="B213" s="442" t="s">
        <v>208</v>
      </c>
      <c r="C213" s="442" t="s">
        <v>234</v>
      </c>
      <c r="H213" s="442" t="str">
        <f t="shared" si="3"/>
        <v>,,,</v>
      </c>
      <c r="I213" s="445">
        <v>381.1</v>
      </c>
      <c r="K213" s="442" t="str">
        <f>+IFERROR(VLOOKUP(B213,Foundation!$C$8:$E$703,3,FALSE),"")</f>
        <v>Sandy</v>
      </c>
      <c r="L213" s="442" t="str">
        <f>+IF(IFERROR(MATCH(B213,'Erection Compiled'!$C$7:$C$742,0),"B")="B","","E")</f>
        <v/>
      </c>
      <c r="M213" s="442" t="str">
        <f>+IFERROR(VLOOKUP(B213,Tackwelding!$B$6:$G$599,6,FALSE),"")</f>
        <v/>
      </c>
    </row>
    <row r="214" spans="1:13" x14ac:dyDescent="0.35">
      <c r="A214" s="442">
        <v>208</v>
      </c>
      <c r="B214" s="442" t="s">
        <v>83</v>
      </c>
      <c r="C214" s="442" t="s">
        <v>242</v>
      </c>
      <c r="D214" s="442">
        <v>1</v>
      </c>
      <c r="H214" s="442" t="str">
        <f t="shared" si="3"/>
        <v>1,,,</v>
      </c>
      <c r="I214" s="445">
        <v>451.5</v>
      </c>
      <c r="K214" s="442" t="str">
        <f>+IFERROR(VLOOKUP(B214,Foundation!$C$8:$E$703,3,FALSE),"")</f>
        <v>DRY</v>
      </c>
      <c r="L214" s="442" t="str">
        <f>+IF(IFERROR(MATCH(B214,'Erection Compiled'!$C$7:$C$742,0),"B")="B","","E")</f>
        <v/>
      </c>
      <c r="M214" s="442" t="str">
        <f>+IFERROR(VLOOKUP(B214,Tackwelding!$B$6:$G$599,6,FALSE),"")</f>
        <v/>
      </c>
    </row>
    <row r="215" spans="1:13" x14ac:dyDescent="0.35">
      <c r="A215" s="442">
        <v>209</v>
      </c>
      <c r="B215" s="442" t="s">
        <v>233</v>
      </c>
      <c r="C215" s="442" t="s">
        <v>234</v>
      </c>
      <c r="E215" s="442">
        <v>1</v>
      </c>
      <c r="F215" s="442">
        <v>1</v>
      </c>
      <c r="H215" s="442" t="str">
        <f t="shared" si="3"/>
        <v>,1,1,</v>
      </c>
      <c r="I215" s="445">
        <v>379.6</v>
      </c>
      <c r="K215" s="442" t="str">
        <f>+IFERROR(VLOOKUP(B215,Foundation!$C$8:$E$703,3,FALSE),"")</f>
        <v>DRY</v>
      </c>
      <c r="L215" s="442" t="str">
        <f>+IF(IFERROR(MATCH(B215,'Erection Compiled'!$C$7:$C$742,0),"B")="B","","E")</f>
        <v/>
      </c>
      <c r="M215" s="442" t="str">
        <f>+IFERROR(VLOOKUP(B215,Tackwelding!$B$6:$G$599,6,FALSE),"")</f>
        <v/>
      </c>
    </row>
    <row r="216" spans="1:13" x14ac:dyDescent="0.35">
      <c r="A216" s="442">
        <v>210</v>
      </c>
      <c r="B216" s="442" t="s">
        <v>84</v>
      </c>
      <c r="C216" s="442" t="s">
        <v>248</v>
      </c>
      <c r="H216" s="442" t="str">
        <f t="shared" si="3"/>
        <v>,,,</v>
      </c>
      <c r="I216" s="445">
        <v>292.5</v>
      </c>
      <c r="K216" s="442" t="str">
        <f>+IFERROR(VLOOKUP(B216,Foundation!$C$8:$E$703,3,FALSE),"")</f>
        <v>DRY</v>
      </c>
      <c r="L216" s="442" t="str">
        <f>+IF(IFERROR(MATCH(B216,'Erection Compiled'!$C$7:$C$742,0),"B")="B","","E")</f>
        <v/>
      </c>
      <c r="M216" s="442" t="str">
        <f>+IFERROR(VLOOKUP(B216,Tackwelding!$B$6:$G$599,6,FALSE),"")</f>
        <v/>
      </c>
    </row>
    <row r="217" spans="1:13" x14ac:dyDescent="0.35">
      <c r="A217" s="442">
        <v>211</v>
      </c>
      <c r="B217" s="442" t="s">
        <v>209</v>
      </c>
      <c r="C217" s="442" t="s">
        <v>236</v>
      </c>
      <c r="H217" s="442" t="str">
        <f t="shared" si="3"/>
        <v>,,,</v>
      </c>
      <c r="I217" s="445">
        <v>432.6</v>
      </c>
      <c r="K217" s="442" t="str">
        <f>+IFERROR(VLOOKUP(B217,Foundation!$C$8:$E$703,3,FALSE),"")</f>
        <v>Sandy</v>
      </c>
      <c r="L217" s="442" t="str">
        <f>+IF(IFERROR(MATCH(B217,'Erection Compiled'!$C$7:$C$742,0),"B")="B","","E")</f>
        <v/>
      </c>
      <c r="M217" s="442" t="str">
        <f>+IFERROR(VLOOKUP(B217,Tackwelding!$B$6:$G$599,6,FALSE),"")</f>
        <v/>
      </c>
    </row>
    <row r="218" spans="1:13" x14ac:dyDescent="0.35">
      <c r="A218" s="442">
        <v>212</v>
      </c>
      <c r="B218" s="442" t="s">
        <v>210</v>
      </c>
      <c r="C218" s="442" t="s">
        <v>235</v>
      </c>
      <c r="G218" s="442">
        <v>2</v>
      </c>
      <c r="H218" s="442" t="str">
        <f t="shared" si="3"/>
        <v>,,,2</v>
      </c>
      <c r="I218" s="445">
        <v>407.5</v>
      </c>
      <c r="K218" s="442" t="str">
        <f>+IFERROR(VLOOKUP(B218,Foundation!$C$8:$E$703,3,FALSE),"")</f>
        <v>Sandy</v>
      </c>
      <c r="L218" s="442" t="str">
        <f>+IF(IFERROR(MATCH(B218,'Erection Compiled'!$C$7:$C$742,0),"B")="B","","E")</f>
        <v/>
      </c>
      <c r="M218" s="442" t="str">
        <f>+IFERROR(VLOOKUP(B218,Tackwelding!$B$6:$G$599,6,FALSE),"")</f>
        <v/>
      </c>
    </row>
    <row r="219" spans="1:13" x14ac:dyDescent="0.35">
      <c r="A219" s="442">
        <v>213</v>
      </c>
      <c r="B219" s="442" t="s">
        <v>211</v>
      </c>
      <c r="C219" s="442" t="s">
        <v>234</v>
      </c>
      <c r="E219" s="442">
        <v>3</v>
      </c>
      <c r="H219" s="442" t="str">
        <f t="shared" si="3"/>
        <v>,3,,</v>
      </c>
      <c r="I219" s="445">
        <v>377</v>
      </c>
      <c r="K219" s="442" t="str">
        <f>+IFERROR(VLOOKUP(B219,Foundation!$C$8:$E$703,3,FALSE),"")</f>
        <v>Sandy</v>
      </c>
      <c r="L219" s="442" t="str">
        <f>+IF(IFERROR(MATCH(B219,'Erection Compiled'!$C$7:$C$742,0),"B")="B","","E")</f>
        <v>E</v>
      </c>
      <c r="M219" s="442" t="str">
        <f>+IFERROR(VLOOKUP(B219,Tackwelding!$B$6:$G$599,6,FALSE),"")</f>
        <v/>
      </c>
    </row>
    <row r="220" spans="1:13" x14ac:dyDescent="0.35">
      <c r="A220" s="442">
        <v>214</v>
      </c>
      <c r="B220" s="442" t="s">
        <v>212</v>
      </c>
      <c r="C220" s="442" t="s">
        <v>234</v>
      </c>
      <c r="E220" s="442">
        <v>3</v>
      </c>
      <c r="F220" s="442">
        <v>1</v>
      </c>
      <c r="H220" s="442" t="str">
        <f t="shared" si="3"/>
        <v>,3,1,</v>
      </c>
      <c r="I220" s="445">
        <v>451.6</v>
      </c>
      <c r="K220" s="442" t="str">
        <f>+IFERROR(VLOOKUP(B220,Foundation!$C$8:$E$703,3,FALSE),"")</f>
        <v>Sandy</v>
      </c>
      <c r="L220" s="442" t="str">
        <f>+IF(IFERROR(MATCH(B220,'Erection Compiled'!$C$7:$C$742,0),"B")="B","","E")</f>
        <v/>
      </c>
      <c r="M220" s="442" t="str">
        <f>+IFERROR(VLOOKUP(B220,Tackwelding!$B$6:$G$599,6,FALSE),"")</f>
        <v/>
      </c>
    </row>
    <row r="221" spans="1:13" x14ac:dyDescent="0.35">
      <c r="A221" s="442">
        <v>215</v>
      </c>
      <c r="B221" s="442" t="s">
        <v>29</v>
      </c>
      <c r="C221" s="442" t="s">
        <v>237</v>
      </c>
      <c r="D221" s="442">
        <v>2</v>
      </c>
      <c r="H221" s="442" t="str">
        <f t="shared" si="3"/>
        <v>2,,,</v>
      </c>
      <c r="I221" s="445">
        <v>379.3</v>
      </c>
      <c r="K221" s="442" t="str">
        <f>+IFERROR(VLOOKUP(B221,Foundation!$C$8:$E$703,3,FALSE),"")</f>
        <v>Sandy</v>
      </c>
      <c r="L221" s="442" t="str">
        <f>+IF(IFERROR(MATCH(B221,'Erection Compiled'!$C$7:$C$742,0),"B")="B","","E")</f>
        <v/>
      </c>
      <c r="M221" s="442" t="str">
        <f>+IFERROR(VLOOKUP(B221,Tackwelding!$B$6:$G$599,6,FALSE),"")</f>
        <v/>
      </c>
    </row>
    <row r="222" spans="1:13" x14ac:dyDescent="0.35">
      <c r="A222" s="442">
        <v>216</v>
      </c>
      <c r="B222" s="442" t="s">
        <v>213</v>
      </c>
      <c r="C222" s="442" t="s">
        <v>236</v>
      </c>
      <c r="D222" s="442">
        <v>2</v>
      </c>
      <c r="G222" s="442">
        <v>2</v>
      </c>
      <c r="H222" s="442" t="str">
        <f t="shared" si="3"/>
        <v>2,,,2</v>
      </c>
      <c r="I222" s="445">
        <v>265.60000000000002</v>
      </c>
      <c r="K222" s="442" t="str">
        <f>+IFERROR(VLOOKUP(B222,Foundation!$C$8:$E$703,3,FALSE),"")</f>
        <v>Sandy</v>
      </c>
      <c r="L222" s="442" t="str">
        <f>+IF(IFERROR(MATCH(B222,'Erection Compiled'!$C$7:$C$742,0),"B")="B","","E")</f>
        <v/>
      </c>
      <c r="M222" s="442" t="str">
        <f>+IFERROR(VLOOKUP(B222,Tackwelding!$B$6:$G$599,6,FALSE),"")</f>
        <v/>
      </c>
    </row>
    <row r="223" spans="1:13" x14ac:dyDescent="0.35">
      <c r="A223" s="442">
        <v>217</v>
      </c>
      <c r="B223" s="442" t="s">
        <v>214</v>
      </c>
      <c r="C223" s="442" t="s">
        <v>245</v>
      </c>
      <c r="D223" s="442">
        <v>1</v>
      </c>
      <c r="E223" s="442">
        <v>1</v>
      </c>
      <c r="H223" s="442" t="str">
        <f t="shared" si="3"/>
        <v>1,1,,</v>
      </c>
      <c r="I223" s="445">
        <v>492.4</v>
      </c>
      <c r="K223" s="442" t="str">
        <f>+IFERROR(VLOOKUP(B223,Foundation!$C$8:$E$703,3,FALSE),"")</f>
        <v>Sandy</v>
      </c>
      <c r="L223" s="442" t="str">
        <f>+IF(IFERROR(MATCH(B223,'Erection Compiled'!$C$7:$C$742,0),"B")="B","","E")</f>
        <v/>
      </c>
      <c r="M223" s="442" t="str">
        <f>+IFERROR(VLOOKUP(B223,Tackwelding!$B$6:$G$599,6,FALSE),"")</f>
        <v/>
      </c>
    </row>
    <row r="224" spans="1:13" x14ac:dyDescent="0.35">
      <c r="A224" s="442">
        <v>218</v>
      </c>
      <c r="B224" s="442" t="s">
        <v>215</v>
      </c>
      <c r="C224" s="442" t="s">
        <v>249</v>
      </c>
      <c r="D224" s="442">
        <v>1</v>
      </c>
      <c r="H224" s="442" t="str">
        <f t="shared" si="3"/>
        <v>1,,,</v>
      </c>
      <c r="I224" s="445">
        <v>522.20000000000005</v>
      </c>
      <c r="K224" s="442" t="str">
        <f>+IFERROR(VLOOKUP(B224,Foundation!$C$8:$E$703,3,FALSE),"")</f>
        <v>Sandy</v>
      </c>
      <c r="L224" s="442" t="str">
        <f>+IF(IFERROR(MATCH(B224,'Erection Compiled'!$C$7:$C$742,0),"B")="B","","E")</f>
        <v/>
      </c>
      <c r="M224" s="442" t="str">
        <f>+IFERROR(VLOOKUP(B224,Tackwelding!$B$6:$G$599,6,FALSE),"")</f>
        <v/>
      </c>
    </row>
    <row r="225" spans="1:13" x14ac:dyDescent="0.35">
      <c r="A225" s="442">
        <v>219</v>
      </c>
      <c r="B225" s="442" t="s">
        <v>216</v>
      </c>
      <c r="C225" s="442" t="s">
        <v>234</v>
      </c>
      <c r="H225" s="442" t="str">
        <f t="shared" si="3"/>
        <v>,,,</v>
      </c>
      <c r="I225" s="445">
        <v>418.9</v>
      </c>
      <c r="K225" s="442" t="str">
        <f>+IFERROR(VLOOKUP(B225,Foundation!$C$8:$E$703,3,FALSE),"")</f>
        <v>DRY</v>
      </c>
      <c r="L225" s="442" t="str">
        <f>+IF(IFERROR(MATCH(B225,'Erection Compiled'!$C$7:$C$742,0),"B")="B","","E")</f>
        <v/>
      </c>
      <c r="M225" s="442" t="str">
        <f>+IFERROR(VLOOKUP(B225,Tackwelding!$B$6:$G$599,6,FALSE),"")</f>
        <v/>
      </c>
    </row>
    <row r="226" spans="1:13" x14ac:dyDescent="0.35">
      <c r="A226" s="442">
        <v>220</v>
      </c>
      <c r="B226" s="442" t="s">
        <v>217</v>
      </c>
      <c r="C226" s="442" t="s">
        <v>234</v>
      </c>
      <c r="F226" s="442">
        <v>4</v>
      </c>
      <c r="G226" s="442">
        <v>4</v>
      </c>
      <c r="H226" s="442" t="str">
        <f t="shared" si="3"/>
        <v>,,4,4</v>
      </c>
      <c r="I226" s="445">
        <v>421.7</v>
      </c>
      <c r="K226" s="442" t="str">
        <f>+IFERROR(VLOOKUP(B226,Foundation!$C$8:$E$703,3,FALSE),"")</f>
        <v>Sandy</v>
      </c>
      <c r="L226" s="442" t="str">
        <f>+IF(IFERROR(MATCH(B226,'Erection Compiled'!$C$7:$C$742,0),"B")="B","","E")</f>
        <v/>
      </c>
      <c r="M226" s="442" t="str">
        <f>+IFERROR(VLOOKUP(B226,Tackwelding!$B$6:$G$599,6,FALSE),"")</f>
        <v/>
      </c>
    </row>
    <row r="227" spans="1:13" x14ac:dyDescent="0.35">
      <c r="A227" s="442">
        <v>221</v>
      </c>
      <c r="B227" s="442" t="s">
        <v>30</v>
      </c>
      <c r="C227" s="442" t="s">
        <v>248</v>
      </c>
      <c r="H227" s="442" t="str">
        <f t="shared" si="3"/>
        <v>,,,</v>
      </c>
      <c r="I227" s="445">
        <v>342.7</v>
      </c>
      <c r="K227" s="442" t="str">
        <f>+IFERROR(VLOOKUP(B227,Foundation!$C$8:$E$703,3,FALSE),"")</f>
        <v>Sandy</v>
      </c>
      <c r="L227" s="442" t="str">
        <f>+IF(IFERROR(MATCH(B227,'Erection Compiled'!$C$7:$C$742,0),"B")="B","","E")</f>
        <v>E</v>
      </c>
      <c r="M227" s="442" t="str">
        <f>+IFERROR(VLOOKUP(B227,Tackwelding!$B$6:$G$599,6,FALSE),"")</f>
        <v/>
      </c>
    </row>
    <row r="228" spans="1:13" x14ac:dyDescent="0.35">
      <c r="A228" s="442">
        <v>222</v>
      </c>
      <c r="B228" s="442" t="s">
        <v>85</v>
      </c>
      <c r="C228" s="442" t="s">
        <v>20</v>
      </c>
      <c r="H228" s="442" t="str">
        <f t="shared" si="3"/>
        <v>,,,</v>
      </c>
      <c r="I228" s="445">
        <v>386.4</v>
      </c>
      <c r="K228" s="442" t="str">
        <f>+IFERROR(VLOOKUP(B228,Foundation!$C$8:$E$703,3,FALSE),"")</f>
        <v>Sandy</v>
      </c>
      <c r="L228" s="442" t="str">
        <f>+IF(IFERROR(MATCH(B228,'Erection Compiled'!$C$7:$C$742,0),"B")="B","","E")</f>
        <v>E</v>
      </c>
      <c r="M228" s="442" t="str">
        <f>+IFERROR(VLOOKUP(B228,Tackwelding!$B$6:$G$599,6,FALSE),"")</f>
        <v/>
      </c>
    </row>
    <row r="229" spans="1:13" x14ac:dyDescent="0.35">
      <c r="A229" s="442">
        <v>223</v>
      </c>
      <c r="B229" s="442" t="s">
        <v>86</v>
      </c>
      <c r="C229" s="442" t="s">
        <v>234</v>
      </c>
      <c r="D229" s="442">
        <v>1</v>
      </c>
      <c r="E229" s="442">
        <v>1</v>
      </c>
      <c r="H229" s="442" t="str">
        <f t="shared" si="3"/>
        <v>1,1,,</v>
      </c>
      <c r="I229" s="445">
        <v>309.39999999999998</v>
      </c>
      <c r="K229" s="442" t="str">
        <f>+IFERROR(VLOOKUP(B229,Foundation!$C$8:$E$703,3,FALSE),"")</f>
        <v>Sandy</v>
      </c>
      <c r="L229" s="442" t="str">
        <f>+IF(IFERROR(MATCH(B229,'Erection Compiled'!$C$7:$C$742,0),"B")="B","","E")</f>
        <v>E</v>
      </c>
      <c r="M229" s="442" t="str">
        <f>+IFERROR(VLOOKUP(B229,Tackwelding!$B$6:$G$599,6,FALSE),"")</f>
        <v/>
      </c>
    </row>
    <row r="230" spans="1:13" x14ac:dyDescent="0.35">
      <c r="A230" s="442">
        <v>224</v>
      </c>
      <c r="B230" s="442" t="s">
        <v>87</v>
      </c>
      <c r="C230" s="442" t="s">
        <v>234</v>
      </c>
      <c r="E230" s="442">
        <v>2</v>
      </c>
      <c r="H230" s="442" t="str">
        <f t="shared" si="3"/>
        <v>,2,,</v>
      </c>
      <c r="I230" s="445">
        <v>357.8</v>
      </c>
      <c r="K230" s="442" t="str">
        <f>+IFERROR(VLOOKUP(B230,Foundation!$C$8:$E$703,3,FALSE),"")</f>
        <v>Sandy</v>
      </c>
      <c r="L230" s="442" t="str">
        <f>+IF(IFERROR(MATCH(B230,'Erection Compiled'!$C$7:$C$742,0),"B")="B","","E")</f>
        <v>E</v>
      </c>
      <c r="M230" s="442" t="str">
        <f>+IFERROR(VLOOKUP(B230,Tackwelding!$B$6:$G$599,6,FALSE),"")</f>
        <v/>
      </c>
    </row>
    <row r="231" spans="1:13" x14ac:dyDescent="0.35">
      <c r="A231" s="442">
        <v>225</v>
      </c>
      <c r="B231" s="442" t="s">
        <v>218</v>
      </c>
      <c r="C231" s="442" t="s">
        <v>235</v>
      </c>
      <c r="D231" s="442">
        <v>2</v>
      </c>
      <c r="E231" s="442">
        <v>3</v>
      </c>
      <c r="G231" s="442">
        <v>5</v>
      </c>
      <c r="H231" s="442" t="str">
        <f t="shared" si="3"/>
        <v>2,3,,5</v>
      </c>
      <c r="I231" s="445">
        <v>480.4</v>
      </c>
      <c r="K231" s="442" t="str">
        <f>+IFERROR(VLOOKUP(B231,Foundation!$C$8:$E$703,3,FALSE),"")</f>
        <v>Sandy</v>
      </c>
      <c r="L231" s="442" t="str">
        <f>+IF(IFERROR(MATCH(B231,'Erection Compiled'!$C$7:$C$742,0),"B")="B","","E")</f>
        <v>E</v>
      </c>
      <c r="M231" s="442" t="str">
        <f>+IFERROR(VLOOKUP(B231,Tackwelding!$B$6:$G$599,6,FALSE),"")</f>
        <v/>
      </c>
    </row>
    <row r="232" spans="1:13" x14ac:dyDescent="0.35">
      <c r="A232" s="442">
        <v>226</v>
      </c>
      <c r="B232" s="442" t="s">
        <v>88</v>
      </c>
      <c r="C232" s="442" t="s">
        <v>248</v>
      </c>
      <c r="G232" s="442">
        <v>1</v>
      </c>
      <c r="H232" s="442" t="str">
        <f t="shared" si="3"/>
        <v>,,,1</v>
      </c>
      <c r="I232" s="445">
        <v>350.5</v>
      </c>
      <c r="K232" s="442" t="str">
        <f>+IFERROR(VLOOKUP(B232,Foundation!$C$8:$E$703,3,FALSE),"")</f>
        <v>Sandy</v>
      </c>
      <c r="L232" s="442" t="str">
        <f>+IF(IFERROR(MATCH(B232,'Erection Compiled'!$C$7:$C$742,0),"B")="B","","E")</f>
        <v>E</v>
      </c>
      <c r="M232" s="442" t="str">
        <f>+IFERROR(VLOOKUP(B232,Tackwelding!$B$6:$G$599,6,FALSE),"")</f>
        <v/>
      </c>
    </row>
    <row r="233" spans="1:13" x14ac:dyDescent="0.35">
      <c r="A233" s="442">
        <v>227</v>
      </c>
      <c r="B233" s="442" t="s">
        <v>539</v>
      </c>
      <c r="C233" s="442" t="s">
        <v>236</v>
      </c>
      <c r="D233" s="442">
        <v>2</v>
      </c>
      <c r="E233" s="442">
        <v>2</v>
      </c>
      <c r="F233" s="442">
        <v>2</v>
      </c>
      <c r="G233" s="442">
        <v>1</v>
      </c>
      <c r="H233" s="442" t="str">
        <f t="shared" si="3"/>
        <v>2,2,2,1</v>
      </c>
      <c r="I233" s="445">
        <v>443.3</v>
      </c>
      <c r="K233" s="442" t="str">
        <f>+IFERROR(VLOOKUP(B233,Foundation!$C$8:$E$703,3,FALSE),"")</f>
        <v>Sandy</v>
      </c>
      <c r="L233" s="442" t="str">
        <f>+IF(IFERROR(MATCH(B233,'Erection Compiled'!$C$7:$C$742,0),"B")="B","","E")</f>
        <v/>
      </c>
      <c r="M233" s="442" t="str">
        <f>+IFERROR(VLOOKUP(B233,Tackwelding!$B$6:$G$599,6,FALSE),"")</f>
        <v/>
      </c>
    </row>
    <row r="234" spans="1:13" x14ac:dyDescent="0.35">
      <c r="A234" s="442">
        <v>228</v>
      </c>
      <c r="B234" s="442" t="s">
        <v>219</v>
      </c>
      <c r="C234" s="442" t="s">
        <v>20</v>
      </c>
      <c r="H234" s="442" t="str">
        <f t="shared" si="3"/>
        <v>,,,</v>
      </c>
      <c r="I234" s="445">
        <v>356.7</v>
      </c>
      <c r="K234" s="442" t="str">
        <f>+IFERROR(VLOOKUP(B234,Foundation!$C$8:$E$703,3,FALSE),"")</f>
        <v>Sandy</v>
      </c>
      <c r="L234" s="442" t="str">
        <f>+IF(IFERROR(MATCH(B234,'Erection Compiled'!$C$7:$C$742,0),"B")="B","","E")</f>
        <v/>
      </c>
      <c r="M234" s="442" t="str">
        <f>+IFERROR(VLOOKUP(B234,Tackwelding!$B$6:$G$599,6,FALSE),"")</f>
        <v/>
      </c>
    </row>
    <row r="235" spans="1:13" x14ac:dyDescent="0.35">
      <c r="A235" s="442">
        <v>229</v>
      </c>
      <c r="B235" s="442" t="s">
        <v>671</v>
      </c>
      <c r="C235" s="442" t="s">
        <v>234</v>
      </c>
      <c r="H235" s="442" t="str">
        <f t="shared" si="3"/>
        <v>,,,</v>
      </c>
      <c r="I235" s="445">
        <v>339.9</v>
      </c>
      <c r="K235" s="442" t="str">
        <f>+IFERROR(VLOOKUP(B235,Foundation!$C$8:$E$703,3,FALSE),"")</f>
        <v>Sandy</v>
      </c>
      <c r="L235" s="442" t="str">
        <f>+IF(IFERROR(MATCH(B235,'Erection Compiled'!$C$7:$C$742,0),"B")="B","","E")</f>
        <v/>
      </c>
      <c r="M235" s="442" t="str">
        <f>+IFERROR(VLOOKUP(B235,Tackwelding!$B$6:$G$599,6,FALSE),"")</f>
        <v/>
      </c>
    </row>
    <row r="236" spans="1:13" x14ac:dyDescent="0.35">
      <c r="A236" s="442">
        <v>230</v>
      </c>
      <c r="B236" s="442" t="s">
        <v>540</v>
      </c>
      <c r="C236" s="442" t="s">
        <v>237</v>
      </c>
      <c r="H236" s="442" t="str">
        <f t="shared" si="3"/>
        <v>,,,</v>
      </c>
      <c r="I236" s="445">
        <v>500.3</v>
      </c>
      <c r="K236" s="442" t="str">
        <f>+IFERROR(VLOOKUP(B236,Foundation!$C$8:$E$703,3,FALSE),"")</f>
        <v>Sandy</v>
      </c>
      <c r="L236" s="442" t="str">
        <f>+IF(IFERROR(MATCH(B236,'Erection Compiled'!$C$7:$C$742,0),"B")="B","","E")</f>
        <v/>
      </c>
      <c r="M236" s="442" t="str">
        <f>+IFERROR(VLOOKUP(B236,Tackwelding!$B$6:$G$599,6,FALSE),"")</f>
        <v/>
      </c>
    </row>
    <row r="237" spans="1:13" x14ac:dyDescent="0.35">
      <c r="A237" s="442">
        <v>231</v>
      </c>
      <c r="B237" s="442" t="s">
        <v>541</v>
      </c>
      <c r="C237" s="442" t="s">
        <v>234</v>
      </c>
      <c r="H237" s="442" t="str">
        <f t="shared" si="3"/>
        <v>,,,</v>
      </c>
      <c r="I237" s="445">
        <v>421.4</v>
      </c>
      <c r="K237" s="442" t="str">
        <f>+IFERROR(VLOOKUP(B237,Foundation!$C$8:$E$703,3,FALSE),"")</f>
        <v>Sandy</v>
      </c>
      <c r="L237" s="442" t="str">
        <f>+IF(IFERROR(MATCH(B237,'Erection Compiled'!$C$7:$C$742,0),"B")="B","","E")</f>
        <v/>
      </c>
      <c r="M237" s="442" t="str">
        <f>+IFERROR(VLOOKUP(B237,Tackwelding!$B$6:$G$599,6,FALSE),"")</f>
        <v/>
      </c>
    </row>
    <row r="238" spans="1:13" x14ac:dyDescent="0.35">
      <c r="A238" s="442">
        <v>232</v>
      </c>
      <c r="B238" s="442" t="s">
        <v>542</v>
      </c>
      <c r="C238" s="442" t="s">
        <v>235</v>
      </c>
      <c r="H238" s="442" t="str">
        <f t="shared" si="3"/>
        <v>,,,</v>
      </c>
      <c r="I238" s="445">
        <v>419</v>
      </c>
      <c r="K238" s="442" t="str">
        <f>+IFERROR(VLOOKUP(B238,Foundation!$C$8:$E$703,3,FALSE),"")</f>
        <v>Sandy</v>
      </c>
      <c r="L238" s="442" t="str">
        <f>+IF(IFERROR(MATCH(B238,'Erection Compiled'!$C$7:$C$742,0),"B")="B","","E")</f>
        <v/>
      </c>
      <c r="M238" s="442" t="str">
        <f>+IFERROR(VLOOKUP(B238,Tackwelding!$B$6:$G$599,6,FALSE),"")</f>
        <v/>
      </c>
    </row>
    <row r="239" spans="1:13" x14ac:dyDescent="0.35">
      <c r="A239" s="442">
        <v>233</v>
      </c>
      <c r="B239" s="442" t="s">
        <v>543</v>
      </c>
      <c r="C239" s="442" t="s">
        <v>236</v>
      </c>
      <c r="D239" s="442">
        <v>2</v>
      </c>
      <c r="E239" s="442">
        <v>2</v>
      </c>
      <c r="F239" s="442">
        <v>2</v>
      </c>
      <c r="G239" s="442">
        <v>2</v>
      </c>
      <c r="H239" s="442" t="str">
        <f t="shared" si="3"/>
        <v>2,2,2,2</v>
      </c>
      <c r="I239" s="445">
        <v>420.3</v>
      </c>
      <c r="K239" s="442" t="str">
        <f>+IFERROR(VLOOKUP(B239,Foundation!$C$8:$E$703,3,FALSE),"")</f>
        <v>Sandy</v>
      </c>
      <c r="L239" s="442" t="str">
        <f>+IF(IFERROR(MATCH(B239,'Erection Compiled'!$C$7:$C$742,0),"B")="B","","E")</f>
        <v/>
      </c>
      <c r="M239" s="442" t="str">
        <f>+IFERROR(VLOOKUP(B239,Tackwelding!$B$6:$G$599,6,FALSE),"")</f>
        <v/>
      </c>
    </row>
    <row r="240" spans="1:13" x14ac:dyDescent="0.35">
      <c r="A240" s="442">
        <v>234</v>
      </c>
      <c r="B240" s="442" t="s">
        <v>544</v>
      </c>
      <c r="C240" s="442" t="s">
        <v>236</v>
      </c>
      <c r="D240" s="442">
        <v>1</v>
      </c>
      <c r="E240" s="442">
        <v>1</v>
      </c>
      <c r="G240" s="442">
        <v>1</v>
      </c>
      <c r="H240" s="442" t="str">
        <f t="shared" si="3"/>
        <v>1,1,,1</v>
      </c>
      <c r="I240" s="445">
        <v>414.9</v>
      </c>
      <c r="K240" s="442" t="str">
        <f>+IFERROR(VLOOKUP(B240,Foundation!$C$8:$E$703,3,FALSE),"")</f>
        <v>Sandy</v>
      </c>
      <c r="L240" s="442" t="str">
        <f>+IF(IFERROR(MATCH(B240,'Erection Compiled'!$C$7:$C$742,0),"B")="B","","E")</f>
        <v/>
      </c>
      <c r="M240" s="442" t="str">
        <f>+IFERROR(VLOOKUP(B240,Tackwelding!$B$6:$G$599,6,FALSE),"")</f>
        <v/>
      </c>
    </row>
    <row r="241" spans="1:13" x14ac:dyDescent="0.35">
      <c r="A241" s="442">
        <v>235</v>
      </c>
      <c r="B241" s="442" t="s">
        <v>545</v>
      </c>
      <c r="C241" s="442" t="s">
        <v>237</v>
      </c>
      <c r="H241" s="442" t="str">
        <f t="shared" si="3"/>
        <v>,,,</v>
      </c>
      <c r="I241" s="445">
        <v>425.5</v>
      </c>
      <c r="K241" s="442" t="str">
        <f>+IFERROR(VLOOKUP(B241,Foundation!$C$8:$E$703,3,FALSE),"")</f>
        <v>Sandy</v>
      </c>
      <c r="L241" s="442" t="str">
        <f>+IF(IFERROR(MATCH(B241,'Erection Compiled'!$C$7:$C$742,0),"B")="B","","E")</f>
        <v/>
      </c>
      <c r="M241" s="442" t="str">
        <f>+IFERROR(VLOOKUP(B241,Tackwelding!$B$6:$G$599,6,FALSE),"")</f>
        <v/>
      </c>
    </row>
    <row r="242" spans="1:13" x14ac:dyDescent="0.35">
      <c r="A242" s="442">
        <v>236</v>
      </c>
      <c r="B242" s="442" t="s">
        <v>546</v>
      </c>
      <c r="C242" s="442" t="s">
        <v>234</v>
      </c>
      <c r="H242" s="442" t="str">
        <f t="shared" si="3"/>
        <v>,,,</v>
      </c>
      <c r="I242" s="445">
        <v>412.63799999999998</v>
      </c>
      <c r="K242" s="442" t="str">
        <f>+IFERROR(VLOOKUP(B242,Foundation!$C$8:$E$703,3,FALSE),"")</f>
        <v>Sandy</v>
      </c>
      <c r="L242" s="442" t="str">
        <f>+IF(IFERROR(MATCH(B242,'Erection Compiled'!$C$7:$C$742,0),"B")="B","","E")</f>
        <v/>
      </c>
      <c r="M242" s="442" t="str">
        <f>+IFERROR(VLOOKUP(B242,Tackwelding!$B$6:$G$599,6,FALSE),"")</f>
        <v/>
      </c>
    </row>
    <row r="243" spans="1:13" x14ac:dyDescent="0.35">
      <c r="A243" s="442">
        <v>237</v>
      </c>
      <c r="B243" s="442" t="s">
        <v>547</v>
      </c>
      <c r="C243" s="442" t="s">
        <v>247</v>
      </c>
      <c r="D243" s="442">
        <v>1</v>
      </c>
      <c r="E243" s="442">
        <v>1</v>
      </c>
      <c r="H243" s="442" t="str">
        <f t="shared" si="3"/>
        <v>1,1,,</v>
      </c>
      <c r="I243" s="445">
        <v>322.61</v>
      </c>
      <c r="K243" s="442" t="str">
        <f>+IFERROR(VLOOKUP(B243,Foundation!$C$8:$E$703,3,FALSE),"")</f>
        <v>Sandy</v>
      </c>
      <c r="L243" s="442" t="str">
        <f>+IF(IFERROR(MATCH(B243,'Erection Compiled'!$C$7:$C$742,0),"B")="B","","E")</f>
        <v/>
      </c>
      <c r="M243" s="442" t="str">
        <f>+IFERROR(VLOOKUP(B243,Tackwelding!$B$6:$G$599,6,FALSE),"")</f>
        <v/>
      </c>
    </row>
    <row r="244" spans="1:13" x14ac:dyDescent="0.35">
      <c r="A244" s="442">
        <v>238</v>
      </c>
      <c r="B244" s="442" t="s">
        <v>557</v>
      </c>
      <c r="C244" s="442" t="s">
        <v>235</v>
      </c>
      <c r="D244" s="442">
        <v>1</v>
      </c>
      <c r="E244" s="442">
        <v>2</v>
      </c>
      <c r="H244" s="442" t="str">
        <f t="shared" si="3"/>
        <v>1,2,,</v>
      </c>
      <c r="I244" s="445">
        <v>396.2</v>
      </c>
      <c r="K244" s="442" t="str">
        <f>+IFERROR(VLOOKUP(B244,Foundation!$C$8:$E$703,3,FALSE),"")</f>
        <v>Sandy</v>
      </c>
      <c r="L244" s="442" t="str">
        <f>+IF(IFERROR(MATCH(B244,'Erection Compiled'!$C$7:$C$742,0),"B")="B","","E")</f>
        <v/>
      </c>
      <c r="M244" s="442" t="str">
        <f>+IFERROR(VLOOKUP(B244,Tackwelding!$B$6:$G$599,6,FALSE),"")</f>
        <v/>
      </c>
    </row>
    <row r="245" spans="1:13" x14ac:dyDescent="0.35">
      <c r="A245" s="442">
        <v>239</v>
      </c>
      <c r="B245" s="442" t="s">
        <v>558</v>
      </c>
      <c r="C245" s="442" t="s">
        <v>20</v>
      </c>
      <c r="H245" s="442" t="str">
        <f t="shared" si="3"/>
        <v>,,,</v>
      </c>
      <c r="I245" s="445">
        <v>425.8</v>
      </c>
      <c r="K245" s="442" t="str">
        <f>+IFERROR(VLOOKUP(B245,Foundation!$C$8:$E$703,3,FALSE),"")</f>
        <v>Sandy</v>
      </c>
      <c r="L245" s="442" t="str">
        <f>+IF(IFERROR(MATCH(B245,'Erection Compiled'!$C$7:$C$742,0),"B")="B","","E")</f>
        <v>E</v>
      </c>
      <c r="M245" s="442" t="str">
        <f>+IFERROR(VLOOKUP(B245,Tackwelding!$B$6:$G$599,6,FALSE),"")</f>
        <v/>
      </c>
    </row>
    <row r="246" spans="1:13" x14ac:dyDescent="0.35">
      <c r="A246" s="442">
        <v>240</v>
      </c>
      <c r="B246" s="442" t="s">
        <v>559</v>
      </c>
      <c r="C246" s="442" t="s">
        <v>20</v>
      </c>
      <c r="D246" s="442">
        <v>1</v>
      </c>
      <c r="E246" s="442">
        <v>2</v>
      </c>
      <c r="H246" s="442" t="str">
        <f t="shared" si="3"/>
        <v>1,2,,</v>
      </c>
      <c r="I246" s="445">
        <v>401.7</v>
      </c>
      <c r="K246" s="442" t="str">
        <f>+IFERROR(VLOOKUP(B246,Foundation!$C$8:$E$703,3,FALSE),"")</f>
        <v>Sandy</v>
      </c>
      <c r="L246" s="442" t="str">
        <f>+IF(IFERROR(MATCH(B246,'Erection Compiled'!$C$7:$C$742,0),"B")="B","","E")</f>
        <v>E</v>
      </c>
      <c r="M246" s="442" t="str">
        <f>+IFERROR(VLOOKUP(B246,Tackwelding!$B$6:$G$599,6,FALSE),"")</f>
        <v/>
      </c>
    </row>
    <row r="247" spans="1:13" x14ac:dyDescent="0.35">
      <c r="A247" s="442">
        <v>241</v>
      </c>
      <c r="B247" s="442" t="s">
        <v>560</v>
      </c>
      <c r="C247" s="442" t="s">
        <v>366</v>
      </c>
      <c r="D247" s="442">
        <v>3</v>
      </c>
      <c r="E247" s="442">
        <v>1</v>
      </c>
      <c r="G247" s="442">
        <v>1</v>
      </c>
      <c r="H247" s="442" t="str">
        <f t="shared" si="3"/>
        <v>3,1,,1</v>
      </c>
      <c r="I247" s="445">
        <v>436.3</v>
      </c>
      <c r="K247" s="442" t="str">
        <f>+IFERROR(VLOOKUP(B247,Foundation!$C$8:$E$703,3,FALSE),"")</f>
        <v>Sandy</v>
      </c>
      <c r="L247" s="442" t="str">
        <f>+IF(IFERROR(MATCH(B247,'Erection Compiled'!$C$7:$C$742,0),"B")="B","","E")</f>
        <v/>
      </c>
      <c r="M247" s="442" t="str">
        <f>+IFERROR(VLOOKUP(B247,Tackwelding!$B$6:$G$599,6,FALSE),"")</f>
        <v/>
      </c>
    </row>
    <row r="248" spans="1:13" x14ac:dyDescent="0.35">
      <c r="A248" s="442">
        <v>242</v>
      </c>
      <c r="B248" s="442" t="s">
        <v>561</v>
      </c>
      <c r="C248" s="442" t="s">
        <v>243</v>
      </c>
      <c r="D248" s="442">
        <v>4</v>
      </c>
      <c r="E248" s="442">
        <v>5</v>
      </c>
      <c r="F248" s="442">
        <v>6</v>
      </c>
      <c r="G248" s="442">
        <v>6</v>
      </c>
      <c r="H248" s="442" t="str">
        <f t="shared" si="3"/>
        <v>4,5,6,6</v>
      </c>
      <c r="I248" s="445">
        <v>340.8</v>
      </c>
      <c r="K248" s="442" t="str">
        <f>+IFERROR(VLOOKUP(B248,Foundation!$C$8:$E$703,3,FALSE),"")</f>
        <v>Sandy</v>
      </c>
      <c r="L248" s="442" t="str">
        <f>+IF(IFERROR(MATCH(B248,'Erection Compiled'!$C$7:$C$742,0),"B")="B","","E")</f>
        <v>E</v>
      </c>
      <c r="M248" s="442" t="str">
        <f>+IFERROR(VLOOKUP(B248,Tackwelding!$B$6:$G$599,6,FALSE),"")</f>
        <v/>
      </c>
    </row>
    <row r="249" spans="1:13" x14ac:dyDescent="0.35">
      <c r="A249" s="442">
        <v>243</v>
      </c>
      <c r="B249" s="442" t="s">
        <v>562</v>
      </c>
      <c r="C249" s="442" t="s">
        <v>234</v>
      </c>
      <c r="F249" s="442">
        <v>1</v>
      </c>
      <c r="G249" s="442">
        <v>1</v>
      </c>
      <c r="H249" s="442" t="str">
        <f t="shared" si="3"/>
        <v>,,1,1</v>
      </c>
      <c r="I249" s="445">
        <v>447.8</v>
      </c>
      <c r="K249" s="442" t="str">
        <f>+IFERROR(VLOOKUP(B249,Foundation!$C$8:$E$703,3,FALSE),"")</f>
        <v>Sandy</v>
      </c>
      <c r="L249" s="442" t="str">
        <f>+IF(IFERROR(MATCH(B249,'Erection Compiled'!$C$7:$C$742,0),"B")="B","","E")</f>
        <v/>
      </c>
      <c r="M249" s="442" t="str">
        <f>+IFERROR(VLOOKUP(B249,Tackwelding!$B$6:$G$599,6,FALSE),"")</f>
        <v/>
      </c>
    </row>
    <row r="250" spans="1:13" x14ac:dyDescent="0.35">
      <c r="A250" s="442">
        <v>244</v>
      </c>
      <c r="B250" s="442" t="s">
        <v>563</v>
      </c>
      <c r="C250" s="442" t="s">
        <v>242</v>
      </c>
      <c r="D250" s="442">
        <v>1</v>
      </c>
      <c r="G250" s="442">
        <v>2</v>
      </c>
      <c r="H250" s="442" t="str">
        <f t="shared" si="3"/>
        <v>1,,,2</v>
      </c>
      <c r="I250" s="445">
        <v>382.3</v>
      </c>
      <c r="K250" s="442" t="str">
        <f>+IFERROR(VLOOKUP(B250,Foundation!$C$8:$E$703,3,FALSE),"")</f>
        <v>Sandy</v>
      </c>
      <c r="L250" s="442" t="str">
        <f>+IF(IFERROR(MATCH(B250,'Erection Compiled'!$C$7:$C$742,0),"B")="B","","E")</f>
        <v/>
      </c>
      <c r="M250" s="442" t="str">
        <f>+IFERROR(VLOOKUP(B250,Tackwelding!$B$6:$G$599,6,FALSE),"")</f>
        <v/>
      </c>
    </row>
    <row r="251" spans="1:13" x14ac:dyDescent="0.35">
      <c r="A251" s="442">
        <v>245</v>
      </c>
      <c r="B251" s="442" t="s">
        <v>564</v>
      </c>
      <c r="C251" s="442" t="s">
        <v>235</v>
      </c>
      <c r="D251" s="442">
        <v>1</v>
      </c>
      <c r="H251" s="442" t="str">
        <f t="shared" si="3"/>
        <v>1,,,</v>
      </c>
      <c r="I251" s="445">
        <v>384.7</v>
      </c>
      <c r="K251" s="442" t="str">
        <f>+IFERROR(VLOOKUP(B251,Foundation!$C$8:$E$703,3,FALSE),"")</f>
        <v>Sandy</v>
      </c>
      <c r="L251" s="442" t="str">
        <f>+IF(IFERROR(MATCH(B251,'Erection Compiled'!$C$7:$C$742,0),"B")="B","","E")</f>
        <v/>
      </c>
      <c r="M251" s="442" t="str">
        <f>+IFERROR(VLOOKUP(B251,Tackwelding!$B$6:$G$599,6,FALSE),"")</f>
        <v/>
      </c>
    </row>
    <row r="252" spans="1:13" x14ac:dyDescent="0.35">
      <c r="A252" s="442">
        <v>246</v>
      </c>
      <c r="B252" s="442" t="s">
        <v>565</v>
      </c>
      <c r="C252" s="442" t="s">
        <v>235</v>
      </c>
      <c r="F252" s="442">
        <v>1</v>
      </c>
      <c r="G252" s="442">
        <v>3</v>
      </c>
      <c r="H252" s="442" t="str">
        <f t="shared" si="3"/>
        <v>,,1,3</v>
      </c>
      <c r="I252" s="445">
        <v>407.4</v>
      </c>
      <c r="K252" s="442" t="str">
        <f>+IFERROR(VLOOKUP(B252,Foundation!$C$8:$E$703,3,FALSE),"")</f>
        <v>Sandy</v>
      </c>
      <c r="L252" s="442" t="str">
        <f>+IF(IFERROR(MATCH(B252,'Erection Compiled'!$C$7:$C$742,0),"B")="B","","E")</f>
        <v/>
      </c>
      <c r="M252" s="442" t="str">
        <f>+IFERROR(VLOOKUP(B252,Tackwelding!$B$6:$G$599,6,FALSE),"")</f>
        <v/>
      </c>
    </row>
    <row r="253" spans="1:13" x14ac:dyDescent="0.35">
      <c r="A253" s="442">
        <v>247</v>
      </c>
      <c r="B253" s="442" t="s">
        <v>566</v>
      </c>
      <c r="C253" s="442" t="s">
        <v>234</v>
      </c>
      <c r="H253" s="442" t="str">
        <f t="shared" si="3"/>
        <v>,,,</v>
      </c>
      <c r="I253" s="445">
        <v>414.2</v>
      </c>
      <c r="K253" s="442" t="str">
        <f>+IFERROR(VLOOKUP(B253,Foundation!$C$8:$E$703,3,FALSE),"")</f>
        <v>Sandy</v>
      </c>
      <c r="L253" s="442" t="str">
        <f>+IF(IFERROR(MATCH(B253,'Erection Compiled'!$C$7:$C$742,0),"B")="B","","E")</f>
        <v/>
      </c>
      <c r="M253" s="442" t="str">
        <f>+IFERROR(VLOOKUP(B253,Tackwelding!$B$6:$G$599,6,FALSE),"")</f>
        <v/>
      </c>
    </row>
    <row r="254" spans="1:13" x14ac:dyDescent="0.35">
      <c r="A254" s="442">
        <v>248</v>
      </c>
      <c r="B254" s="442" t="s">
        <v>567</v>
      </c>
      <c r="C254" s="442" t="s">
        <v>234</v>
      </c>
      <c r="H254" s="442" t="str">
        <f t="shared" si="3"/>
        <v>,,,</v>
      </c>
      <c r="I254" s="445">
        <v>256.39999999999998</v>
      </c>
      <c r="K254" s="442" t="str">
        <f>+IFERROR(VLOOKUP(B254,Foundation!$C$8:$E$703,3,FALSE),"")</f>
        <v>Sandy</v>
      </c>
      <c r="L254" s="442" t="str">
        <f>+IF(IFERROR(MATCH(B254,'Erection Compiled'!$C$7:$C$742,0),"B")="B","","E")</f>
        <v/>
      </c>
      <c r="M254" s="442" t="str">
        <f>+IFERROR(VLOOKUP(B254,Tackwelding!$B$6:$G$599,6,FALSE),"")</f>
        <v/>
      </c>
    </row>
    <row r="255" spans="1:13" x14ac:dyDescent="0.35">
      <c r="A255" s="442">
        <v>249</v>
      </c>
      <c r="B255" s="442" t="s">
        <v>568</v>
      </c>
      <c r="C255" s="442" t="s">
        <v>236</v>
      </c>
      <c r="G255" s="442">
        <v>1</v>
      </c>
      <c r="H255" s="442" t="str">
        <f t="shared" si="3"/>
        <v>,,,1</v>
      </c>
      <c r="I255" s="445">
        <v>403.8</v>
      </c>
      <c r="K255" s="442" t="str">
        <f>+IFERROR(VLOOKUP(B255,Foundation!$C$8:$E$703,3,FALSE),"")</f>
        <v>Sandy</v>
      </c>
      <c r="L255" s="442" t="str">
        <f>+IF(IFERROR(MATCH(B255,'Erection Compiled'!$C$7:$C$742,0),"B")="B","","E")</f>
        <v/>
      </c>
      <c r="M255" s="442" t="str">
        <f>+IFERROR(VLOOKUP(B255,Tackwelding!$B$6:$G$599,6,FALSE),"")</f>
        <v/>
      </c>
    </row>
    <row r="256" spans="1:13" x14ac:dyDescent="0.35">
      <c r="A256" s="442">
        <v>250</v>
      </c>
      <c r="B256" s="442" t="s">
        <v>569</v>
      </c>
      <c r="C256" s="442" t="s">
        <v>234</v>
      </c>
      <c r="D256" s="442">
        <v>2</v>
      </c>
      <c r="E256" s="442">
        <v>1</v>
      </c>
      <c r="G256" s="442">
        <v>2</v>
      </c>
      <c r="H256" s="442" t="str">
        <f t="shared" si="3"/>
        <v>2,1,,2</v>
      </c>
      <c r="I256" s="445">
        <v>396.7</v>
      </c>
      <c r="K256" s="442" t="str">
        <f>+IFERROR(VLOOKUP(B256,Foundation!$C$8:$E$703,3,FALSE),"")</f>
        <v>Sandy</v>
      </c>
      <c r="L256" s="442" t="str">
        <f>+IF(IFERROR(MATCH(B256,'Erection Compiled'!$C$7:$C$742,0),"B")="B","","E")</f>
        <v/>
      </c>
      <c r="M256" s="442" t="str">
        <f>+IFERROR(VLOOKUP(B256,Tackwelding!$B$6:$G$599,6,FALSE),"")</f>
        <v/>
      </c>
    </row>
    <row r="257" spans="1:13" x14ac:dyDescent="0.35">
      <c r="A257" s="442">
        <v>251</v>
      </c>
      <c r="B257" s="442" t="s">
        <v>570</v>
      </c>
      <c r="C257" s="442" t="s">
        <v>245</v>
      </c>
      <c r="H257" s="442" t="str">
        <f t="shared" si="3"/>
        <v>,,,</v>
      </c>
      <c r="I257" s="445">
        <v>403.9</v>
      </c>
      <c r="K257" s="442" t="str">
        <f>+IFERROR(VLOOKUP(B257,Foundation!$C$8:$E$703,3,FALSE),"")</f>
        <v>Sandy</v>
      </c>
      <c r="L257" s="442" t="str">
        <f>+IF(IFERROR(MATCH(B257,'Erection Compiled'!$C$7:$C$742,0),"B")="B","","E")</f>
        <v>E</v>
      </c>
      <c r="M257" s="442" t="str">
        <f>+IFERROR(VLOOKUP(B257,Tackwelding!$B$6:$G$599,6,FALSE),"")</f>
        <v/>
      </c>
    </row>
    <row r="258" spans="1:13" x14ac:dyDescent="0.35">
      <c r="A258" s="442">
        <v>252</v>
      </c>
      <c r="B258" s="442" t="s">
        <v>571</v>
      </c>
      <c r="C258" s="442" t="s">
        <v>20</v>
      </c>
      <c r="F258" s="442">
        <v>3</v>
      </c>
      <c r="G258" s="442">
        <v>3</v>
      </c>
      <c r="H258" s="442" t="str">
        <f t="shared" si="3"/>
        <v>,,3,3</v>
      </c>
      <c r="I258" s="445">
        <v>346</v>
      </c>
      <c r="K258" s="442" t="str">
        <f>+IFERROR(VLOOKUP(B258,Foundation!$C$8:$E$703,3,FALSE),"")</f>
        <v>Sandy</v>
      </c>
      <c r="L258" s="442" t="str">
        <f>+IF(IFERROR(MATCH(B258,'Erection Compiled'!$C$7:$C$742,0),"B")="B","","E")</f>
        <v>E</v>
      </c>
      <c r="M258" s="442" t="str">
        <f>+IFERROR(VLOOKUP(B258,Tackwelding!$B$6:$G$599,6,FALSE),"")</f>
        <v/>
      </c>
    </row>
    <row r="259" spans="1:13" x14ac:dyDescent="0.35">
      <c r="A259" s="442">
        <v>253</v>
      </c>
      <c r="B259" s="442" t="s">
        <v>572</v>
      </c>
      <c r="C259" s="442" t="s">
        <v>234</v>
      </c>
      <c r="D259" s="442">
        <v>1</v>
      </c>
      <c r="G259" s="442">
        <v>1</v>
      </c>
      <c r="H259" s="442" t="str">
        <f t="shared" si="3"/>
        <v>1,,,1</v>
      </c>
      <c r="I259" s="445">
        <v>475.8</v>
      </c>
      <c r="K259" s="442" t="str">
        <f>+IFERROR(VLOOKUP(B259,Foundation!$C$8:$E$703,3,FALSE),"")</f>
        <v>Sandy</v>
      </c>
      <c r="L259" s="442" t="str">
        <f>+IF(IFERROR(MATCH(B259,'Erection Compiled'!$C$7:$C$742,0),"B")="B","","E")</f>
        <v/>
      </c>
      <c r="M259" s="442" t="str">
        <f>+IFERROR(VLOOKUP(B259,Tackwelding!$B$6:$G$599,6,FALSE),"")</f>
        <v/>
      </c>
    </row>
    <row r="260" spans="1:13" x14ac:dyDescent="0.35">
      <c r="A260" s="442">
        <v>254</v>
      </c>
      <c r="B260" s="442" t="s">
        <v>573</v>
      </c>
      <c r="C260" s="442" t="s">
        <v>234</v>
      </c>
      <c r="E260" s="442">
        <v>1</v>
      </c>
      <c r="H260" s="442" t="str">
        <f t="shared" si="3"/>
        <v>,1,,</v>
      </c>
      <c r="I260" s="445">
        <v>363.7</v>
      </c>
      <c r="K260" s="442" t="str">
        <f>+IFERROR(VLOOKUP(B260,Foundation!$C$8:$E$703,3,FALSE),"")</f>
        <v>DRY</v>
      </c>
      <c r="L260" s="442" t="str">
        <f>+IF(IFERROR(MATCH(B260,'Erection Compiled'!$C$7:$C$742,0),"B")="B","","E")</f>
        <v>E</v>
      </c>
      <c r="M260" s="442" t="str">
        <f>+IFERROR(VLOOKUP(B260,Tackwelding!$B$6:$G$599,6,FALSE),"")</f>
        <v/>
      </c>
    </row>
    <row r="261" spans="1:13" x14ac:dyDescent="0.35">
      <c r="A261" s="442">
        <v>255</v>
      </c>
      <c r="B261" s="442" t="s">
        <v>574</v>
      </c>
      <c r="C261" s="442" t="s">
        <v>20</v>
      </c>
      <c r="D261" s="442">
        <v>1</v>
      </c>
      <c r="E261" s="442">
        <v>1</v>
      </c>
      <c r="H261" s="442" t="str">
        <f t="shared" si="3"/>
        <v>1,1,,</v>
      </c>
      <c r="I261" s="445">
        <v>431.8</v>
      </c>
      <c r="K261" s="442" t="str">
        <f>+IFERROR(VLOOKUP(B261,Foundation!$C$8:$E$703,3,FALSE),"")</f>
        <v>Sandy</v>
      </c>
      <c r="L261" s="442" t="str">
        <f>+IF(IFERROR(MATCH(B261,'Erection Compiled'!$C$7:$C$742,0),"B")="B","","E")</f>
        <v/>
      </c>
      <c r="M261" s="442" t="str">
        <f>+IFERROR(VLOOKUP(B261,Tackwelding!$B$6:$G$599,6,FALSE),"")</f>
        <v/>
      </c>
    </row>
    <row r="262" spans="1:13" x14ac:dyDescent="0.35">
      <c r="A262" s="442">
        <v>256</v>
      </c>
      <c r="B262" s="442" t="s">
        <v>575</v>
      </c>
      <c r="C262" s="442" t="s">
        <v>20</v>
      </c>
      <c r="H262" s="442" t="str">
        <f t="shared" si="3"/>
        <v>,,,</v>
      </c>
      <c r="I262" s="445">
        <v>405.3</v>
      </c>
      <c r="K262" s="442" t="str">
        <f>+IFERROR(VLOOKUP(B262,Foundation!$C$8:$E$703,3,FALSE),"")</f>
        <v>DRY</v>
      </c>
      <c r="L262" s="442" t="str">
        <f>+IF(IFERROR(MATCH(B262,'Erection Compiled'!$C$7:$C$742,0),"B")="B","","E")</f>
        <v>E</v>
      </c>
      <c r="M262" s="442" t="str">
        <f>+IFERROR(VLOOKUP(B262,Tackwelding!$B$6:$G$599,6,FALSE),"")</f>
        <v/>
      </c>
    </row>
    <row r="263" spans="1:13" x14ac:dyDescent="0.35">
      <c r="A263" s="442">
        <v>257</v>
      </c>
      <c r="B263" s="442" t="s">
        <v>220</v>
      </c>
      <c r="C263" s="442" t="s">
        <v>20</v>
      </c>
      <c r="H263" s="442" t="str">
        <f t="shared" si="3"/>
        <v>,,,</v>
      </c>
      <c r="I263" s="445">
        <v>427.8</v>
      </c>
      <c r="K263" s="442" t="str">
        <f>+IFERROR(VLOOKUP(B263,Foundation!$C$8:$E$703,3,FALSE),"")</f>
        <v>Sandy</v>
      </c>
      <c r="L263" s="442" t="str">
        <f>+IF(IFERROR(MATCH(B263,'Erection Compiled'!$C$7:$C$742,0),"B")="B","","E")</f>
        <v>E</v>
      </c>
      <c r="M263" s="442" t="str">
        <f>+IFERROR(VLOOKUP(B263,Tackwelding!$B$6:$G$599,6,FALSE),"")</f>
        <v/>
      </c>
    </row>
    <row r="264" spans="1:13" x14ac:dyDescent="0.35">
      <c r="A264" s="442">
        <v>258</v>
      </c>
      <c r="B264" s="442" t="s">
        <v>576</v>
      </c>
      <c r="C264" s="442" t="s">
        <v>20</v>
      </c>
      <c r="H264" s="442" t="str">
        <f t="shared" si="3"/>
        <v>,,,</v>
      </c>
      <c r="I264" s="442">
        <v>389.8</v>
      </c>
      <c r="K264" s="442" t="str">
        <f>+IFERROR(VLOOKUP(B264,Foundation!$C$8:$E$703,3,FALSE),"")</f>
        <v>Sandy</v>
      </c>
      <c r="L264" s="442" t="str">
        <f>+IF(IFERROR(MATCH(B264,'Erection Compiled'!$C$7:$C$742,0),"B")="B","","E")</f>
        <v>E</v>
      </c>
      <c r="M264" s="442" t="str">
        <f>+IFERROR(VLOOKUP(B264,Tackwelding!$B$6:$G$599,6,FALSE),"")</f>
        <v/>
      </c>
    </row>
    <row r="265" spans="1:13" x14ac:dyDescent="0.35">
      <c r="A265" s="442">
        <v>259</v>
      </c>
      <c r="B265" s="442" t="s">
        <v>577</v>
      </c>
      <c r="C265" s="442" t="s">
        <v>236</v>
      </c>
      <c r="D265" s="442">
        <v>1</v>
      </c>
      <c r="H265" s="442" t="str">
        <f t="shared" ref="H265:H268" si="4">+CONCATENATE(D265,",",E265,",",F265,",",G265)</f>
        <v>1,,,</v>
      </c>
      <c r="I265" s="442">
        <v>449.5</v>
      </c>
      <c r="K265" s="442" t="str">
        <f>+IFERROR(VLOOKUP(B265,Foundation!$C$8:$E$703,3,FALSE),"")</f>
        <v>Sandy</v>
      </c>
      <c r="L265" s="442" t="str">
        <f>+IF(IFERROR(MATCH(B265,'Erection Compiled'!$C$7:$C$742,0),"B")="B","","E")</f>
        <v>E</v>
      </c>
      <c r="M265" s="442" t="str">
        <f>+IFERROR(VLOOKUP(B265,Tackwelding!$B$6:$G$599,6,FALSE),"")</f>
        <v/>
      </c>
    </row>
    <row r="266" spans="1:13" x14ac:dyDescent="0.35">
      <c r="A266" s="442">
        <v>260</v>
      </c>
      <c r="B266" s="442" t="s">
        <v>578</v>
      </c>
      <c r="C266" s="442" t="s">
        <v>236</v>
      </c>
      <c r="H266" s="442" t="str">
        <f t="shared" si="4"/>
        <v>,,,</v>
      </c>
      <c r="I266" s="442">
        <v>388</v>
      </c>
      <c r="K266" s="442" t="str">
        <f>+IFERROR(VLOOKUP(B266,Foundation!$C$8:$E$703,3,FALSE),"")</f>
        <v>Sandy</v>
      </c>
      <c r="L266" s="442" t="str">
        <f>+IF(IFERROR(MATCH(B266,'Erection Compiled'!$C$7:$C$742,0),"B")="B","","E")</f>
        <v>E</v>
      </c>
      <c r="M266" s="442" t="str">
        <f>+IFERROR(VLOOKUP(B266,Tackwelding!$B$6:$G$599,6,FALSE),"")</f>
        <v/>
      </c>
    </row>
    <row r="267" spans="1:13" x14ac:dyDescent="0.35">
      <c r="A267" s="442">
        <v>261</v>
      </c>
      <c r="B267" s="442" t="s">
        <v>579</v>
      </c>
      <c r="C267" s="442" t="s">
        <v>20</v>
      </c>
      <c r="D267" s="442">
        <v>3</v>
      </c>
      <c r="E267" s="442">
        <v>3</v>
      </c>
      <c r="H267" s="442" t="str">
        <f t="shared" si="4"/>
        <v>3,3,,</v>
      </c>
      <c r="I267" s="442">
        <v>346.3</v>
      </c>
      <c r="K267" s="442" t="str">
        <f>+IFERROR(VLOOKUP(B267,Foundation!$C$8:$E$703,3,FALSE),"")</f>
        <v>Sandy</v>
      </c>
      <c r="L267" s="442" t="str">
        <f>+IF(IFERROR(MATCH(B267,'Erection Compiled'!$C$7:$C$742,0),"B")="B","","E")</f>
        <v>E</v>
      </c>
      <c r="M267" s="442" t="str">
        <f>+IFERROR(VLOOKUP(B267,Tackwelding!$B$6:$G$599,6,FALSE),"")</f>
        <v/>
      </c>
    </row>
    <row r="268" spans="1:13" x14ac:dyDescent="0.35">
      <c r="A268" s="442">
        <v>262</v>
      </c>
      <c r="B268" s="442" t="s">
        <v>580</v>
      </c>
      <c r="C268" s="442" t="s">
        <v>20</v>
      </c>
      <c r="D268" s="442">
        <v>2</v>
      </c>
      <c r="E268" s="442">
        <v>3</v>
      </c>
      <c r="G268" s="442">
        <v>1</v>
      </c>
      <c r="H268" s="442" t="str">
        <f t="shared" si="4"/>
        <v>2,3,,1</v>
      </c>
      <c r="I268" s="442">
        <v>444.8</v>
      </c>
      <c r="K268" s="442" t="str">
        <f>+IFERROR(VLOOKUP(B268,Foundation!$C$8:$E$703,3,FALSE),"")</f>
        <v>Sandy</v>
      </c>
      <c r="L268" s="442" t="str">
        <f>+IF(IFERROR(MATCH(B268,'Erection Compiled'!$C$7:$C$742,0),"B")="B","","E")</f>
        <v>E</v>
      </c>
      <c r="M268" s="442" t="str">
        <f>+IFERROR(VLOOKUP(B268,Tackwelding!$B$6:$G$599,6,FALSE),"")</f>
        <v/>
      </c>
    </row>
    <row r="269" spans="1:13" x14ac:dyDescent="0.35">
      <c r="A269" s="442">
        <v>263</v>
      </c>
      <c r="B269" s="442" t="s">
        <v>672</v>
      </c>
      <c r="C269" s="442" t="s">
        <v>246</v>
      </c>
      <c r="D269" s="442" t="s">
        <v>877</v>
      </c>
      <c r="E269" s="442" t="s">
        <v>655</v>
      </c>
      <c r="F269" s="442" t="s">
        <v>655</v>
      </c>
      <c r="G269" s="442">
        <v>0</v>
      </c>
      <c r="H269" s="442" t="str">
        <f>+CONCATENATE(D269,",",E269,",",F269,",",G269)</f>
        <v>0,1,1,0</v>
      </c>
      <c r="I269" s="445">
        <v>383.9</v>
      </c>
      <c r="K269" s="442" t="str">
        <f>+IFERROR(VLOOKUP(B269,Foundation!$C$8:$E$703,3,FALSE),"")</f>
        <v>Sandy</v>
      </c>
      <c r="L269" s="442" t="str">
        <f>+IF(IFERROR(MATCH(B269,'Erection Compiled'!$C$7:$C$742,0),"B")="B","","E")</f>
        <v>E</v>
      </c>
      <c r="M269" s="442" t="str">
        <f>+IFERROR(VLOOKUP(B269,Tackwelding!$B$6:$G$599,6,FALSE),"")</f>
        <v/>
      </c>
    </row>
    <row r="270" spans="1:13" x14ac:dyDescent="0.35">
      <c r="A270" s="442">
        <v>264</v>
      </c>
      <c r="B270" s="442" t="s">
        <v>673</v>
      </c>
      <c r="C270" s="442" t="s">
        <v>234</v>
      </c>
      <c r="D270" s="442">
        <v>0</v>
      </c>
      <c r="E270" s="442">
        <v>0</v>
      </c>
      <c r="F270" s="442">
        <v>1</v>
      </c>
      <c r="G270" s="442">
        <v>0</v>
      </c>
      <c r="H270" s="442" t="str">
        <f>+CONCATENATE(D270,",",E270,",",F270,",",G270)</f>
        <v>0,0,1,0</v>
      </c>
      <c r="I270" s="445">
        <v>384.3</v>
      </c>
      <c r="J270" s="444"/>
      <c r="K270" s="442" t="str">
        <f>+IFERROR(VLOOKUP(B270,Foundation!$C$8:$E$703,3,FALSE),"")</f>
        <v>Sandy</v>
      </c>
      <c r="L270" s="442" t="str">
        <f>+IF(IFERROR(MATCH(B270,'Erection Compiled'!$C$7:$C$742,0),"B")="B","","E")</f>
        <v>E</v>
      </c>
      <c r="M270" s="442" t="str">
        <f>+IFERROR(VLOOKUP(B270,Tackwelding!$B$6:$G$599,6,FALSE),"")</f>
        <v/>
      </c>
    </row>
    <row r="271" spans="1:13" x14ac:dyDescent="0.35">
      <c r="A271" s="442">
        <v>265</v>
      </c>
      <c r="B271" s="442" t="s">
        <v>674</v>
      </c>
      <c r="C271" s="442" t="s">
        <v>234</v>
      </c>
      <c r="D271" s="442">
        <v>0</v>
      </c>
      <c r="E271" s="442">
        <v>0</v>
      </c>
      <c r="F271" s="442">
        <v>0</v>
      </c>
      <c r="G271" s="442">
        <v>0</v>
      </c>
      <c r="H271" s="442" t="str">
        <f t="shared" ref="H271" si="5">+CONCATENATE(D271,",",E271,",",F271,",",G271)</f>
        <v>0,0,0,0</v>
      </c>
      <c r="I271" s="442">
        <v>359</v>
      </c>
      <c r="K271" s="442" t="str">
        <f>+IFERROR(VLOOKUP(B271,Foundation!$C$8:$E$703,3,FALSE),"")</f>
        <v>Sandy</v>
      </c>
      <c r="L271" s="442" t="str">
        <f>+IF(IFERROR(MATCH(B271,'Erection Compiled'!$C$7:$C$742,0),"B")="B","","E")</f>
        <v>E</v>
      </c>
      <c r="M271" s="442" t="str">
        <f>+IFERROR(VLOOKUP(B271,Tackwelding!$B$6:$G$599,6,FALSE),"")</f>
        <v/>
      </c>
    </row>
    <row r="272" spans="1:13" x14ac:dyDescent="0.35">
      <c r="A272" s="442">
        <v>266</v>
      </c>
      <c r="B272" s="442" t="s">
        <v>675</v>
      </c>
      <c r="C272" s="442" t="s">
        <v>234</v>
      </c>
      <c r="D272" s="442">
        <v>2</v>
      </c>
      <c r="E272" s="442">
        <v>0</v>
      </c>
      <c r="F272" s="442">
        <v>0</v>
      </c>
      <c r="G272" s="442">
        <v>1</v>
      </c>
      <c r="H272" s="442" t="str">
        <f t="shared" ref="H272" si="6">+CONCATENATE(D272,",",E272,",",F272,",",G272)</f>
        <v>2,0,0,1</v>
      </c>
      <c r="I272" s="445">
        <v>334</v>
      </c>
      <c r="K272" s="442" t="str">
        <f>+IFERROR(VLOOKUP(B272,Foundation!$C$8:$E$703,3,FALSE),"")</f>
        <v>Sandy</v>
      </c>
      <c r="L272" s="442" t="str">
        <f>+IF(IFERROR(MATCH(B272,'Erection Compiled'!$C$7:$C$742,0),"B")="B","","E")</f>
        <v>E</v>
      </c>
      <c r="M272" s="442" t="str">
        <f>+IFERROR(VLOOKUP(B272,Tackwelding!$B$6:$G$599,6,FALSE),"")</f>
        <v/>
      </c>
    </row>
    <row r="273" spans="1:13" x14ac:dyDescent="0.35">
      <c r="A273" s="442">
        <v>267</v>
      </c>
      <c r="B273" s="442" t="s">
        <v>676</v>
      </c>
      <c r="C273" s="442" t="s">
        <v>236</v>
      </c>
      <c r="D273" s="442">
        <v>4</v>
      </c>
      <c r="E273" s="442">
        <v>3</v>
      </c>
      <c r="F273" s="442">
        <v>3</v>
      </c>
      <c r="G273" s="442">
        <v>3</v>
      </c>
      <c r="H273" s="442" t="str">
        <f t="shared" ref="H273" si="7">+CONCATENATE(D273,",",E273,",",F273,",",G273)</f>
        <v>4,3,3,3</v>
      </c>
      <c r="I273" s="445">
        <v>395</v>
      </c>
      <c r="K273" s="442" t="str">
        <f>+IFERROR(VLOOKUP(B273,Foundation!$C$8:$E$703,3,FALSE),"")</f>
        <v>Sandy</v>
      </c>
      <c r="L273" s="442" t="str">
        <f>+IF(IFERROR(MATCH(B273,'Erection Compiled'!$C$7:$C$742,0),"B")="B","","E")</f>
        <v>E</v>
      </c>
      <c r="M273" s="442" t="str">
        <f>+IFERROR(VLOOKUP(B273,Tackwelding!$B$6:$G$599,6,FALSE),"")</f>
        <v/>
      </c>
    </row>
    <row r="274" spans="1:13" x14ac:dyDescent="0.35">
      <c r="A274" s="442">
        <v>268</v>
      </c>
      <c r="B274" s="442" t="s">
        <v>677</v>
      </c>
      <c r="C274" s="442" t="s">
        <v>236</v>
      </c>
      <c r="D274" s="442">
        <v>1</v>
      </c>
      <c r="E274" s="442">
        <v>3</v>
      </c>
      <c r="F274" s="442">
        <v>0</v>
      </c>
      <c r="G274" s="442">
        <v>0</v>
      </c>
      <c r="H274" s="442" t="str">
        <f t="shared" ref="H274" si="8">+CONCATENATE(D274,",",E274,",",F274,",",G274)</f>
        <v>1,3,0,0</v>
      </c>
      <c r="I274" s="445">
        <v>355</v>
      </c>
      <c r="K274" s="442" t="str">
        <f>+IFERROR(VLOOKUP(B274,Foundation!$C$8:$E$703,3,FALSE),"")</f>
        <v>Sandy</v>
      </c>
      <c r="L274" s="442" t="str">
        <f>+IF(IFERROR(MATCH(B274,'Erection Compiled'!$C$7:$C$742,0),"B")="B","","E")</f>
        <v>E</v>
      </c>
      <c r="M274" s="442" t="str">
        <f>+IFERROR(VLOOKUP(B274,Tackwelding!$B$6:$G$599,6,FALSE),"")</f>
        <v/>
      </c>
    </row>
    <row r="275" spans="1:13" x14ac:dyDescent="0.35">
      <c r="A275" s="442">
        <v>269</v>
      </c>
      <c r="B275" s="442" t="s">
        <v>678</v>
      </c>
      <c r="C275" s="442" t="s">
        <v>246</v>
      </c>
      <c r="D275" s="442">
        <v>1</v>
      </c>
      <c r="E275" s="442">
        <v>0</v>
      </c>
      <c r="F275" s="442">
        <v>0</v>
      </c>
      <c r="G275" s="442">
        <v>1</v>
      </c>
      <c r="H275" s="442" t="str">
        <f t="shared" ref="H275" si="9">+CONCATENATE(D275,",",E275,",",F275,",",G275)</f>
        <v>1,0,0,1</v>
      </c>
      <c r="I275" s="445">
        <v>485</v>
      </c>
      <c r="K275" s="442" t="str">
        <f>+IFERROR(VLOOKUP(B275,Foundation!$C$8:$E$703,3,FALSE),"")</f>
        <v>Sandy</v>
      </c>
      <c r="L275" s="442" t="str">
        <f>+IF(IFERROR(MATCH(B275,'Erection Compiled'!$C$7:$C$742,0),"B")="B","","E")</f>
        <v>E</v>
      </c>
      <c r="M275" s="442" t="str">
        <f>+IFERROR(VLOOKUP(B275,Tackwelding!$B$6:$G$599,6,FALSE),"")</f>
        <v/>
      </c>
    </row>
    <row r="276" spans="1:13" x14ac:dyDescent="0.35">
      <c r="A276" s="442">
        <v>270</v>
      </c>
      <c r="B276" s="442" t="s">
        <v>679</v>
      </c>
      <c r="C276" s="442" t="s">
        <v>236</v>
      </c>
      <c r="D276" s="442">
        <v>0</v>
      </c>
      <c r="E276" s="442">
        <v>0</v>
      </c>
      <c r="F276" s="442">
        <v>0</v>
      </c>
      <c r="G276" s="442">
        <v>0</v>
      </c>
      <c r="H276" s="442" t="str">
        <f t="shared" ref="H276" si="10">+CONCATENATE(D276,",",E276,",",F276,",",G276)</f>
        <v>0,0,0,0</v>
      </c>
      <c r="I276" s="445">
        <v>473</v>
      </c>
      <c r="K276" s="442" t="str">
        <f>+IFERROR(VLOOKUP(B276,Foundation!$C$8:$E$703,3,FALSE),"")</f>
        <v>Sandy</v>
      </c>
      <c r="L276" s="442" t="str">
        <f>+IF(IFERROR(MATCH(B276,'Erection Compiled'!$C$7:$C$742,0),"B")="B","","E")</f>
        <v>E</v>
      </c>
      <c r="M276" s="442" t="str">
        <f>+IFERROR(VLOOKUP(B276,Tackwelding!$B$6:$G$599,6,FALSE),"")</f>
        <v/>
      </c>
    </row>
    <row r="277" spans="1:13" x14ac:dyDescent="0.35">
      <c r="A277" s="442">
        <v>271</v>
      </c>
      <c r="B277" s="442" t="s">
        <v>680</v>
      </c>
      <c r="C277" s="442" t="s">
        <v>872</v>
      </c>
      <c r="D277" s="442">
        <v>1</v>
      </c>
      <c r="E277" s="442">
        <v>2</v>
      </c>
      <c r="F277" s="442">
        <v>0</v>
      </c>
      <c r="G277" s="442">
        <v>1</v>
      </c>
      <c r="H277" s="442" t="str">
        <f t="shared" ref="H277" si="11">+CONCATENATE(D277,",",E277,",",F277,",",G277)</f>
        <v>1,2,0,1</v>
      </c>
      <c r="I277" s="445">
        <v>367</v>
      </c>
      <c r="K277" s="442" t="str">
        <f>+IFERROR(VLOOKUP(B277,Foundation!$C$8:$E$703,3,FALSE),"")</f>
        <v>Sandy</v>
      </c>
      <c r="L277" s="442" t="str">
        <f>+IF(IFERROR(MATCH(B277,'Erection Compiled'!$C$7:$C$742,0),"B")="B","","E")</f>
        <v/>
      </c>
      <c r="M277" s="442" t="str">
        <f>+IFERROR(VLOOKUP(B277,Tackwelding!$B$6:$G$599,6,FALSE),"")</f>
        <v/>
      </c>
    </row>
    <row r="278" spans="1:13" x14ac:dyDescent="0.35">
      <c r="A278" s="442">
        <v>272</v>
      </c>
      <c r="B278" s="442" t="s">
        <v>681</v>
      </c>
      <c r="C278" s="442" t="s">
        <v>236</v>
      </c>
      <c r="D278" s="442">
        <v>4</v>
      </c>
      <c r="E278" s="442">
        <v>0</v>
      </c>
      <c r="F278" s="442">
        <v>2</v>
      </c>
      <c r="G278" s="442">
        <v>6</v>
      </c>
      <c r="H278" s="442" t="str">
        <f t="shared" ref="H278" si="12">+CONCATENATE(D278,",",E278,",",F278,",",G278)</f>
        <v>4,0,2,6</v>
      </c>
      <c r="I278" s="445">
        <v>430</v>
      </c>
      <c r="K278" s="442" t="str">
        <f>+IFERROR(VLOOKUP(B278,Foundation!$C$8:$E$703,3,FALSE),"")</f>
        <v>Sandy</v>
      </c>
      <c r="L278" s="442" t="str">
        <f>+IF(IFERROR(MATCH(B278,'Erection Compiled'!$C$7:$C$742,0),"B")="B","","E")</f>
        <v>E</v>
      </c>
      <c r="M278" s="442" t="str">
        <f>+IFERROR(VLOOKUP(B278,Tackwelding!$B$6:$G$599,6,FALSE),"")</f>
        <v/>
      </c>
    </row>
    <row r="279" spans="1:13" x14ac:dyDescent="0.35">
      <c r="A279" s="442">
        <v>273</v>
      </c>
      <c r="B279" s="442" t="s">
        <v>682</v>
      </c>
      <c r="C279" s="442" t="s">
        <v>243</v>
      </c>
      <c r="D279" s="442">
        <v>0</v>
      </c>
      <c r="E279" s="442">
        <v>1</v>
      </c>
      <c r="F279" s="442">
        <v>0</v>
      </c>
      <c r="G279" s="442">
        <v>0</v>
      </c>
      <c r="H279" s="442" t="str">
        <f t="shared" ref="H279" si="13">+CONCATENATE(D279,",",E279,",",F279,",",G279)</f>
        <v>0,1,0,0</v>
      </c>
      <c r="I279" s="445">
        <v>365</v>
      </c>
      <c r="K279" s="442" t="str">
        <f>+IFERROR(VLOOKUP(B279,Foundation!$C$8:$E$703,3,FALSE),"")</f>
        <v>Sandy</v>
      </c>
      <c r="L279" s="442" t="str">
        <f>+IF(IFERROR(MATCH(B279,'Erection Compiled'!$C$7:$C$742,0),"B")="B","","E")</f>
        <v>E</v>
      </c>
      <c r="M279" s="442" t="str">
        <f>+IFERROR(VLOOKUP(B279,Tackwelding!$B$6:$G$599,6,FALSE),"")</f>
        <v/>
      </c>
    </row>
    <row r="280" spans="1:13" x14ac:dyDescent="0.35">
      <c r="A280" s="442">
        <v>274</v>
      </c>
      <c r="B280" s="442" t="s">
        <v>683</v>
      </c>
      <c r="C280" s="442" t="s">
        <v>234</v>
      </c>
      <c r="D280" s="442">
        <v>0</v>
      </c>
      <c r="E280" s="442">
        <v>1</v>
      </c>
      <c r="F280" s="442">
        <v>0</v>
      </c>
      <c r="G280" s="442">
        <v>0</v>
      </c>
      <c r="H280" s="442" t="str">
        <f t="shared" ref="H280" si="14">+CONCATENATE(D280,",",E280,",",F280,",",G280)</f>
        <v>0,1,0,0</v>
      </c>
      <c r="I280" s="445">
        <v>428</v>
      </c>
      <c r="K280" s="442" t="str">
        <f>+IFERROR(VLOOKUP(B280,Foundation!$C$8:$E$703,3,FALSE),"")</f>
        <v>Sandy</v>
      </c>
      <c r="L280" s="442" t="str">
        <f>+IF(IFERROR(MATCH(B280,'Erection Compiled'!$C$7:$C$742,0),"B")="B","","E")</f>
        <v>E</v>
      </c>
      <c r="M280" s="442" t="str">
        <f>+IFERROR(VLOOKUP(B280,Tackwelding!$B$6:$G$599,6,FALSE),"")</f>
        <v/>
      </c>
    </row>
    <row r="281" spans="1:13" x14ac:dyDescent="0.35">
      <c r="A281" s="442">
        <v>275</v>
      </c>
      <c r="B281" s="442" t="s">
        <v>684</v>
      </c>
      <c r="C281" s="442" t="s">
        <v>247</v>
      </c>
      <c r="D281" s="442">
        <v>0</v>
      </c>
      <c r="E281" s="442">
        <v>1</v>
      </c>
      <c r="F281" s="442">
        <v>0</v>
      </c>
      <c r="G281" s="442">
        <v>0</v>
      </c>
      <c r="H281" s="442" t="str">
        <f t="shared" ref="H281" si="15">+CONCATENATE(D281,",",E281,",",F281,",",G281)</f>
        <v>0,1,0,0</v>
      </c>
      <c r="I281" s="445">
        <v>327.2</v>
      </c>
      <c r="K281" s="442" t="str">
        <f>+IFERROR(VLOOKUP(B281,Foundation!$C$8:$E$703,3,FALSE),"")</f>
        <v>Sandy</v>
      </c>
      <c r="L281" s="442" t="str">
        <f>+IF(IFERROR(MATCH(B281,'Erection Compiled'!$C$7:$C$742,0),"B")="B","","E")</f>
        <v>E</v>
      </c>
      <c r="M281" s="442" t="str">
        <f>+IFERROR(VLOOKUP(B281,Tackwelding!$B$6:$G$599,6,FALSE),"")</f>
        <v/>
      </c>
    </row>
    <row r="282" spans="1:13" x14ac:dyDescent="0.35">
      <c r="A282" s="442">
        <v>276</v>
      </c>
      <c r="B282" s="442" t="s">
        <v>685</v>
      </c>
      <c r="C282" s="442" t="s">
        <v>236</v>
      </c>
      <c r="D282" s="442">
        <v>0</v>
      </c>
      <c r="E282" s="442">
        <v>0</v>
      </c>
      <c r="F282" s="442">
        <v>6</v>
      </c>
      <c r="G282" s="442">
        <v>6</v>
      </c>
      <c r="H282" s="442" t="str">
        <f t="shared" ref="H282" si="16">+CONCATENATE(D282,",",E282,",",F282,",",G282)</f>
        <v>0,0,6,6</v>
      </c>
      <c r="I282" s="445">
        <v>294.92</v>
      </c>
      <c r="K282" s="442" t="str">
        <f>+IFERROR(VLOOKUP(B282,Foundation!$C$8:$E$703,3,FALSE),"")</f>
        <v>Sandy</v>
      </c>
      <c r="L282" s="442" t="str">
        <f>+IF(IFERROR(MATCH(B282,'Erection Compiled'!$C$7:$C$742,0),"B")="B","","E")</f>
        <v>E</v>
      </c>
      <c r="M282" s="442" t="str">
        <f>+IFERROR(VLOOKUP(B282,Tackwelding!$B$6:$G$599,6,FALSE),"")</f>
        <v/>
      </c>
    </row>
    <row r="283" spans="1:13" x14ac:dyDescent="0.35">
      <c r="A283" s="442">
        <v>277</v>
      </c>
      <c r="B283" s="442" t="s">
        <v>89</v>
      </c>
      <c r="C283" s="442" t="s">
        <v>659</v>
      </c>
      <c r="D283" s="442">
        <v>0</v>
      </c>
      <c r="E283" s="442">
        <v>6</v>
      </c>
      <c r="F283" s="442">
        <v>6</v>
      </c>
      <c r="G283" s="442">
        <v>2</v>
      </c>
      <c r="H283" s="442" t="str">
        <f t="shared" ref="H283" si="17">+CONCATENATE(D283,",",E283,",",F283,",",G283)</f>
        <v>0,6,6,2</v>
      </c>
      <c r="I283" s="445">
        <v>406.54</v>
      </c>
      <c r="K283" s="442" t="str">
        <f>+IFERROR(VLOOKUP(B283,Foundation!$C$8:$E$703,3,FALSE),"")</f>
        <v>Sandy</v>
      </c>
      <c r="L283" s="442" t="str">
        <f>+IF(IFERROR(MATCH(B283,'Erection Compiled'!$C$7:$C$742,0),"B")="B","","E")</f>
        <v/>
      </c>
      <c r="M283" s="442" t="str">
        <f>+IFERROR(VLOOKUP(B283,Tackwelding!$B$6:$G$599,6,FALSE),"")</f>
        <v/>
      </c>
    </row>
    <row r="284" spans="1:13" x14ac:dyDescent="0.35">
      <c r="A284" s="442">
        <v>278</v>
      </c>
      <c r="B284" s="442" t="s">
        <v>90</v>
      </c>
      <c r="C284" s="442" t="s">
        <v>659</v>
      </c>
      <c r="D284" s="442">
        <v>5</v>
      </c>
      <c r="E284" s="442">
        <v>5</v>
      </c>
      <c r="F284" s="442">
        <v>5</v>
      </c>
      <c r="G284" s="442">
        <v>5</v>
      </c>
      <c r="H284" s="442" t="str">
        <f t="shared" ref="H284" si="18">+CONCATENATE(D284,",",E284,",",F284,",",G284)</f>
        <v>5,5,5,5</v>
      </c>
      <c r="I284" s="445">
        <v>199.08</v>
      </c>
      <c r="K284" s="442" t="str">
        <f>+IFERROR(VLOOKUP(B284,Foundation!$C$8:$E$703,3,FALSE),"")</f>
        <v>Sandy</v>
      </c>
      <c r="L284" s="442" t="str">
        <f>+IF(IFERROR(MATCH(B284,'Erection Compiled'!$C$7:$C$742,0),"B")="B","","E")</f>
        <v>E</v>
      </c>
      <c r="M284" s="442" t="str">
        <f>+IFERROR(VLOOKUP(B284,Tackwelding!$B$6:$G$599,6,FALSE),"")</f>
        <v/>
      </c>
    </row>
    <row r="285" spans="1:13" x14ac:dyDescent="0.35">
      <c r="A285" s="442">
        <v>279</v>
      </c>
      <c r="B285" s="442" t="s">
        <v>686</v>
      </c>
      <c r="C285" s="442" t="s">
        <v>20</v>
      </c>
      <c r="D285" s="442">
        <v>2</v>
      </c>
      <c r="E285" s="442">
        <v>0</v>
      </c>
      <c r="F285" s="442">
        <v>2</v>
      </c>
      <c r="G285" s="442">
        <v>5</v>
      </c>
      <c r="H285" s="442" t="str">
        <f t="shared" ref="H285" si="19">+CONCATENATE(D285,",",E285,",",F285,",",G285)</f>
        <v>2,0,2,5</v>
      </c>
      <c r="I285" s="445">
        <v>441.2</v>
      </c>
      <c r="K285" s="442" t="str">
        <f>+IFERROR(VLOOKUP(B285,Foundation!$C$8:$E$703,3,FALSE),"")</f>
        <v>Sandy</v>
      </c>
      <c r="L285" s="442" t="str">
        <f>+IF(IFERROR(MATCH(B285,'Erection Compiled'!$C$7:$C$742,0),"B")="B","","E")</f>
        <v>E</v>
      </c>
      <c r="M285" s="442" t="str">
        <f>+IFERROR(VLOOKUP(B285,Tackwelding!$B$6:$G$599,6,FALSE),"")</f>
        <v/>
      </c>
    </row>
    <row r="286" spans="1:13" x14ac:dyDescent="0.35">
      <c r="A286" s="442">
        <v>280</v>
      </c>
      <c r="B286" s="442" t="s">
        <v>687</v>
      </c>
      <c r="C286" s="442" t="s">
        <v>236</v>
      </c>
      <c r="D286" s="442">
        <v>0</v>
      </c>
      <c r="E286" s="442">
        <v>0</v>
      </c>
      <c r="F286" s="442">
        <v>0</v>
      </c>
      <c r="G286" s="442">
        <v>0</v>
      </c>
      <c r="H286" s="442" t="str">
        <f t="shared" ref="H286" si="20">+CONCATENATE(D286,",",E286,",",F286,",",G286)</f>
        <v>0,0,0,0</v>
      </c>
      <c r="I286" s="445">
        <v>365.93</v>
      </c>
      <c r="K286" s="442" t="str">
        <f>+IFERROR(VLOOKUP(B286,Foundation!$C$8:$E$703,3,FALSE),"")</f>
        <v>Sandy</v>
      </c>
      <c r="L286" s="442" t="str">
        <f>+IF(IFERROR(MATCH(B286,'Erection Compiled'!$C$7:$C$742,0),"B")="B","","E")</f>
        <v>E</v>
      </c>
      <c r="M286" s="442" t="str">
        <f>+IFERROR(VLOOKUP(B286,Tackwelding!$B$6:$G$599,6,FALSE),"")</f>
        <v/>
      </c>
    </row>
    <row r="287" spans="1:13" x14ac:dyDescent="0.35">
      <c r="A287" s="442">
        <v>281</v>
      </c>
      <c r="B287" s="442" t="s">
        <v>688</v>
      </c>
      <c r="C287" s="442" t="s">
        <v>236</v>
      </c>
      <c r="D287" s="442">
        <v>1</v>
      </c>
      <c r="E287" s="442">
        <v>2</v>
      </c>
      <c r="F287" s="442">
        <v>0</v>
      </c>
      <c r="G287" s="442">
        <v>0</v>
      </c>
      <c r="H287" s="442" t="str">
        <f t="shared" ref="H287" si="21">+CONCATENATE(D287,",",E287,",",F287,",",G287)</f>
        <v>1,2,0,0</v>
      </c>
      <c r="I287" s="445">
        <v>417.4</v>
      </c>
      <c r="K287" s="442" t="str">
        <f>+IFERROR(VLOOKUP(B287,Foundation!$C$8:$E$703,3,FALSE),"")</f>
        <v>Sandy</v>
      </c>
      <c r="L287" s="442" t="str">
        <f>+IF(IFERROR(MATCH(B287,'Erection Compiled'!$C$7:$C$742,0),"B")="B","","E")</f>
        <v>E</v>
      </c>
      <c r="M287" s="442" t="str">
        <f>+IFERROR(VLOOKUP(B287,Tackwelding!$B$6:$G$599,6,FALSE),"")</f>
        <v/>
      </c>
    </row>
    <row r="288" spans="1:13" x14ac:dyDescent="0.35">
      <c r="A288" s="442">
        <v>282</v>
      </c>
      <c r="B288" s="442" t="s">
        <v>689</v>
      </c>
      <c r="C288" s="442" t="s">
        <v>20</v>
      </c>
      <c r="H288" s="442" t="str">
        <f t="shared" ref="H288" si="22">+CONCATENATE(D288,",",E288,",",F288,",",G288)</f>
        <v>,,,</v>
      </c>
      <c r="I288" s="445">
        <v>358.4</v>
      </c>
      <c r="K288" s="442" t="str">
        <f>+IFERROR(VLOOKUP(B288,Foundation!$C$8:$E$703,3,FALSE),"")</f>
        <v>Sandy</v>
      </c>
      <c r="L288" s="442" t="str">
        <f>+IF(IFERROR(MATCH(B288,'Erection Compiled'!$C$7:$C$742,0),"B")="B","","E")</f>
        <v>E</v>
      </c>
      <c r="M288" s="442" t="str">
        <f>+IFERROR(VLOOKUP(B288,Tackwelding!$B$6:$G$599,6,FALSE),"")</f>
        <v/>
      </c>
    </row>
    <row r="289" spans="1:13" x14ac:dyDescent="0.35">
      <c r="A289" s="442">
        <v>283</v>
      </c>
      <c r="B289" s="446" t="s">
        <v>690</v>
      </c>
      <c r="C289" s="446" t="s">
        <v>234</v>
      </c>
      <c r="D289" s="446">
        <v>0</v>
      </c>
      <c r="E289" s="446">
        <v>1</v>
      </c>
      <c r="F289" s="446">
        <v>0</v>
      </c>
      <c r="G289" s="446">
        <v>0</v>
      </c>
      <c r="H289" s="446" t="str">
        <f t="shared" ref="H289" si="23">+CONCATENATE(D289,",",E289,",",F289,",",G289)</f>
        <v>0,1,0,0</v>
      </c>
      <c r="I289" s="445">
        <v>461.2</v>
      </c>
      <c r="K289" s="442" t="str">
        <f>+IFERROR(VLOOKUP(B289,Foundation!$C$8:$E$703,3,FALSE),"")</f>
        <v>Sandy</v>
      </c>
      <c r="L289" s="442" t="str">
        <f>+IF(IFERROR(MATCH(B289,'Erection Compiled'!$C$7:$C$742,0),"B")="B","","E")</f>
        <v>E</v>
      </c>
      <c r="M289" s="442" t="str">
        <f>+IFERROR(VLOOKUP(B289,Tackwelding!$B$6:$G$599,6,FALSE),"")</f>
        <v/>
      </c>
    </row>
    <row r="290" spans="1:13" x14ac:dyDescent="0.35">
      <c r="A290" s="442">
        <v>284</v>
      </c>
      <c r="B290" s="446" t="s">
        <v>691</v>
      </c>
      <c r="C290" s="446" t="s">
        <v>20</v>
      </c>
      <c r="D290" s="446">
        <v>0</v>
      </c>
      <c r="E290" s="446">
        <v>0</v>
      </c>
      <c r="F290" s="446">
        <v>0</v>
      </c>
      <c r="G290" s="446">
        <v>0</v>
      </c>
      <c r="H290" s="446" t="str">
        <f t="shared" ref="H290" si="24">+CONCATENATE(D290,",",E290,",",F290,",",G290)</f>
        <v>0,0,0,0</v>
      </c>
      <c r="I290" s="445">
        <v>377.3</v>
      </c>
      <c r="K290" s="442" t="str">
        <f>+IFERROR(VLOOKUP(B290,Foundation!$C$8:$E$703,3,FALSE),"")</f>
        <v>Sandy</v>
      </c>
      <c r="L290" s="442" t="str">
        <f>+IF(IFERROR(MATCH(B290,'Erection Compiled'!$C$7:$C$742,0),"B")="B","","E")</f>
        <v>E</v>
      </c>
      <c r="M290" s="442" t="str">
        <f>+IFERROR(VLOOKUP(B290,Tackwelding!$B$6:$G$599,6,FALSE),"")</f>
        <v/>
      </c>
    </row>
    <row r="291" spans="1:13" x14ac:dyDescent="0.35">
      <c r="A291" s="442">
        <v>285</v>
      </c>
      <c r="B291" s="442" t="s">
        <v>692</v>
      </c>
      <c r="C291" s="442" t="s">
        <v>20</v>
      </c>
      <c r="D291" s="442">
        <v>0</v>
      </c>
      <c r="E291" s="442">
        <v>0</v>
      </c>
      <c r="F291" s="442">
        <v>0</v>
      </c>
      <c r="G291" s="442">
        <v>0</v>
      </c>
      <c r="H291" s="442" t="str">
        <f t="shared" ref="H291" si="25">+CONCATENATE(D291,",",E291,",",F291,",",G291)</f>
        <v>0,0,0,0</v>
      </c>
      <c r="I291" s="447">
        <v>431.5</v>
      </c>
      <c r="K291" s="442" t="str">
        <f>+IFERROR(VLOOKUP(B291,Foundation!$C$8:$E$703,3,FALSE),"")</f>
        <v>Sandy</v>
      </c>
      <c r="L291" s="442" t="str">
        <f>+IF(IFERROR(MATCH(B291,'Erection Compiled'!$C$7:$C$742,0),"B")="B","","E")</f>
        <v>E</v>
      </c>
      <c r="M291" s="442" t="str">
        <f>+IFERROR(VLOOKUP(B291,Tackwelding!$B$6:$G$599,6,FALSE),"")</f>
        <v/>
      </c>
    </row>
    <row r="292" spans="1:13" x14ac:dyDescent="0.35">
      <c r="A292" s="442">
        <v>286</v>
      </c>
      <c r="B292" s="442" t="s">
        <v>693</v>
      </c>
      <c r="C292" s="442" t="s">
        <v>234</v>
      </c>
      <c r="D292" s="442">
        <v>1</v>
      </c>
      <c r="E292" s="442">
        <v>0</v>
      </c>
      <c r="F292" s="442">
        <v>0</v>
      </c>
      <c r="G292" s="442">
        <v>0</v>
      </c>
      <c r="H292" s="442" t="str">
        <f t="shared" ref="H292" si="26">+CONCATENATE(D292,",",E292,",",F292,",",G292)</f>
        <v>1,0,0,0</v>
      </c>
      <c r="I292" s="447">
        <v>398.8</v>
      </c>
      <c r="K292" s="442" t="str">
        <f>+IFERROR(VLOOKUP(B292,Foundation!$C$8:$E$703,3,FALSE),"")</f>
        <v>Sandy</v>
      </c>
      <c r="L292" s="442" t="str">
        <f>+IF(IFERROR(MATCH(B292,'Erection Compiled'!$C$7:$C$742,0),"B")="B","","E")</f>
        <v>E</v>
      </c>
      <c r="M292" s="442" t="str">
        <f>+IFERROR(VLOOKUP(B292,Tackwelding!$B$6:$G$599,6,FALSE),"")</f>
        <v>Done</v>
      </c>
    </row>
    <row r="293" spans="1:13" x14ac:dyDescent="0.35">
      <c r="A293" s="442">
        <v>287</v>
      </c>
      <c r="B293" s="442" t="s">
        <v>694</v>
      </c>
      <c r="C293" s="442" t="s">
        <v>20</v>
      </c>
      <c r="D293" s="442">
        <v>0</v>
      </c>
      <c r="E293" s="442">
        <v>0</v>
      </c>
      <c r="F293" s="442">
        <v>0</v>
      </c>
      <c r="G293" s="442">
        <v>0</v>
      </c>
      <c r="H293" s="442" t="str">
        <f t="shared" ref="H293" si="27">+CONCATENATE(D293,",",E293,",",F293,",",G293)</f>
        <v>0,0,0,0</v>
      </c>
      <c r="I293" s="445">
        <v>405.9</v>
      </c>
      <c r="K293" s="442" t="str">
        <f>+IFERROR(VLOOKUP(B293,Foundation!$C$8:$E$703,3,FALSE),"")</f>
        <v>Sandy</v>
      </c>
      <c r="L293" s="442" t="str">
        <f>+IF(IFERROR(MATCH(B293,'Erection Compiled'!$C$7:$C$742,0),"B")="B","","E")</f>
        <v>E</v>
      </c>
      <c r="M293" s="442" t="str">
        <f>+IFERROR(VLOOKUP(B293,Tackwelding!$B$6:$G$599,6,FALSE),"")</f>
        <v>Done</v>
      </c>
    </row>
    <row r="294" spans="1:13" x14ac:dyDescent="0.35">
      <c r="A294" s="442">
        <v>288</v>
      </c>
      <c r="B294" s="442" t="s">
        <v>695</v>
      </c>
      <c r="C294" s="442" t="s">
        <v>235</v>
      </c>
      <c r="D294" s="442">
        <v>0</v>
      </c>
      <c r="E294" s="442">
        <v>0</v>
      </c>
      <c r="F294" s="442">
        <v>0</v>
      </c>
      <c r="G294" s="442">
        <v>0</v>
      </c>
      <c r="H294" s="442" t="str">
        <f t="shared" ref="H294" si="28">+CONCATENATE(D294,",",E294,",",F294,",",G294)</f>
        <v>0,0,0,0</v>
      </c>
      <c r="I294" s="445">
        <v>433.7</v>
      </c>
      <c r="K294" s="442" t="str">
        <f>+IFERROR(VLOOKUP(B294,Foundation!$C$8:$E$703,3,FALSE),"")</f>
        <v>Sandy</v>
      </c>
      <c r="L294" s="442" t="str">
        <f>+IF(IFERROR(MATCH(B294,'Erection Compiled'!$C$7:$C$742,0),"B")="B","","E")</f>
        <v>E</v>
      </c>
      <c r="M294" s="442" t="str">
        <f>+IFERROR(VLOOKUP(B294,Tackwelding!$B$6:$G$599,6,FALSE),"")</f>
        <v>Done</v>
      </c>
    </row>
    <row r="295" spans="1:13" x14ac:dyDescent="0.35">
      <c r="A295" s="442">
        <v>289</v>
      </c>
      <c r="B295" s="446" t="s">
        <v>696</v>
      </c>
      <c r="C295" s="446" t="s">
        <v>247</v>
      </c>
      <c r="D295" s="446">
        <v>0</v>
      </c>
      <c r="E295" s="446">
        <v>0</v>
      </c>
      <c r="F295" s="446">
        <v>0</v>
      </c>
      <c r="G295" s="446">
        <v>0</v>
      </c>
      <c r="H295" s="446" t="str">
        <f t="shared" ref="H295" si="29">+CONCATENATE(D295,",",E295,",",F295,",",G295)</f>
        <v>0,0,0,0</v>
      </c>
      <c r="I295" s="445">
        <v>386.2</v>
      </c>
      <c r="K295" s="442" t="str">
        <f>+IFERROR(VLOOKUP(B295,Foundation!$C$8:$E$703,3,FALSE),"")</f>
        <v>Sandy</v>
      </c>
      <c r="L295" s="442" t="str">
        <f>+IF(IFERROR(MATCH(B295,'Erection Compiled'!$C$7:$C$742,0),"B")="B","","E")</f>
        <v>E</v>
      </c>
      <c r="M295" s="442" t="str">
        <f>+IFERROR(VLOOKUP(B295,Tackwelding!$B$6:$G$599,6,FALSE),"")</f>
        <v>Done</v>
      </c>
    </row>
    <row r="296" spans="1:13" x14ac:dyDescent="0.35">
      <c r="A296" s="442">
        <v>290</v>
      </c>
      <c r="B296" s="446" t="s">
        <v>697</v>
      </c>
      <c r="C296" s="446" t="s">
        <v>236</v>
      </c>
      <c r="D296" s="446">
        <v>0</v>
      </c>
      <c r="E296" s="446">
        <v>0</v>
      </c>
      <c r="F296" s="446">
        <v>0</v>
      </c>
      <c r="G296" s="446">
        <v>0</v>
      </c>
      <c r="H296" s="446" t="str">
        <f t="shared" ref="H296" si="30">+CONCATENATE(D296,",",E296,",",F296,",",G296)</f>
        <v>0,0,0,0</v>
      </c>
      <c r="I296" s="445">
        <v>428.9</v>
      </c>
      <c r="K296" s="442" t="str">
        <f>+IFERROR(VLOOKUP(B296,Foundation!$C$8:$E$703,3,FALSE),"")</f>
        <v>Sandy</v>
      </c>
      <c r="L296" s="442" t="str">
        <f>+IF(IFERROR(MATCH(B296,'Erection Compiled'!$C$7:$C$742,0),"B")="B","","E")</f>
        <v>E</v>
      </c>
      <c r="M296" s="442" t="str">
        <f>+IFERROR(VLOOKUP(B296,Tackwelding!$B$6:$G$599,6,FALSE),"")</f>
        <v>Done</v>
      </c>
    </row>
    <row r="297" spans="1:13" x14ac:dyDescent="0.35">
      <c r="A297" s="442">
        <v>291</v>
      </c>
      <c r="B297" s="442" t="s">
        <v>91</v>
      </c>
      <c r="C297" s="442" t="s">
        <v>873</v>
      </c>
      <c r="D297" s="442">
        <v>0</v>
      </c>
      <c r="E297" s="442">
        <v>0</v>
      </c>
      <c r="F297" s="442">
        <v>0</v>
      </c>
      <c r="G297" s="442">
        <v>0</v>
      </c>
      <c r="H297" s="442" t="str">
        <f t="shared" ref="H297" si="31">+CONCATENATE(D297,",",E297,",",F297,",",G297)</f>
        <v>0,0,0,0</v>
      </c>
      <c r="I297" s="447">
        <v>402.9</v>
      </c>
      <c r="K297" s="442" t="str">
        <f>+IFERROR(VLOOKUP(B297,Foundation!$C$8:$E$703,3,FALSE),"")</f>
        <v>Sandy</v>
      </c>
      <c r="L297" s="442" t="str">
        <f>+IF(IFERROR(MATCH(B297,'Erection Compiled'!$C$7:$C$742,0),"B")="B","","E")</f>
        <v>E</v>
      </c>
      <c r="M297" s="442" t="str">
        <f>+IFERROR(VLOOKUP(B297,Tackwelding!$B$6:$G$599,6,FALSE),"")</f>
        <v>Done</v>
      </c>
    </row>
    <row r="298" spans="1:13" x14ac:dyDescent="0.35">
      <c r="A298" s="442">
        <v>292</v>
      </c>
      <c r="B298" s="442" t="s">
        <v>698</v>
      </c>
      <c r="C298" s="442" t="s">
        <v>234</v>
      </c>
      <c r="D298" s="442">
        <v>0</v>
      </c>
      <c r="E298" s="442">
        <v>0</v>
      </c>
      <c r="F298" s="442">
        <v>0</v>
      </c>
      <c r="G298" s="442">
        <v>0</v>
      </c>
      <c r="H298" s="442" t="str">
        <f t="shared" ref="H298" si="32">+CONCATENATE(D298,",",E298,",",F298,",",G298)</f>
        <v>0,0,0,0</v>
      </c>
      <c r="I298" s="447">
        <v>379.1</v>
      </c>
      <c r="K298" s="442" t="str">
        <f>+IFERROR(VLOOKUP(B298,Foundation!$C$8:$E$703,3,FALSE),"")</f>
        <v>Sandy</v>
      </c>
      <c r="L298" s="442" t="str">
        <f>+IF(IFERROR(MATCH(B298,'Erection Compiled'!$C$7:$C$742,0),"B")="B","","E")</f>
        <v>E</v>
      </c>
      <c r="M298" s="442" t="str">
        <f>+IFERROR(VLOOKUP(B298,Tackwelding!$B$6:$G$599,6,FALSE),"")</f>
        <v>Done</v>
      </c>
    </row>
    <row r="299" spans="1:13" x14ac:dyDescent="0.35">
      <c r="A299" s="442">
        <v>293</v>
      </c>
      <c r="B299" s="442" t="s">
        <v>699</v>
      </c>
      <c r="C299" s="442" t="s">
        <v>20</v>
      </c>
      <c r="D299" s="442">
        <v>0</v>
      </c>
      <c r="E299" s="442">
        <v>0</v>
      </c>
      <c r="F299" s="442">
        <v>0</v>
      </c>
      <c r="G299" s="442">
        <v>0</v>
      </c>
      <c r="H299" s="442" t="str">
        <f t="shared" ref="H299" si="33">+CONCATENATE(D299,",",E299,",",F299,",",G299)</f>
        <v>0,0,0,0</v>
      </c>
      <c r="I299" s="445">
        <v>386.6</v>
      </c>
      <c r="K299" s="442" t="str">
        <f>+IFERROR(VLOOKUP(B299,Foundation!$C$8:$E$703,3,FALSE),"")</f>
        <v>Sandy</v>
      </c>
      <c r="L299" s="442" t="str">
        <f>+IF(IFERROR(MATCH(B299,'Erection Compiled'!$C$7:$C$742,0),"B")="B","","E")</f>
        <v>E</v>
      </c>
      <c r="M299" s="442" t="str">
        <f>+IFERROR(VLOOKUP(B299,Tackwelding!$B$6:$G$599,6,FALSE),"")</f>
        <v>Done</v>
      </c>
    </row>
    <row r="300" spans="1:13" x14ac:dyDescent="0.35">
      <c r="A300" s="442">
        <v>294</v>
      </c>
      <c r="B300" s="442" t="s">
        <v>700</v>
      </c>
      <c r="C300" s="442" t="s">
        <v>20</v>
      </c>
      <c r="D300" s="442">
        <v>0</v>
      </c>
      <c r="E300" s="442">
        <v>0</v>
      </c>
      <c r="F300" s="442">
        <v>0</v>
      </c>
      <c r="G300" s="442">
        <v>0</v>
      </c>
      <c r="H300" s="442" t="str">
        <f t="shared" ref="H300" si="34">+CONCATENATE(D300,",",E300,",",F300,",",G300)</f>
        <v>0,0,0,0</v>
      </c>
      <c r="I300" s="445">
        <v>390</v>
      </c>
      <c r="K300" s="442" t="str">
        <f>+IFERROR(VLOOKUP(B300,Foundation!$C$8:$E$703,3,FALSE),"")</f>
        <v>Sandy</v>
      </c>
      <c r="L300" s="442" t="str">
        <f>+IF(IFERROR(MATCH(B300,'Erection Compiled'!$C$7:$C$742,0),"B")="B","","E")</f>
        <v>E</v>
      </c>
      <c r="M300" s="442" t="str">
        <f>+IFERROR(VLOOKUP(B300,Tackwelding!$B$6:$G$599,6,FALSE),"")</f>
        <v>Done</v>
      </c>
    </row>
    <row r="301" spans="1:13" x14ac:dyDescent="0.35">
      <c r="A301" s="442">
        <v>295</v>
      </c>
      <c r="B301" s="442" t="s">
        <v>701</v>
      </c>
      <c r="C301" s="442" t="s">
        <v>20</v>
      </c>
      <c r="D301" s="442">
        <v>0</v>
      </c>
      <c r="E301" s="442">
        <v>0</v>
      </c>
      <c r="F301" s="442">
        <v>0</v>
      </c>
      <c r="G301" s="442">
        <v>0</v>
      </c>
      <c r="H301" s="442" t="str">
        <f t="shared" ref="H301" si="35">+CONCATENATE(D301,",",E301,",",F301,",",G301)</f>
        <v>0,0,0,0</v>
      </c>
      <c r="I301" s="445">
        <v>421.7</v>
      </c>
      <c r="K301" s="442" t="str">
        <f>+IFERROR(VLOOKUP(B301,Foundation!$C$8:$E$703,3,FALSE),"")</f>
        <v>Sandy</v>
      </c>
      <c r="L301" s="442" t="str">
        <f>+IF(IFERROR(MATCH(B301,'Erection Compiled'!$C$7:$C$742,0),"B")="B","","E")</f>
        <v>E</v>
      </c>
      <c r="M301" s="442" t="str">
        <f>+IFERROR(VLOOKUP(B301,Tackwelding!$B$6:$G$599,6,FALSE),"")</f>
        <v>Done</v>
      </c>
    </row>
    <row r="302" spans="1:13" x14ac:dyDescent="0.35">
      <c r="A302" s="442">
        <v>296</v>
      </c>
      <c r="B302" s="442" t="s">
        <v>702</v>
      </c>
      <c r="C302" s="442" t="s">
        <v>20</v>
      </c>
      <c r="D302" s="442">
        <v>0</v>
      </c>
      <c r="E302" s="442">
        <v>0</v>
      </c>
      <c r="F302" s="442">
        <v>0</v>
      </c>
      <c r="G302" s="442">
        <v>0</v>
      </c>
      <c r="H302" s="442" t="str">
        <f t="shared" ref="H302" si="36">+CONCATENATE(D302,",",E302,",",F302,",",G302)</f>
        <v>0,0,0,0</v>
      </c>
      <c r="I302" s="445">
        <v>396.6</v>
      </c>
      <c r="K302" s="442" t="str">
        <f>+IFERROR(VLOOKUP(B302,Foundation!$C$8:$E$703,3,FALSE),"")</f>
        <v>Sandy</v>
      </c>
      <c r="L302" s="442" t="str">
        <f>+IF(IFERROR(MATCH(B302,'Erection Compiled'!$C$7:$C$742,0),"B")="B","","E")</f>
        <v>E</v>
      </c>
      <c r="M302" s="442" t="str">
        <f>+IFERROR(VLOOKUP(B302,Tackwelding!$B$6:$G$599,6,FALSE),"")</f>
        <v>Done</v>
      </c>
    </row>
    <row r="303" spans="1:13" x14ac:dyDescent="0.35">
      <c r="A303" s="442">
        <v>297</v>
      </c>
      <c r="B303" s="442" t="s">
        <v>703</v>
      </c>
      <c r="C303" s="442" t="s">
        <v>234</v>
      </c>
      <c r="D303" s="442">
        <v>0</v>
      </c>
      <c r="E303" s="442">
        <v>0</v>
      </c>
      <c r="F303" s="442">
        <v>0</v>
      </c>
      <c r="G303" s="442">
        <v>0</v>
      </c>
      <c r="H303" s="442" t="str">
        <f t="shared" ref="H303" si="37">+CONCATENATE(D303,",",E303,",",F303,",",G303)</f>
        <v>0,0,0,0</v>
      </c>
      <c r="I303" s="445">
        <v>412.8</v>
      </c>
      <c r="K303" s="442" t="str">
        <f>+IFERROR(VLOOKUP(B303,Foundation!$C$8:$E$703,3,FALSE),"")</f>
        <v>Sandy</v>
      </c>
      <c r="L303" s="442" t="str">
        <f>+IF(IFERROR(MATCH(B303,'Erection Compiled'!$C$7:$C$742,0),"B")="B","","E")</f>
        <v>E</v>
      </c>
      <c r="M303" s="442" t="str">
        <f>+IFERROR(VLOOKUP(B303,Tackwelding!$B$6:$G$599,6,FALSE),"")</f>
        <v>Done</v>
      </c>
    </row>
    <row r="304" spans="1:13" x14ac:dyDescent="0.35">
      <c r="A304" s="442">
        <v>298</v>
      </c>
      <c r="B304" s="442" t="s">
        <v>704</v>
      </c>
      <c r="C304" s="442" t="s">
        <v>234</v>
      </c>
      <c r="D304" s="442">
        <v>0</v>
      </c>
      <c r="E304" s="442">
        <v>3</v>
      </c>
      <c r="F304" s="442">
        <v>2</v>
      </c>
      <c r="G304" s="442">
        <v>2</v>
      </c>
      <c r="H304" s="442" t="str">
        <f t="shared" ref="H304" si="38">+CONCATENATE(D304,",",E304,",",F304,",",G304)</f>
        <v>0,3,2,2</v>
      </c>
      <c r="I304" s="445">
        <v>340.2</v>
      </c>
      <c r="K304" s="442" t="str">
        <f>+IFERROR(VLOOKUP(B304,Foundation!$C$8:$E$703,3,FALSE),"")</f>
        <v>Sandy</v>
      </c>
      <c r="L304" s="442" t="str">
        <f>+IF(IFERROR(MATCH(B304,'Erection Compiled'!$C$7:$C$742,0),"B")="B","","E")</f>
        <v>E</v>
      </c>
      <c r="M304" s="442" t="str">
        <f>+IFERROR(VLOOKUP(B304,Tackwelding!$B$6:$G$599,6,FALSE),"")</f>
        <v>Done</v>
      </c>
    </row>
    <row r="305" spans="1:13" x14ac:dyDescent="0.35">
      <c r="A305" s="442">
        <v>299</v>
      </c>
      <c r="B305" s="442" t="s">
        <v>92</v>
      </c>
      <c r="C305" s="442" t="s">
        <v>248</v>
      </c>
      <c r="D305" s="442">
        <v>0</v>
      </c>
      <c r="E305" s="442">
        <v>0</v>
      </c>
      <c r="F305" s="442">
        <v>0</v>
      </c>
      <c r="G305" s="442">
        <v>1</v>
      </c>
      <c r="H305" s="442" t="str">
        <f t="shared" ref="H305" si="39">+CONCATENATE(D305,",",E305,",",F305,",",G305)</f>
        <v>0,0,0,1</v>
      </c>
      <c r="I305" s="445">
        <v>500.2</v>
      </c>
      <c r="K305" s="442" t="str">
        <f>+IFERROR(VLOOKUP(B305,Foundation!$C$8:$E$703,3,FALSE),"")</f>
        <v>Sandy</v>
      </c>
      <c r="L305" s="442" t="str">
        <f>+IF(IFERROR(MATCH(B305,'Erection Compiled'!$C$7:$C$742,0),"B")="B","","E")</f>
        <v>E</v>
      </c>
      <c r="M305" s="442" t="str">
        <f>+IFERROR(VLOOKUP(B305,Tackwelding!$B$6:$G$599,6,FALSE),"")</f>
        <v>Done</v>
      </c>
    </row>
    <row r="306" spans="1:13" x14ac:dyDescent="0.35">
      <c r="A306" s="442">
        <v>300</v>
      </c>
      <c r="B306" s="442" t="s">
        <v>705</v>
      </c>
      <c r="C306" s="442" t="s">
        <v>235</v>
      </c>
      <c r="D306" s="442">
        <v>1</v>
      </c>
      <c r="E306" s="442">
        <v>0</v>
      </c>
      <c r="F306" s="442">
        <v>0</v>
      </c>
      <c r="G306" s="442">
        <v>0</v>
      </c>
      <c r="H306" s="442" t="str">
        <f t="shared" ref="H306" si="40">+CONCATENATE(D306,",",E306,",",F306,",",G306)</f>
        <v>1,0,0,0</v>
      </c>
      <c r="I306" s="445">
        <v>469.1</v>
      </c>
      <c r="K306" s="442" t="str">
        <f>+IFERROR(VLOOKUP(B306,Foundation!$C$8:$E$703,3,FALSE),"")</f>
        <v>Sandy</v>
      </c>
      <c r="L306" s="442" t="str">
        <f>+IF(IFERROR(MATCH(B306,'Erection Compiled'!$C$7:$C$742,0),"B")="B","","E")</f>
        <v>E</v>
      </c>
      <c r="M306" s="442" t="str">
        <f>+IFERROR(VLOOKUP(B306,Tackwelding!$B$6:$G$599,6,FALSE),"")</f>
        <v>Done</v>
      </c>
    </row>
    <row r="307" spans="1:13" x14ac:dyDescent="0.35">
      <c r="A307" s="442">
        <v>301</v>
      </c>
      <c r="B307" s="442" t="s">
        <v>706</v>
      </c>
      <c r="C307" s="442" t="s">
        <v>236</v>
      </c>
      <c r="D307" s="442">
        <v>2</v>
      </c>
      <c r="E307" s="442">
        <v>2</v>
      </c>
      <c r="F307" s="442">
        <v>2</v>
      </c>
      <c r="G307" s="442">
        <v>2</v>
      </c>
      <c r="H307" s="442" t="str">
        <f t="shared" ref="H307" si="41">+CONCATENATE(D307,",",E307,",",F307,",",G307)</f>
        <v>2,2,2,2</v>
      </c>
      <c r="I307" s="445">
        <v>367.1</v>
      </c>
      <c r="K307" s="442" t="str">
        <f>+IFERROR(VLOOKUP(B307,Foundation!$C$8:$E$703,3,FALSE),"")</f>
        <v>Sandy</v>
      </c>
      <c r="L307" s="442" t="str">
        <f>+IF(IFERROR(MATCH(B307,'Erection Compiled'!$C$7:$C$742,0),"B")="B","","E")</f>
        <v>E</v>
      </c>
      <c r="M307" s="442" t="str">
        <f>+IFERROR(VLOOKUP(B307,Tackwelding!$B$6:$G$599,6,FALSE),"")</f>
        <v>Done</v>
      </c>
    </row>
    <row r="308" spans="1:13" x14ac:dyDescent="0.35">
      <c r="A308" s="442">
        <v>302</v>
      </c>
      <c r="B308" s="442" t="s">
        <v>707</v>
      </c>
      <c r="C308" s="442" t="s">
        <v>235</v>
      </c>
      <c r="D308" s="442">
        <v>0</v>
      </c>
      <c r="E308" s="442">
        <v>0</v>
      </c>
      <c r="F308" s="442">
        <v>1</v>
      </c>
      <c r="G308" s="442">
        <v>0</v>
      </c>
      <c r="H308" s="442" t="str">
        <f t="shared" ref="H308" si="42">+CONCATENATE(D308,",",E308,",",F308,",",G308)</f>
        <v>0,0,1,0</v>
      </c>
      <c r="I308" s="445">
        <v>470.4</v>
      </c>
      <c r="K308" s="442" t="str">
        <f>+IFERROR(VLOOKUP(B308,Foundation!$C$8:$E$703,3,FALSE),"")</f>
        <v>Sandy</v>
      </c>
      <c r="L308" s="442" t="str">
        <f>+IF(IFERROR(MATCH(B308,'Erection Compiled'!$C$7:$C$742,0),"B")="B","","E")</f>
        <v>E</v>
      </c>
      <c r="M308" s="442" t="str">
        <f>+IFERROR(VLOOKUP(B308,Tackwelding!$B$6:$G$599,6,FALSE),"")</f>
        <v>Done</v>
      </c>
    </row>
    <row r="309" spans="1:13" x14ac:dyDescent="0.35">
      <c r="A309" s="442">
        <v>303</v>
      </c>
      <c r="B309" s="442" t="s">
        <v>708</v>
      </c>
      <c r="C309" s="442" t="s">
        <v>236</v>
      </c>
      <c r="D309" s="442">
        <v>3</v>
      </c>
      <c r="E309" s="442">
        <v>3</v>
      </c>
      <c r="F309" s="442">
        <v>4</v>
      </c>
      <c r="G309" s="442">
        <v>3</v>
      </c>
      <c r="H309" s="442" t="str">
        <f t="shared" ref="H309" si="43">+CONCATENATE(D309,",",E309,",",F309,",",G309)</f>
        <v>3,3,4,3</v>
      </c>
      <c r="I309" s="445">
        <v>354.8</v>
      </c>
      <c r="K309" s="442" t="str">
        <f>+IFERROR(VLOOKUP(B309,Foundation!$C$8:$E$703,3,FALSE),"")</f>
        <v>Sandy</v>
      </c>
      <c r="L309" s="442" t="str">
        <f>+IF(IFERROR(MATCH(B309,'Erection Compiled'!$C$7:$C$742,0),"B")="B","","E")</f>
        <v>E</v>
      </c>
      <c r="M309" s="442" t="str">
        <f>+IFERROR(VLOOKUP(B309,Tackwelding!$B$6:$G$599,6,FALSE),"")</f>
        <v>Done</v>
      </c>
    </row>
    <row r="310" spans="1:13" x14ac:dyDescent="0.35">
      <c r="A310" s="442">
        <v>304</v>
      </c>
      <c r="B310" s="442" t="s">
        <v>709</v>
      </c>
      <c r="C310" s="442" t="s">
        <v>236</v>
      </c>
      <c r="D310" s="442">
        <v>4</v>
      </c>
      <c r="E310" s="442">
        <v>3</v>
      </c>
      <c r="F310" s="442">
        <v>4</v>
      </c>
      <c r="G310" s="442">
        <v>3</v>
      </c>
      <c r="H310" s="442" t="str">
        <f t="shared" ref="H310" si="44">+CONCATENATE(D310,",",E310,",",F310,",",G310)</f>
        <v>4,3,4,3</v>
      </c>
      <c r="I310" s="445">
        <v>442.1</v>
      </c>
      <c r="K310" s="442" t="str">
        <f>+IFERROR(VLOOKUP(B310,Foundation!$C$8:$E$703,3,FALSE),"")</f>
        <v>Sandy</v>
      </c>
      <c r="L310" s="442" t="str">
        <f>+IF(IFERROR(MATCH(B310,'Erection Compiled'!$C$7:$C$742,0),"B")="B","","E")</f>
        <v>E</v>
      </c>
      <c r="M310" s="442" t="str">
        <f>+IFERROR(VLOOKUP(B310,Tackwelding!$B$6:$G$599,6,FALSE),"")</f>
        <v>Done</v>
      </c>
    </row>
    <row r="311" spans="1:13" x14ac:dyDescent="0.35">
      <c r="A311" s="442">
        <v>305</v>
      </c>
      <c r="B311" s="442" t="s">
        <v>710</v>
      </c>
      <c r="C311" s="442" t="s">
        <v>236</v>
      </c>
      <c r="D311" s="442">
        <v>3</v>
      </c>
      <c r="E311" s="442">
        <v>4</v>
      </c>
      <c r="F311" s="442">
        <v>3</v>
      </c>
      <c r="G311" s="442">
        <v>3</v>
      </c>
      <c r="H311" s="442" t="str">
        <f t="shared" ref="H311" si="45">+CONCATENATE(D311,",",E311,",",F311,",",G311)</f>
        <v>3,4,3,3</v>
      </c>
      <c r="I311" s="445">
        <v>364.4</v>
      </c>
      <c r="K311" s="442" t="str">
        <f>+IFERROR(VLOOKUP(B311,Foundation!$C$8:$E$703,3,FALSE),"")</f>
        <v>Sandy</v>
      </c>
      <c r="L311" s="442" t="str">
        <f>+IF(IFERROR(MATCH(B311,'Erection Compiled'!$C$7:$C$742,0),"B")="B","","E")</f>
        <v>E</v>
      </c>
      <c r="M311" s="442" t="str">
        <f>+IFERROR(VLOOKUP(B311,Tackwelding!$B$6:$G$599,6,FALSE),"")</f>
        <v>Done</v>
      </c>
    </row>
    <row r="312" spans="1:13" x14ac:dyDescent="0.35">
      <c r="A312" s="442">
        <v>306</v>
      </c>
      <c r="B312" s="442" t="s">
        <v>711</v>
      </c>
      <c r="C312" s="442" t="s">
        <v>234</v>
      </c>
      <c r="D312" s="442">
        <v>0</v>
      </c>
      <c r="E312" s="442">
        <v>0</v>
      </c>
      <c r="F312" s="442">
        <v>0</v>
      </c>
      <c r="G312" s="442">
        <v>1</v>
      </c>
      <c r="H312" s="442" t="str">
        <f t="shared" ref="H312" si="46">+CONCATENATE(D312,",",E312,",",F312,",",G312)</f>
        <v>0,0,0,1</v>
      </c>
      <c r="I312" s="445">
        <v>470.8</v>
      </c>
      <c r="K312" s="442" t="str">
        <f>+IFERROR(VLOOKUP(B312,Foundation!$C$8:$E$703,3,FALSE),"")</f>
        <v>Sandy</v>
      </c>
      <c r="L312" s="442" t="str">
        <f>+IF(IFERROR(MATCH(B312,'Erection Compiled'!$C$7:$C$742,0),"B")="B","","E")</f>
        <v>E</v>
      </c>
      <c r="M312" s="442" t="str">
        <f>+IFERROR(VLOOKUP(B312,Tackwelding!$B$6:$G$599,6,FALSE),"")</f>
        <v>Done</v>
      </c>
    </row>
    <row r="313" spans="1:13" x14ac:dyDescent="0.35">
      <c r="A313" s="442">
        <v>307</v>
      </c>
      <c r="B313" s="446" t="s">
        <v>712</v>
      </c>
      <c r="C313" s="446" t="s">
        <v>236</v>
      </c>
      <c r="D313" s="446">
        <v>0</v>
      </c>
      <c r="E313" s="446">
        <v>0</v>
      </c>
      <c r="F313" s="446">
        <v>0</v>
      </c>
      <c r="G313" s="446">
        <v>0</v>
      </c>
      <c r="H313" s="446" t="str">
        <f t="shared" ref="H313" si="47">+CONCATENATE(D313,",",E313,",",F313,",",G313)</f>
        <v>0,0,0,0</v>
      </c>
      <c r="I313" s="445">
        <v>345</v>
      </c>
      <c r="K313" s="442" t="str">
        <f>+IFERROR(VLOOKUP(B313,Foundation!$C$8:$E$703,3,FALSE),"")</f>
        <v>Sandy</v>
      </c>
      <c r="L313" s="442" t="str">
        <f>+IF(IFERROR(MATCH(B313,'Erection Compiled'!$C$7:$C$742,0),"B")="B","","E")</f>
        <v>E</v>
      </c>
      <c r="M313" s="442" t="str">
        <f>+IFERROR(VLOOKUP(B313,Tackwelding!$B$6:$G$599,6,FALSE),"")</f>
        <v>Done</v>
      </c>
    </row>
    <row r="314" spans="1:13" x14ac:dyDescent="0.35">
      <c r="A314" s="442">
        <v>308</v>
      </c>
      <c r="B314" s="446" t="s">
        <v>713</v>
      </c>
      <c r="C314" s="446" t="s">
        <v>234</v>
      </c>
      <c r="D314" s="446">
        <v>0</v>
      </c>
      <c r="E314" s="446">
        <v>0</v>
      </c>
      <c r="F314" s="446">
        <v>1</v>
      </c>
      <c r="G314" s="446">
        <v>0</v>
      </c>
      <c r="H314" s="446" t="str">
        <f t="shared" ref="H314" si="48">+CONCATENATE(D314,",",E314,",",F314,",",G314)</f>
        <v>0,0,1,0</v>
      </c>
      <c r="I314" s="445">
        <v>364.4</v>
      </c>
      <c r="K314" s="442" t="str">
        <f>+IFERROR(VLOOKUP(B314,Foundation!$C$8:$E$703,3,FALSE),"")</f>
        <v>Sandy</v>
      </c>
      <c r="L314" s="442" t="str">
        <f>+IF(IFERROR(MATCH(B314,'Erection Compiled'!$C$7:$C$742,0),"B")="B","","E")</f>
        <v>E</v>
      </c>
      <c r="M314" s="442" t="str">
        <f>+IFERROR(VLOOKUP(B314,Tackwelding!$B$6:$G$599,6,FALSE),"")</f>
        <v>Done</v>
      </c>
    </row>
    <row r="315" spans="1:13" x14ac:dyDescent="0.35">
      <c r="A315" s="442">
        <v>309</v>
      </c>
      <c r="B315" s="442" t="s">
        <v>714</v>
      </c>
      <c r="C315" s="442" t="s">
        <v>234</v>
      </c>
      <c r="D315" s="442">
        <v>0</v>
      </c>
      <c r="E315" s="442">
        <v>0</v>
      </c>
      <c r="F315" s="442">
        <v>1</v>
      </c>
      <c r="G315" s="442">
        <v>0</v>
      </c>
      <c r="H315" s="442" t="str">
        <f t="shared" ref="H315" si="49">+CONCATENATE(D315,",",E315,",",F315,",",G315)</f>
        <v>0,0,1,0</v>
      </c>
      <c r="I315" s="447">
        <v>394.6</v>
      </c>
      <c r="K315" s="442" t="str">
        <f>+IFERROR(VLOOKUP(B315,Foundation!$C$8:$E$703,3,FALSE),"")</f>
        <v>Sandy</v>
      </c>
      <c r="L315" s="442" t="str">
        <f>+IF(IFERROR(MATCH(B315,'Erection Compiled'!$C$7:$C$742,0),"B")="B","","E")</f>
        <v>E</v>
      </c>
      <c r="M315" s="442" t="str">
        <f>+IFERROR(VLOOKUP(B315,Tackwelding!$B$6:$G$599,6,FALSE),"")</f>
        <v>Done</v>
      </c>
    </row>
    <row r="316" spans="1:13" x14ac:dyDescent="0.35">
      <c r="A316" s="442">
        <v>310</v>
      </c>
      <c r="B316" s="442" t="s">
        <v>715</v>
      </c>
      <c r="C316" s="442" t="s">
        <v>247</v>
      </c>
      <c r="D316" s="442">
        <v>0</v>
      </c>
      <c r="E316" s="442">
        <v>0</v>
      </c>
      <c r="F316" s="442">
        <v>0</v>
      </c>
      <c r="G316" s="442">
        <v>0</v>
      </c>
      <c r="H316" s="442" t="str">
        <f t="shared" ref="H316" si="50">+CONCATENATE(D316,",",E316,",",F316,",",G316)</f>
        <v>0,0,0,0</v>
      </c>
      <c r="I316" s="447">
        <v>401.4</v>
      </c>
      <c r="K316" s="442" t="str">
        <f>+IFERROR(VLOOKUP(B316,Foundation!$C$8:$E$703,3,FALSE),"")</f>
        <v>Sandy</v>
      </c>
      <c r="L316" s="442" t="str">
        <f>+IF(IFERROR(MATCH(B316,'Erection Compiled'!$C$7:$C$742,0),"B")="B","","E")</f>
        <v>E</v>
      </c>
      <c r="M316" s="442" t="str">
        <f>+IFERROR(VLOOKUP(B316,Tackwelding!$B$6:$G$599,6,FALSE),"")</f>
        <v>Done</v>
      </c>
    </row>
    <row r="317" spans="1:13" x14ac:dyDescent="0.35">
      <c r="A317" s="442">
        <v>311</v>
      </c>
      <c r="B317" s="442" t="s">
        <v>716</v>
      </c>
      <c r="C317" s="442" t="s">
        <v>234</v>
      </c>
      <c r="D317" s="442">
        <v>0</v>
      </c>
      <c r="E317" s="442">
        <v>0</v>
      </c>
      <c r="F317" s="442">
        <v>1</v>
      </c>
      <c r="G317" s="442">
        <v>0</v>
      </c>
      <c r="H317" s="442" t="str">
        <f t="shared" ref="H317" si="51">+CONCATENATE(D317,",",E317,",",F317,",",G317)</f>
        <v>0,0,1,0</v>
      </c>
      <c r="I317" s="445">
        <v>356.6</v>
      </c>
      <c r="K317" s="442" t="str">
        <f>+IFERROR(VLOOKUP(B317,Foundation!$C$8:$E$703,3,FALSE),"")</f>
        <v>Sandy</v>
      </c>
      <c r="L317" s="442" t="str">
        <f>+IF(IFERROR(MATCH(B317,'Erection Compiled'!$C$7:$C$742,0),"B")="B","","E")</f>
        <v>E</v>
      </c>
      <c r="M317" s="442" t="str">
        <f>+IFERROR(VLOOKUP(B317,Tackwelding!$B$6:$G$599,6,FALSE),"")</f>
        <v>Done</v>
      </c>
    </row>
    <row r="318" spans="1:13" x14ac:dyDescent="0.35">
      <c r="A318" s="442">
        <v>312</v>
      </c>
      <c r="B318" s="442" t="s">
        <v>717</v>
      </c>
      <c r="C318" s="442" t="s">
        <v>234</v>
      </c>
      <c r="D318" s="442">
        <v>0</v>
      </c>
      <c r="E318" s="442">
        <v>0</v>
      </c>
      <c r="F318" s="442">
        <v>0</v>
      </c>
      <c r="G318" s="442">
        <v>0</v>
      </c>
      <c r="H318" s="442" t="str">
        <f t="shared" ref="H318" si="52">+CONCATENATE(D318,",",E318,",",F318,",",G318)</f>
        <v>0,0,0,0</v>
      </c>
      <c r="I318" s="445">
        <v>307.10000000000002</v>
      </c>
      <c r="K318" s="442" t="str">
        <f>+IFERROR(VLOOKUP(B318,Foundation!$C$8:$E$703,3,FALSE),"")</f>
        <v>Sandy</v>
      </c>
      <c r="L318" s="442" t="str">
        <f>+IF(IFERROR(MATCH(B318,'Erection Compiled'!$C$7:$C$742,0),"B")="B","","E")</f>
        <v>E</v>
      </c>
      <c r="M318" s="442" t="str">
        <f>+IFERROR(VLOOKUP(B318,Tackwelding!$B$6:$G$599,6,FALSE),"")</f>
        <v>Done</v>
      </c>
    </row>
    <row r="319" spans="1:13" x14ac:dyDescent="0.35">
      <c r="A319" s="442">
        <v>313</v>
      </c>
      <c r="B319" s="442" t="s">
        <v>718</v>
      </c>
      <c r="C319" s="442" t="s">
        <v>247</v>
      </c>
      <c r="D319" s="442">
        <v>0</v>
      </c>
      <c r="E319" s="442">
        <v>0</v>
      </c>
      <c r="F319" s="442">
        <v>3</v>
      </c>
      <c r="G319" s="442">
        <v>3</v>
      </c>
      <c r="H319" s="442" t="str">
        <f t="shared" ref="H319" si="53">+CONCATENATE(D319,",",E319,",",F319,",",G319)</f>
        <v>0,0,3,3</v>
      </c>
      <c r="I319" s="445">
        <v>385</v>
      </c>
      <c r="K319" s="442" t="str">
        <f>+IFERROR(VLOOKUP(B319,Foundation!$C$8:$E$703,3,FALSE),"")</f>
        <v>Sandy</v>
      </c>
      <c r="L319" s="442" t="str">
        <f>+IF(IFERROR(MATCH(B319,'Erection Compiled'!$C$7:$C$742,0),"B")="B","","E")</f>
        <v>E</v>
      </c>
      <c r="M319" s="442" t="str">
        <f>+IFERROR(VLOOKUP(B319,Tackwelding!$B$6:$G$599,6,FALSE),"")</f>
        <v>Done</v>
      </c>
    </row>
    <row r="320" spans="1:13" x14ac:dyDescent="0.35">
      <c r="A320" s="442">
        <v>314</v>
      </c>
      <c r="B320" s="442" t="s">
        <v>719</v>
      </c>
      <c r="C320" s="442" t="s">
        <v>235</v>
      </c>
      <c r="D320" s="442">
        <v>0</v>
      </c>
      <c r="E320" s="442">
        <v>4</v>
      </c>
      <c r="F320" s="442">
        <v>0</v>
      </c>
      <c r="G320" s="442">
        <v>0</v>
      </c>
      <c r="H320" s="442" t="str">
        <f t="shared" ref="H320" si="54">+CONCATENATE(D320,",",E320,",",F320,",",G320)</f>
        <v>0,4,0,0</v>
      </c>
      <c r="I320" s="445">
        <v>402</v>
      </c>
      <c r="K320" s="442" t="str">
        <f>+IFERROR(VLOOKUP(B320,Foundation!$C$8:$E$703,3,FALSE),"")</f>
        <v>Sandy</v>
      </c>
      <c r="L320" s="442" t="str">
        <f>+IF(IFERROR(MATCH(B320,'Erection Compiled'!$C$7:$C$742,0),"B")="B","","E")</f>
        <v/>
      </c>
      <c r="M320" s="442" t="str">
        <f>+IFERROR(VLOOKUP(B320,Tackwelding!$B$6:$G$599,6,FALSE),"")</f>
        <v/>
      </c>
    </row>
    <row r="321" spans="1:13" x14ac:dyDescent="0.35">
      <c r="A321" s="442">
        <v>315</v>
      </c>
      <c r="B321" s="442" t="s">
        <v>720</v>
      </c>
      <c r="C321" s="442" t="s">
        <v>235</v>
      </c>
      <c r="D321" s="442">
        <v>0</v>
      </c>
      <c r="E321" s="442">
        <v>0</v>
      </c>
      <c r="F321" s="442">
        <v>0</v>
      </c>
      <c r="G321" s="442">
        <v>3</v>
      </c>
      <c r="H321" s="442" t="str">
        <f t="shared" ref="H321" si="55">+CONCATENATE(D321,",",E321,",",F321,",",G321)</f>
        <v>0,0,0,3</v>
      </c>
      <c r="I321" s="445">
        <v>402.6</v>
      </c>
      <c r="K321" s="442" t="str">
        <f>+IFERROR(VLOOKUP(B321,Foundation!$C$8:$E$703,3,FALSE),"")</f>
        <v>Sandy</v>
      </c>
      <c r="L321" s="442" t="str">
        <f>+IF(IFERROR(MATCH(B321,'Erection Compiled'!$C$7:$C$742,0),"B")="B","","E")</f>
        <v>E</v>
      </c>
      <c r="M321" s="442" t="str">
        <f>+IFERROR(VLOOKUP(B321,Tackwelding!$B$6:$G$599,6,FALSE),"")</f>
        <v/>
      </c>
    </row>
    <row r="322" spans="1:13" x14ac:dyDescent="0.35">
      <c r="A322" s="442">
        <v>316</v>
      </c>
      <c r="B322" s="442" t="s">
        <v>721</v>
      </c>
      <c r="C322" s="442" t="s">
        <v>236</v>
      </c>
      <c r="D322" s="442">
        <v>4</v>
      </c>
      <c r="E322" s="442">
        <v>3</v>
      </c>
      <c r="F322" s="442">
        <v>3</v>
      </c>
      <c r="G322" s="442">
        <v>3</v>
      </c>
      <c r="H322" s="442" t="str">
        <f t="shared" ref="H322" si="56">+CONCATENATE(D322,",",E322,",",F322,",",G322)</f>
        <v>4,3,3,3</v>
      </c>
      <c r="I322" s="445">
        <v>437</v>
      </c>
      <c r="K322" s="442" t="str">
        <f>+IFERROR(VLOOKUP(B322,Foundation!$C$8:$E$703,3,FALSE),"")</f>
        <v>Sandy</v>
      </c>
      <c r="L322" s="442" t="str">
        <f>+IF(IFERROR(MATCH(B322,'Erection Compiled'!$C$7:$C$742,0),"B")="B","","E")</f>
        <v>E</v>
      </c>
      <c r="M322" s="442" t="str">
        <f>+IFERROR(VLOOKUP(B322,Tackwelding!$B$6:$G$599,6,FALSE),"")</f>
        <v/>
      </c>
    </row>
    <row r="323" spans="1:13" x14ac:dyDescent="0.35">
      <c r="A323" s="442">
        <v>317</v>
      </c>
      <c r="B323" s="442" t="s">
        <v>722</v>
      </c>
      <c r="C323" s="442" t="s">
        <v>236</v>
      </c>
      <c r="D323" s="442">
        <v>2</v>
      </c>
      <c r="E323" s="442">
        <v>2</v>
      </c>
      <c r="F323" s="442">
        <v>0</v>
      </c>
      <c r="G323" s="442">
        <v>0</v>
      </c>
      <c r="H323" s="442" t="str">
        <f t="shared" ref="H323" si="57">+CONCATENATE(D323,",",E323,",",F323,",",G323)</f>
        <v>2,2,0,0</v>
      </c>
      <c r="I323" s="445">
        <v>393.8</v>
      </c>
      <c r="K323" s="442" t="str">
        <f>+IFERROR(VLOOKUP(B323,Foundation!$C$8:$E$703,3,FALSE),"")</f>
        <v>Sandy</v>
      </c>
      <c r="L323" s="442" t="str">
        <f>+IF(IFERROR(MATCH(B323,'Erection Compiled'!$C$7:$C$742,0),"B")="B","","E")</f>
        <v>E</v>
      </c>
      <c r="M323" s="442" t="str">
        <f>+IFERROR(VLOOKUP(B323,Tackwelding!$B$6:$G$599,6,FALSE),"")</f>
        <v/>
      </c>
    </row>
    <row r="324" spans="1:13" x14ac:dyDescent="0.35">
      <c r="A324" s="442">
        <v>318</v>
      </c>
      <c r="B324" s="442" t="s">
        <v>723</v>
      </c>
      <c r="C324" s="442" t="s">
        <v>236</v>
      </c>
      <c r="D324" s="442">
        <v>0</v>
      </c>
      <c r="E324" s="442">
        <v>0</v>
      </c>
      <c r="F324" s="442">
        <v>0</v>
      </c>
      <c r="G324" s="442">
        <v>1</v>
      </c>
      <c r="H324" s="442" t="str">
        <f t="shared" ref="H324" si="58">+CONCATENATE(D324,",",E324,",",F324,",",G324)</f>
        <v>0,0,0,1</v>
      </c>
      <c r="I324" s="445">
        <v>447</v>
      </c>
      <c r="K324" s="442" t="str">
        <f>+IFERROR(VLOOKUP(B324,Foundation!$C$8:$E$703,3,FALSE),"")</f>
        <v>Sandy</v>
      </c>
      <c r="L324" s="442" t="str">
        <f>+IF(IFERROR(MATCH(B324,'Erection Compiled'!$C$7:$C$742,0),"B")="B","","E")</f>
        <v>E</v>
      </c>
      <c r="M324" s="442" t="str">
        <f>+IFERROR(VLOOKUP(B324,Tackwelding!$B$6:$G$599,6,FALSE),"")</f>
        <v>Done</v>
      </c>
    </row>
    <row r="325" spans="1:13" x14ac:dyDescent="0.35">
      <c r="A325" s="442">
        <v>319</v>
      </c>
      <c r="B325" s="442" t="s">
        <v>724</v>
      </c>
      <c r="C325" s="442" t="s">
        <v>235</v>
      </c>
      <c r="D325" s="442">
        <v>0</v>
      </c>
      <c r="E325" s="442">
        <v>0</v>
      </c>
      <c r="F325" s="442">
        <v>0</v>
      </c>
      <c r="G325" s="442">
        <v>0</v>
      </c>
      <c r="H325" s="442" t="str">
        <f t="shared" ref="H325" si="59">+CONCATENATE(D325,",",E325,",",F325,",",G325)</f>
        <v>0,0,0,0</v>
      </c>
      <c r="I325" s="445">
        <v>373</v>
      </c>
      <c r="K325" s="442" t="str">
        <f>+IFERROR(VLOOKUP(B325,Foundation!$C$8:$E$703,3,FALSE),"")</f>
        <v>Sandy</v>
      </c>
      <c r="L325" s="442" t="str">
        <f>+IF(IFERROR(MATCH(B325,'Erection Compiled'!$C$7:$C$742,0),"B")="B","","E")</f>
        <v>E</v>
      </c>
      <c r="M325" s="442" t="str">
        <f>+IFERROR(VLOOKUP(B325,Tackwelding!$B$6:$G$599,6,FALSE),"")</f>
        <v>Done</v>
      </c>
    </row>
    <row r="326" spans="1:13" x14ac:dyDescent="0.35">
      <c r="A326" s="442">
        <v>320</v>
      </c>
      <c r="B326" s="442" t="s">
        <v>725</v>
      </c>
      <c r="C326" s="442" t="s">
        <v>20</v>
      </c>
      <c r="D326" s="442">
        <v>0</v>
      </c>
      <c r="E326" s="442">
        <v>3</v>
      </c>
      <c r="F326" s="442">
        <v>1</v>
      </c>
      <c r="G326" s="442">
        <v>0</v>
      </c>
      <c r="H326" s="442" t="str">
        <f t="shared" ref="H326" si="60">+CONCATENATE(D326,",",E326,",",F326,",",G326)</f>
        <v>0,3,1,0</v>
      </c>
      <c r="I326" s="445">
        <v>406.8</v>
      </c>
      <c r="K326" s="442" t="str">
        <f>+IFERROR(VLOOKUP(B326,Foundation!$C$8:$E$703,3,FALSE),"")</f>
        <v>Sandy</v>
      </c>
      <c r="L326" s="442" t="str">
        <f>+IF(IFERROR(MATCH(B326,'Erection Compiled'!$C$7:$C$742,0),"B")="B","","E")</f>
        <v>E</v>
      </c>
      <c r="M326" s="442" t="str">
        <f>+IFERROR(VLOOKUP(B326,Tackwelding!$B$6:$G$599,6,FALSE),"")</f>
        <v>Done</v>
      </c>
    </row>
    <row r="327" spans="1:13" x14ac:dyDescent="0.35">
      <c r="A327" s="442">
        <v>321</v>
      </c>
      <c r="B327" s="442" t="s">
        <v>726</v>
      </c>
      <c r="C327" s="442" t="s">
        <v>235</v>
      </c>
      <c r="D327" s="442">
        <v>0</v>
      </c>
      <c r="E327" s="442">
        <v>0</v>
      </c>
      <c r="F327" s="442">
        <v>0</v>
      </c>
      <c r="G327" s="442">
        <v>0</v>
      </c>
      <c r="H327" s="442" t="str">
        <f t="shared" ref="H327" si="61">+CONCATENATE(D327,",",E327,",",F327,",",G327)</f>
        <v>0,0,0,0</v>
      </c>
      <c r="I327" s="445">
        <v>433</v>
      </c>
      <c r="K327" s="442" t="str">
        <f>+IFERROR(VLOOKUP(B327,Foundation!$C$8:$E$703,3,FALSE),"")</f>
        <v>Sandy</v>
      </c>
      <c r="L327" s="442" t="str">
        <f>+IF(IFERROR(MATCH(B327,'Erection Compiled'!$C$7:$C$742,0),"B")="B","","E")</f>
        <v>E</v>
      </c>
      <c r="M327" s="442" t="str">
        <f>+IFERROR(VLOOKUP(B327,Tackwelding!$B$6:$G$599,6,FALSE),"")</f>
        <v>Done</v>
      </c>
    </row>
    <row r="328" spans="1:13" x14ac:dyDescent="0.35">
      <c r="A328" s="442">
        <v>322</v>
      </c>
      <c r="B328" s="442" t="s">
        <v>727</v>
      </c>
      <c r="C328" s="442" t="s">
        <v>20</v>
      </c>
      <c r="D328" s="442">
        <v>0</v>
      </c>
      <c r="E328" s="442">
        <v>0</v>
      </c>
      <c r="F328" s="442">
        <v>0</v>
      </c>
      <c r="G328" s="442">
        <v>0</v>
      </c>
      <c r="H328" s="442" t="str">
        <f t="shared" ref="H328" si="62">+CONCATENATE(D328,",",E328,",",F328,",",G328)</f>
        <v>0,0,0,0</v>
      </c>
      <c r="I328" s="445">
        <v>399.7</v>
      </c>
      <c r="K328" s="442" t="str">
        <f>+IFERROR(VLOOKUP(B328,Foundation!$C$8:$E$703,3,FALSE),"")</f>
        <v>Sandy</v>
      </c>
      <c r="L328" s="442" t="str">
        <f>+IF(IFERROR(MATCH(B328,'Erection Compiled'!$C$7:$C$742,0),"B")="B","","E")</f>
        <v>E</v>
      </c>
      <c r="M328" s="442" t="str">
        <f>+IFERROR(VLOOKUP(B328,Tackwelding!$B$6:$G$599,6,FALSE),"")</f>
        <v>Done</v>
      </c>
    </row>
    <row r="329" spans="1:13" x14ac:dyDescent="0.35">
      <c r="A329" s="442">
        <v>323</v>
      </c>
      <c r="B329" s="442" t="s">
        <v>728</v>
      </c>
      <c r="C329" s="442" t="s">
        <v>236</v>
      </c>
      <c r="D329" s="442">
        <v>1</v>
      </c>
      <c r="E329" s="442">
        <v>2</v>
      </c>
      <c r="F329" s="442">
        <v>1</v>
      </c>
      <c r="G329" s="442">
        <v>1</v>
      </c>
      <c r="H329" s="442" t="str">
        <f t="shared" ref="H329" si="63">+CONCATENATE(D329,",",E329,",",F329,",",G329)</f>
        <v>1,2,1,1</v>
      </c>
      <c r="I329" s="445">
        <v>384.1</v>
      </c>
      <c r="K329" s="442" t="str">
        <f>+IFERROR(VLOOKUP(B329,Foundation!$C$8:$E$703,3,FALSE),"")</f>
        <v>Sandy</v>
      </c>
      <c r="L329" s="442" t="str">
        <f>+IF(IFERROR(MATCH(B329,'Erection Compiled'!$C$7:$C$742,0),"B")="B","","E")</f>
        <v>E</v>
      </c>
      <c r="M329" s="442" t="str">
        <f>+IFERROR(VLOOKUP(B329,Tackwelding!$B$6:$G$599,6,FALSE),"")</f>
        <v>Done</v>
      </c>
    </row>
    <row r="330" spans="1:13" x14ac:dyDescent="0.35">
      <c r="A330" s="442">
        <v>324</v>
      </c>
      <c r="B330" s="442" t="s">
        <v>729</v>
      </c>
      <c r="C330" s="442" t="s">
        <v>244</v>
      </c>
      <c r="D330" s="442">
        <v>4</v>
      </c>
      <c r="E330" s="442">
        <v>4</v>
      </c>
      <c r="F330" s="442">
        <v>4</v>
      </c>
      <c r="G330" s="442">
        <v>4</v>
      </c>
      <c r="H330" s="442" t="str">
        <f t="shared" ref="H330" si="64">+CONCATENATE(D330,",",E330,",",F330,",",G330)</f>
        <v>4,4,4,4</v>
      </c>
      <c r="I330" s="445">
        <v>455.9</v>
      </c>
      <c r="K330" s="442" t="str">
        <f>+IFERROR(VLOOKUP(B330,Foundation!$C$8:$E$703,3,FALSE),"")</f>
        <v>Sandy</v>
      </c>
      <c r="L330" s="442" t="str">
        <f>+IF(IFERROR(MATCH(B330,'Erection Compiled'!$C$7:$C$742,0),"B")="B","","E")</f>
        <v>E</v>
      </c>
      <c r="M330" s="442" t="str">
        <f>+IFERROR(VLOOKUP(B330,Tackwelding!$B$6:$G$599,6,FALSE),"")</f>
        <v/>
      </c>
    </row>
    <row r="331" spans="1:13" x14ac:dyDescent="0.35">
      <c r="A331" s="442">
        <v>325</v>
      </c>
      <c r="B331" s="442" t="s">
        <v>730</v>
      </c>
      <c r="C331" s="442" t="s">
        <v>236</v>
      </c>
      <c r="D331" s="442">
        <v>4</v>
      </c>
      <c r="E331" s="442">
        <v>4</v>
      </c>
      <c r="F331" s="442">
        <v>4</v>
      </c>
      <c r="G331" s="442">
        <v>4</v>
      </c>
      <c r="H331" s="442" t="str">
        <f t="shared" ref="H331" si="65">+CONCATENATE(D331,",",E331,",",F331,",",G331)</f>
        <v>4,4,4,4</v>
      </c>
      <c r="I331" s="445">
        <v>433.2</v>
      </c>
      <c r="K331" s="442" t="str">
        <f>+IFERROR(VLOOKUP(B331,Foundation!$C$8:$E$703,3,FALSE),"")</f>
        <v>Sandy</v>
      </c>
      <c r="L331" s="442" t="str">
        <f>+IF(IFERROR(MATCH(B331,'Erection Compiled'!$C$7:$C$742,0),"B")="B","","E")</f>
        <v>E</v>
      </c>
      <c r="M331" s="442" t="str">
        <f>+IFERROR(VLOOKUP(B331,Tackwelding!$B$6:$G$599,6,FALSE),"")</f>
        <v/>
      </c>
    </row>
    <row r="332" spans="1:13" x14ac:dyDescent="0.35">
      <c r="A332" s="442">
        <v>326</v>
      </c>
      <c r="B332" s="448" t="s">
        <v>731</v>
      </c>
      <c r="C332" s="442" t="s">
        <v>234</v>
      </c>
      <c r="D332" s="442">
        <v>0</v>
      </c>
      <c r="E332" s="442">
        <v>0</v>
      </c>
      <c r="F332" s="442">
        <v>0</v>
      </c>
      <c r="G332" s="442">
        <v>2</v>
      </c>
      <c r="H332" s="442" t="str">
        <f t="shared" ref="H332" si="66">+CONCATENATE(D332,",",E332,",",F332,",",G332)</f>
        <v>0,0,0,2</v>
      </c>
      <c r="I332" s="445">
        <v>407.4</v>
      </c>
      <c r="K332" s="442" t="str">
        <f>+IFERROR(VLOOKUP(B332,Foundation!$C$8:$E$703,3,FALSE),"")</f>
        <v>Sandy</v>
      </c>
      <c r="L332" s="442" t="str">
        <f>+IF(IFERROR(MATCH(B332,'Erection Compiled'!$C$7:$C$742,0),"B")="B","","E")</f>
        <v>E</v>
      </c>
      <c r="M332" s="442" t="str">
        <f>+IFERROR(VLOOKUP(B332,Tackwelding!$B$6:$G$599,6,FALSE),"")</f>
        <v/>
      </c>
    </row>
    <row r="333" spans="1:13" x14ac:dyDescent="0.35">
      <c r="A333" s="442">
        <v>327</v>
      </c>
      <c r="B333" s="442" t="s">
        <v>732</v>
      </c>
      <c r="C333" s="442" t="s">
        <v>235</v>
      </c>
      <c r="D333" s="442">
        <v>0</v>
      </c>
      <c r="E333" s="442">
        <v>4</v>
      </c>
      <c r="F333" s="442">
        <v>1</v>
      </c>
      <c r="G333" s="442">
        <v>0</v>
      </c>
      <c r="H333" s="442" t="str">
        <f t="shared" ref="H333" si="67">+CONCATENATE(D333,",",E333,",",F333,",",G333)</f>
        <v>0,4,1,0</v>
      </c>
      <c r="I333" s="445">
        <v>394.5</v>
      </c>
      <c r="K333" s="442" t="str">
        <f>+IFERROR(VLOOKUP(B333,Foundation!$C$8:$E$703,3,FALSE),"")</f>
        <v>Sandy</v>
      </c>
      <c r="L333" s="442" t="str">
        <f>+IF(IFERROR(MATCH(B333,'Erection Compiled'!$C$7:$C$742,0),"B")="B","","E")</f>
        <v>E</v>
      </c>
      <c r="M333" s="442" t="str">
        <f>+IFERROR(VLOOKUP(B333,Tackwelding!$B$6:$G$599,6,FALSE),"")</f>
        <v>Done</v>
      </c>
    </row>
    <row r="334" spans="1:13" x14ac:dyDescent="0.35">
      <c r="A334" s="442">
        <v>328</v>
      </c>
      <c r="B334" s="442" t="s">
        <v>733</v>
      </c>
      <c r="C334" s="442" t="s">
        <v>234</v>
      </c>
      <c r="D334" s="442">
        <v>0</v>
      </c>
      <c r="E334" s="442">
        <v>2</v>
      </c>
      <c r="F334" s="442">
        <v>1</v>
      </c>
      <c r="G334" s="442">
        <v>0</v>
      </c>
      <c r="H334" s="442" t="str">
        <f t="shared" ref="H334" si="68">+CONCATENATE(D334,",",E334,",",F334,",",G334)</f>
        <v>0,2,1,0</v>
      </c>
      <c r="I334" s="445">
        <v>410.1</v>
      </c>
      <c r="K334" s="442" t="str">
        <f>+IFERROR(VLOOKUP(B334,Foundation!$C$8:$E$703,3,FALSE),"")</f>
        <v>Sandy</v>
      </c>
      <c r="L334" s="442" t="str">
        <f>+IF(IFERROR(MATCH(B334,'Erection Compiled'!$C$7:$C$742,0),"B")="B","","E")</f>
        <v>E</v>
      </c>
      <c r="M334" s="442" t="str">
        <f>+IFERROR(VLOOKUP(B334,Tackwelding!$B$6:$G$599,6,FALSE),"")</f>
        <v>Done</v>
      </c>
    </row>
    <row r="335" spans="1:13" x14ac:dyDescent="0.35">
      <c r="A335" s="442">
        <v>329</v>
      </c>
      <c r="B335" s="442" t="s">
        <v>734</v>
      </c>
      <c r="C335" s="442" t="s">
        <v>20</v>
      </c>
      <c r="D335" s="442">
        <v>0</v>
      </c>
      <c r="E335" s="442">
        <v>0</v>
      </c>
      <c r="F335" s="442">
        <v>0</v>
      </c>
      <c r="G335" s="442">
        <v>0</v>
      </c>
      <c r="H335" s="442" t="str">
        <f t="shared" ref="H335" si="69">+CONCATENATE(D335,",",E335,",",F335,",",G335)</f>
        <v>0,0,0,0</v>
      </c>
      <c r="I335" s="445">
        <v>428.1</v>
      </c>
      <c r="K335" s="442" t="str">
        <f>+IFERROR(VLOOKUP(B335,Foundation!$C$8:$E$703,3,FALSE),"")</f>
        <v>Sandy</v>
      </c>
      <c r="L335" s="442" t="str">
        <f>+IF(IFERROR(MATCH(B335,'Erection Compiled'!$C$7:$C$742,0),"B")="B","","E")</f>
        <v>E</v>
      </c>
      <c r="M335" s="442" t="str">
        <f>+IFERROR(VLOOKUP(B335,Tackwelding!$B$6:$G$599,6,FALSE),"")</f>
        <v/>
      </c>
    </row>
    <row r="336" spans="1:13" x14ac:dyDescent="0.35">
      <c r="A336" s="442">
        <v>330</v>
      </c>
      <c r="B336" s="442" t="s">
        <v>735</v>
      </c>
      <c r="C336" s="442" t="s">
        <v>235</v>
      </c>
      <c r="D336" s="442">
        <v>1</v>
      </c>
      <c r="E336" s="442">
        <v>1</v>
      </c>
      <c r="F336" s="442">
        <v>3</v>
      </c>
      <c r="G336" s="442">
        <v>1</v>
      </c>
      <c r="H336" s="442" t="str">
        <f t="shared" ref="H336" si="70">+CONCATENATE(D336,",",E336,",",F336,",",G336)</f>
        <v>1,1,3,1</v>
      </c>
      <c r="I336" s="445">
        <v>406.6</v>
      </c>
      <c r="K336" s="442" t="str">
        <f>+IFERROR(VLOOKUP(B336,Foundation!$C$8:$E$703,3,FALSE),"")</f>
        <v>Sandy</v>
      </c>
      <c r="L336" s="442" t="str">
        <f>+IF(IFERROR(MATCH(B336,'Erection Compiled'!$C$7:$C$742,0),"B")="B","","E")</f>
        <v>E</v>
      </c>
      <c r="M336" s="442" t="str">
        <f>+IFERROR(VLOOKUP(B336,Tackwelding!$B$6:$G$599,6,FALSE),"")</f>
        <v/>
      </c>
    </row>
    <row r="337" spans="1:13" x14ac:dyDescent="0.35">
      <c r="A337" s="442">
        <v>331</v>
      </c>
      <c r="B337" s="442" t="s">
        <v>736</v>
      </c>
      <c r="C337" s="442" t="s">
        <v>20</v>
      </c>
      <c r="D337" s="442">
        <v>0</v>
      </c>
      <c r="E337" s="442">
        <v>0</v>
      </c>
      <c r="F337" s="442">
        <v>0</v>
      </c>
      <c r="G337" s="442">
        <v>0</v>
      </c>
      <c r="H337" s="442" t="str">
        <f t="shared" ref="H337" si="71">+CONCATENATE(D337,",",E337,",",F337,",",G337)</f>
        <v>0,0,0,0</v>
      </c>
      <c r="I337" s="445">
        <v>411.3</v>
      </c>
      <c r="K337" s="442" t="str">
        <f>+IFERROR(VLOOKUP(B337,Foundation!$C$8:$E$703,3,FALSE),"")</f>
        <v>Sandy</v>
      </c>
      <c r="L337" s="442" t="str">
        <f>+IF(IFERROR(MATCH(B337,'Erection Compiled'!$C$7:$C$742,0),"B")="B","","E")</f>
        <v>E</v>
      </c>
      <c r="M337" s="442" t="str">
        <f>+IFERROR(VLOOKUP(B337,Tackwelding!$B$6:$G$599,6,FALSE),"")</f>
        <v/>
      </c>
    </row>
    <row r="338" spans="1:13" x14ac:dyDescent="0.35">
      <c r="A338" s="442">
        <v>332</v>
      </c>
      <c r="B338" s="442" t="s">
        <v>737</v>
      </c>
      <c r="C338" s="442" t="s">
        <v>20</v>
      </c>
      <c r="D338" s="442">
        <v>0</v>
      </c>
      <c r="E338" s="442">
        <v>0</v>
      </c>
      <c r="F338" s="442">
        <v>0</v>
      </c>
      <c r="G338" s="442">
        <v>0</v>
      </c>
      <c r="H338" s="442" t="str">
        <f t="shared" ref="H338" si="72">+CONCATENATE(D338,",",E338,",",F338,",",G338)</f>
        <v>0,0,0,0</v>
      </c>
      <c r="I338" s="445">
        <v>427.8</v>
      </c>
      <c r="K338" s="442" t="str">
        <f>+IFERROR(VLOOKUP(B338,Foundation!$C$8:$E$703,3,FALSE),"")</f>
        <v>Sandy</v>
      </c>
      <c r="L338" s="442" t="str">
        <f>+IF(IFERROR(MATCH(B338,'Erection Compiled'!$C$7:$C$742,0),"B")="B","","E")</f>
        <v>E</v>
      </c>
      <c r="M338" s="442" t="str">
        <f>+IFERROR(VLOOKUP(B338,Tackwelding!$B$6:$G$599,6,FALSE),"")</f>
        <v/>
      </c>
    </row>
    <row r="339" spans="1:13" x14ac:dyDescent="0.35">
      <c r="A339" s="442">
        <v>333</v>
      </c>
      <c r="B339" s="442" t="s">
        <v>738</v>
      </c>
      <c r="C339" s="442" t="s">
        <v>249</v>
      </c>
      <c r="D339" s="442">
        <v>0</v>
      </c>
      <c r="E339" s="442">
        <v>0</v>
      </c>
      <c r="F339" s="442">
        <v>0</v>
      </c>
      <c r="G339" s="442">
        <v>0</v>
      </c>
      <c r="H339" s="442" t="str">
        <f t="shared" ref="H339" si="73">+CONCATENATE(D339,",",E339,",",F339,",",G339)</f>
        <v>0,0,0,0</v>
      </c>
      <c r="I339" s="445">
        <v>371.3</v>
      </c>
      <c r="K339" s="442" t="str">
        <f>+IFERROR(VLOOKUP(B339,Foundation!$C$8:$E$703,3,FALSE),"")</f>
        <v>Sandy</v>
      </c>
      <c r="L339" s="442" t="str">
        <f>+IF(IFERROR(MATCH(B339,'Erection Compiled'!$C$7:$C$742,0),"B")="B","","E")</f>
        <v/>
      </c>
      <c r="M339" s="442" t="str">
        <f>+IFERROR(VLOOKUP(B339,Tackwelding!$B$6:$G$599,6,FALSE),"")</f>
        <v/>
      </c>
    </row>
    <row r="340" spans="1:13" x14ac:dyDescent="0.35">
      <c r="A340" s="442">
        <v>334</v>
      </c>
      <c r="B340" s="442" t="s">
        <v>739</v>
      </c>
      <c r="C340" s="442" t="s">
        <v>20</v>
      </c>
      <c r="D340" s="442">
        <v>1</v>
      </c>
      <c r="E340" s="442">
        <v>1</v>
      </c>
      <c r="F340" s="442">
        <v>0</v>
      </c>
      <c r="G340" s="442">
        <v>0</v>
      </c>
      <c r="H340" s="442" t="str">
        <f t="shared" ref="H340" si="74">+CONCATENATE(D340,",",E340,",",F340,",",G340)</f>
        <v>1,1,0,0</v>
      </c>
      <c r="I340" s="445">
        <v>365.1</v>
      </c>
      <c r="K340" s="442" t="str">
        <f>+IFERROR(VLOOKUP(B340,Foundation!$C$8:$E$703,3,FALSE),"")</f>
        <v>Sandy</v>
      </c>
      <c r="L340" s="442" t="str">
        <f>+IF(IFERROR(MATCH(B340,'Erection Compiled'!$C$7:$C$742,0),"B")="B","","E")</f>
        <v>E</v>
      </c>
      <c r="M340" s="442" t="str">
        <f>+IFERROR(VLOOKUP(B340,Tackwelding!$B$6:$G$599,6,FALSE),"")</f>
        <v>Done</v>
      </c>
    </row>
    <row r="341" spans="1:13" x14ac:dyDescent="0.35">
      <c r="A341" s="442">
        <v>335</v>
      </c>
      <c r="B341" s="442" t="s">
        <v>740</v>
      </c>
      <c r="C341" s="442" t="s">
        <v>20</v>
      </c>
      <c r="D341" s="442">
        <v>0</v>
      </c>
      <c r="E341" s="442">
        <v>0</v>
      </c>
      <c r="F341" s="442">
        <v>0</v>
      </c>
      <c r="G341" s="442">
        <v>0</v>
      </c>
      <c r="H341" s="442" t="str">
        <f t="shared" ref="H341" si="75">+CONCATENATE(D341,",",E341,",",F341,",",G341)</f>
        <v>0,0,0,0</v>
      </c>
      <c r="I341" s="445">
        <v>381</v>
      </c>
      <c r="K341" s="442" t="str">
        <f>+IFERROR(VLOOKUP(B341,Foundation!$C$8:$E$703,3,FALSE),"")</f>
        <v>Sandy</v>
      </c>
      <c r="L341" s="442" t="str">
        <f>+IF(IFERROR(MATCH(B341,'Erection Compiled'!$C$7:$C$742,0),"B")="B","","E")</f>
        <v>E</v>
      </c>
      <c r="M341" s="442" t="str">
        <f>+IFERROR(VLOOKUP(B341,Tackwelding!$B$6:$G$599,6,FALSE),"")</f>
        <v/>
      </c>
    </row>
    <row r="342" spans="1:13" x14ac:dyDescent="0.35">
      <c r="A342" s="442">
        <v>336</v>
      </c>
      <c r="B342" s="442" t="s">
        <v>741</v>
      </c>
      <c r="C342" s="442" t="s">
        <v>235</v>
      </c>
      <c r="D342" s="442">
        <v>0</v>
      </c>
      <c r="E342" s="442">
        <v>2</v>
      </c>
      <c r="F342" s="442">
        <v>0</v>
      </c>
      <c r="G342" s="442">
        <v>0</v>
      </c>
      <c r="H342" s="442" t="str">
        <f t="shared" ref="H342" si="76">+CONCATENATE(D342,",",E342,",",F342,",",G342)</f>
        <v>0,2,0,0</v>
      </c>
      <c r="I342" s="445">
        <v>417</v>
      </c>
      <c r="K342" s="442" t="str">
        <f>+IFERROR(VLOOKUP(B342,Foundation!$C$8:$E$703,3,FALSE),"")</f>
        <v>Sandy</v>
      </c>
      <c r="L342" s="442" t="str">
        <f>+IF(IFERROR(MATCH(B342,'Erection Compiled'!$C$7:$C$742,0),"B")="B","","E")</f>
        <v>E</v>
      </c>
      <c r="M342" s="442" t="str">
        <f>+IFERROR(VLOOKUP(B342,Tackwelding!$B$6:$G$599,6,FALSE),"")</f>
        <v>Done</v>
      </c>
    </row>
    <row r="343" spans="1:13" x14ac:dyDescent="0.35">
      <c r="A343" s="442">
        <v>337</v>
      </c>
      <c r="B343" s="442" t="s">
        <v>742</v>
      </c>
      <c r="C343" s="442" t="s">
        <v>236</v>
      </c>
      <c r="D343" s="442">
        <v>1</v>
      </c>
      <c r="E343" s="442">
        <v>2</v>
      </c>
      <c r="F343" s="442">
        <v>0</v>
      </c>
      <c r="G343" s="442">
        <v>0</v>
      </c>
      <c r="H343" s="442" t="str">
        <f t="shared" ref="H343" si="77">+CONCATENATE(D343,",",E343,",",F343,",",G343)</f>
        <v>1,2,0,0</v>
      </c>
      <c r="I343" s="445">
        <v>423.3</v>
      </c>
      <c r="K343" s="442" t="str">
        <f>+IFERROR(VLOOKUP(B343,Foundation!$C$8:$E$703,3,FALSE),"")</f>
        <v>Sandy</v>
      </c>
      <c r="L343" s="442" t="str">
        <f>+IF(IFERROR(MATCH(B343,'Erection Compiled'!$C$7:$C$742,0),"B")="B","","E")</f>
        <v>E</v>
      </c>
      <c r="M343" s="442" t="str">
        <f>+IFERROR(VLOOKUP(B343,Tackwelding!$B$6:$G$599,6,FALSE),"")</f>
        <v/>
      </c>
    </row>
    <row r="344" spans="1:13" x14ac:dyDescent="0.35">
      <c r="A344" s="442">
        <v>338</v>
      </c>
      <c r="B344" s="442" t="s">
        <v>743</v>
      </c>
      <c r="C344" s="442" t="s">
        <v>236</v>
      </c>
      <c r="D344" s="442">
        <v>1</v>
      </c>
      <c r="E344" s="442">
        <v>3</v>
      </c>
      <c r="F344" s="442">
        <v>3</v>
      </c>
      <c r="G344" s="442">
        <v>1</v>
      </c>
      <c r="H344" s="442" t="str">
        <f t="shared" ref="H344" si="78">+CONCATENATE(D344,",",E344,",",F344,",",G344)</f>
        <v>1,3,3,1</v>
      </c>
      <c r="I344" s="445">
        <v>401</v>
      </c>
      <c r="K344" s="442" t="str">
        <f>+IFERROR(VLOOKUP(B344,Foundation!$C$8:$E$703,3,FALSE),"")</f>
        <v>Sandy</v>
      </c>
      <c r="L344" s="442" t="str">
        <f>+IF(IFERROR(MATCH(B344,'Erection Compiled'!$C$7:$C$742,0),"B")="B","","E")</f>
        <v>E</v>
      </c>
      <c r="M344" s="442" t="str">
        <f>+IFERROR(VLOOKUP(B344,Tackwelding!$B$6:$G$599,6,FALSE),"")</f>
        <v/>
      </c>
    </row>
    <row r="345" spans="1:13" x14ac:dyDescent="0.35">
      <c r="A345" s="442">
        <v>339</v>
      </c>
      <c r="B345" s="442" t="s">
        <v>744</v>
      </c>
      <c r="C345" s="442" t="s">
        <v>249</v>
      </c>
      <c r="D345" s="442">
        <v>0</v>
      </c>
      <c r="E345" s="442">
        <v>1</v>
      </c>
      <c r="F345" s="442">
        <v>1</v>
      </c>
      <c r="G345" s="442">
        <v>0</v>
      </c>
      <c r="H345" s="442" t="str">
        <f t="shared" ref="H345" si="79">+CONCATENATE(D345,",",E345,",",F345,",",G345)</f>
        <v>0,1,1,0</v>
      </c>
      <c r="I345" s="445">
        <v>424</v>
      </c>
      <c r="K345" s="442" t="str">
        <f>+IFERROR(VLOOKUP(B345,Foundation!$C$8:$E$703,3,FALSE),"")</f>
        <v>Sandy</v>
      </c>
      <c r="L345" s="442" t="str">
        <f>+IF(IFERROR(MATCH(B345,'Erection Compiled'!$C$7:$C$742,0),"B")="B","","E")</f>
        <v/>
      </c>
      <c r="M345" s="442" t="str">
        <f>+IFERROR(VLOOKUP(B345,Tackwelding!$B$6:$G$599,6,FALSE),"")</f>
        <v/>
      </c>
    </row>
    <row r="346" spans="1:13" x14ac:dyDescent="0.35">
      <c r="A346" s="442">
        <v>340</v>
      </c>
      <c r="B346" s="442" t="s">
        <v>745</v>
      </c>
      <c r="C346" s="442" t="s">
        <v>234</v>
      </c>
      <c r="H346" s="442" t="str">
        <f t="shared" ref="H346" si="80">+CONCATENATE(D346,",",E346,",",F346,",",G346)</f>
        <v>,,,</v>
      </c>
      <c r="I346" s="445">
        <v>404.9</v>
      </c>
      <c r="K346" s="442" t="str">
        <f>+IFERROR(VLOOKUP(B346,Foundation!$C$8:$E$703,3,FALSE),"")</f>
        <v>WFR</v>
      </c>
      <c r="L346" s="442" t="str">
        <f>+IF(IFERROR(MATCH(B346,'Erection Compiled'!$C$7:$C$742,0),"B")="B","","E")</f>
        <v>E</v>
      </c>
      <c r="M346" s="442" t="str">
        <f>+IFERROR(VLOOKUP(B346,Tackwelding!$B$6:$G$599,6,FALSE),"")</f>
        <v>Done</v>
      </c>
    </row>
    <row r="347" spans="1:13" x14ac:dyDescent="0.35">
      <c r="A347" s="442">
        <v>341</v>
      </c>
      <c r="B347" s="442" t="s">
        <v>746</v>
      </c>
      <c r="C347" s="442" t="s">
        <v>234</v>
      </c>
      <c r="H347" s="442" t="str">
        <f t="shared" ref="H347" si="81">+CONCATENATE(D347,",",E347,",",F347,",",G347)</f>
        <v>,,,</v>
      </c>
      <c r="I347" s="445">
        <v>343.1</v>
      </c>
      <c r="K347" s="442" t="str">
        <f>+IFERROR(VLOOKUP(B347,Foundation!$C$8:$E$703,3,FALSE),"")</f>
        <v>WFR</v>
      </c>
      <c r="L347" s="442" t="str">
        <f>+IF(IFERROR(MATCH(B347,'Erection Compiled'!$C$7:$C$742,0),"B")="B","","E")</f>
        <v/>
      </c>
      <c r="M347" s="442" t="str">
        <f>+IFERROR(VLOOKUP(B347,Tackwelding!$B$6:$G$599,6,FALSE),"")</f>
        <v/>
      </c>
    </row>
    <row r="348" spans="1:13" x14ac:dyDescent="0.35">
      <c r="A348" s="442">
        <v>342</v>
      </c>
      <c r="B348" s="442" t="s">
        <v>747</v>
      </c>
      <c r="C348" s="442" t="s">
        <v>234</v>
      </c>
      <c r="H348" s="442" t="str">
        <f t="shared" ref="H348" si="82">+CONCATENATE(D348,",",E348,",",F348,",",G348)</f>
        <v>,,,</v>
      </c>
      <c r="I348" s="445">
        <v>357.7</v>
      </c>
      <c r="K348" s="442" t="str">
        <f>+IFERROR(VLOOKUP(B348,Foundation!$C$8:$E$703,3,FALSE),"")</f>
        <v>Sandy</v>
      </c>
      <c r="L348" s="442" t="str">
        <f>+IF(IFERROR(MATCH(B348,'Erection Compiled'!$C$7:$C$742,0),"B")="B","","E")</f>
        <v>E</v>
      </c>
      <c r="M348" s="442" t="str">
        <f>+IFERROR(VLOOKUP(B348,Tackwelding!$B$6:$G$599,6,FALSE),"")</f>
        <v>Done</v>
      </c>
    </row>
    <row r="349" spans="1:13" x14ac:dyDescent="0.35">
      <c r="A349" s="442">
        <v>343</v>
      </c>
      <c r="B349" s="442" t="s">
        <v>748</v>
      </c>
      <c r="C349" s="442" t="s">
        <v>234</v>
      </c>
      <c r="D349" s="442">
        <v>0</v>
      </c>
      <c r="E349" s="442">
        <v>0</v>
      </c>
      <c r="F349" s="442">
        <v>0</v>
      </c>
      <c r="G349" s="442">
        <v>1</v>
      </c>
      <c r="H349" s="442" t="str">
        <f t="shared" ref="H349" si="83">+CONCATENATE(D349,",",E349,",",F349,",",G349)</f>
        <v>0,0,0,1</v>
      </c>
      <c r="I349" s="445">
        <v>365.2</v>
      </c>
      <c r="K349" s="442" t="str">
        <f>+IFERROR(VLOOKUP(B349,Foundation!$C$8:$E$703,3,FALSE),"")</f>
        <v>Sandy</v>
      </c>
      <c r="L349" s="442" t="str">
        <f>+IF(IFERROR(MATCH(B349,'Erection Compiled'!$C$7:$C$742,0),"B")="B","","E")</f>
        <v>E</v>
      </c>
      <c r="M349" s="442" t="str">
        <f>+IFERROR(VLOOKUP(B349,Tackwelding!$B$6:$G$599,6,FALSE),"")</f>
        <v>Done</v>
      </c>
    </row>
    <row r="350" spans="1:13" x14ac:dyDescent="0.35">
      <c r="A350" s="442">
        <v>344</v>
      </c>
      <c r="B350" s="442" t="s">
        <v>749</v>
      </c>
      <c r="C350" s="442" t="s">
        <v>234</v>
      </c>
      <c r="D350" s="442">
        <v>0</v>
      </c>
      <c r="E350" s="442">
        <v>0</v>
      </c>
      <c r="F350" s="442">
        <v>1</v>
      </c>
      <c r="G350" s="442">
        <v>3</v>
      </c>
      <c r="H350" s="442" t="str">
        <f t="shared" ref="H350" si="84">+CONCATENATE(D350,",",E350,",",F350,",",G350)</f>
        <v>0,0,1,3</v>
      </c>
      <c r="I350" s="445">
        <v>350.1</v>
      </c>
      <c r="K350" s="442" t="str">
        <f>+IFERROR(VLOOKUP(B350,Foundation!$C$8:$E$703,3,FALSE),"")</f>
        <v>Sandy</v>
      </c>
      <c r="L350" s="442" t="str">
        <f>+IF(IFERROR(MATCH(B350,'Erection Compiled'!$C$7:$C$742,0),"B")="B","","E")</f>
        <v>E</v>
      </c>
      <c r="M350" s="442" t="str">
        <f>+IFERROR(VLOOKUP(B350,Tackwelding!$B$6:$G$599,6,FALSE),"")</f>
        <v>Done</v>
      </c>
    </row>
    <row r="351" spans="1:13" x14ac:dyDescent="0.35">
      <c r="A351" s="442">
        <v>345</v>
      </c>
      <c r="B351" s="442" t="s">
        <v>750</v>
      </c>
      <c r="C351" s="442" t="s">
        <v>234</v>
      </c>
      <c r="D351" s="442">
        <v>0</v>
      </c>
      <c r="E351" s="442">
        <v>0</v>
      </c>
      <c r="F351" s="442">
        <v>1</v>
      </c>
      <c r="G351" s="442">
        <v>2</v>
      </c>
      <c r="H351" s="442" t="str">
        <f t="shared" ref="H351" si="85">+CONCATENATE(D351,",",E351,",",F351,",",G351)</f>
        <v>0,0,1,2</v>
      </c>
      <c r="I351" s="445">
        <v>357.7</v>
      </c>
      <c r="K351" s="442" t="str">
        <f>+IFERROR(VLOOKUP(B351,Foundation!$C$8:$E$703,3,FALSE),"")</f>
        <v>Sandy</v>
      </c>
      <c r="L351" s="442" t="str">
        <f>+IF(IFERROR(MATCH(B351,'Erection Compiled'!$C$7:$C$742,0),"B")="B","","E")</f>
        <v>E</v>
      </c>
      <c r="M351" s="442" t="str">
        <f>+IFERROR(VLOOKUP(B351,Tackwelding!$B$6:$G$599,6,FALSE),"")</f>
        <v>Done</v>
      </c>
    </row>
    <row r="352" spans="1:13" x14ac:dyDescent="0.35">
      <c r="A352" s="442">
        <v>346</v>
      </c>
      <c r="B352" s="442" t="s">
        <v>751</v>
      </c>
      <c r="C352" s="442" t="s">
        <v>234</v>
      </c>
      <c r="D352" s="442">
        <v>0</v>
      </c>
      <c r="E352" s="442">
        <v>0</v>
      </c>
      <c r="F352" s="442">
        <v>1</v>
      </c>
      <c r="G352" s="442">
        <v>0</v>
      </c>
      <c r="H352" s="442" t="str">
        <f t="shared" ref="H352" si="86">+CONCATENATE(D352,",",E352,",",F352,",",G352)</f>
        <v>0,0,1,0</v>
      </c>
      <c r="I352" s="445">
        <v>337.8</v>
      </c>
      <c r="K352" s="442" t="str">
        <f>+IFERROR(VLOOKUP(B352,Foundation!$C$8:$E$703,3,FALSE),"")</f>
        <v>Sandy</v>
      </c>
      <c r="L352" s="442" t="str">
        <f>+IF(IFERROR(MATCH(B352,'Erection Compiled'!$C$7:$C$742,0),"B")="B","","E")</f>
        <v>E</v>
      </c>
      <c r="M352" s="442" t="str">
        <f>+IFERROR(VLOOKUP(B352,Tackwelding!$B$6:$G$599,6,FALSE),"")</f>
        <v>Done</v>
      </c>
    </row>
    <row r="353" spans="1:13" x14ac:dyDescent="0.35">
      <c r="A353" s="442">
        <v>347</v>
      </c>
      <c r="B353" s="442" t="s">
        <v>752</v>
      </c>
      <c r="C353" s="442" t="s">
        <v>235</v>
      </c>
      <c r="D353" s="442">
        <v>0</v>
      </c>
      <c r="E353" s="442">
        <v>0</v>
      </c>
      <c r="F353" s="442">
        <v>0</v>
      </c>
      <c r="G353" s="442">
        <v>0</v>
      </c>
      <c r="H353" s="442" t="str">
        <f t="shared" ref="H353" si="87">+CONCATENATE(D353,",",E353,",",F353,",",G353)</f>
        <v>0,0,0,0</v>
      </c>
      <c r="I353" s="445">
        <v>341.22</v>
      </c>
      <c r="K353" s="442" t="str">
        <f>+IFERROR(VLOOKUP(B353,Foundation!$C$8:$E$703,3,FALSE),"")</f>
        <v>Sandy</v>
      </c>
      <c r="L353" s="442" t="str">
        <f>+IF(IFERROR(MATCH(B353,'Erection Compiled'!$C$7:$C$742,0),"B")="B","","E")</f>
        <v>E</v>
      </c>
      <c r="M353" s="442" t="str">
        <f>+IFERROR(VLOOKUP(B353,Tackwelding!$B$6:$G$599,6,FALSE),"")</f>
        <v>Done</v>
      </c>
    </row>
    <row r="354" spans="1:13" x14ac:dyDescent="0.35">
      <c r="A354" s="442">
        <v>348</v>
      </c>
      <c r="B354" s="446" t="s">
        <v>93</v>
      </c>
      <c r="C354" s="446" t="s">
        <v>659</v>
      </c>
      <c r="D354" s="446">
        <v>3</v>
      </c>
      <c r="E354" s="446">
        <v>3</v>
      </c>
      <c r="F354" s="446">
        <v>0</v>
      </c>
      <c r="G354" s="446">
        <v>2</v>
      </c>
      <c r="H354" s="446" t="str">
        <f t="shared" ref="H354" si="88">+CONCATENATE(D354,",",E354,",",F354,",",G354)</f>
        <v>3,3,0,2</v>
      </c>
      <c r="I354" s="445">
        <v>460.49</v>
      </c>
      <c r="K354" s="442" t="str">
        <f>+IFERROR(VLOOKUP(B354,Foundation!$C$8:$E$703,3,FALSE),"")</f>
        <v>Sandy</v>
      </c>
      <c r="L354" s="442" t="str">
        <f>+IF(IFERROR(MATCH(B354,'Erection Compiled'!$C$7:$C$742,0),"B")="B","","E")</f>
        <v>E</v>
      </c>
      <c r="M354" s="442" t="str">
        <f>+IFERROR(VLOOKUP(B354,Tackwelding!$B$6:$G$599,6,FALSE),"")</f>
        <v/>
      </c>
    </row>
    <row r="355" spans="1:13" x14ac:dyDescent="0.35">
      <c r="A355" s="442">
        <v>349</v>
      </c>
      <c r="B355" s="446" t="s">
        <v>94</v>
      </c>
      <c r="C355" s="446" t="s">
        <v>659</v>
      </c>
      <c r="D355" s="446">
        <v>0</v>
      </c>
      <c r="E355" s="446">
        <v>0</v>
      </c>
      <c r="F355" s="446">
        <v>0</v>
      </c>
      <c r="G355" s="446">
        <v>0</v>
      </c>
      <c r="H355" s="446" t="str">
        <f t="shared" ref="H355" si="89">+CONCATENATE(D355,",",E355,",",F355,",",G355)</f>
        <v>0,0,0,0</v>
      </c>
      <c r="I355" s="445">
        <v>219.76</v>
      </c>
      <c r="K355" s="442" t="str">
        <f>+IFERROR(VLOOKUP(B355,Foundation!$C$8:$E$703,3,FALSE),"")</f>
        <v>Sandy</v>
      </c>
      <c r="L355" s="442" t="str">
        <f>+IF(IFERROR(MATCH(B355,'Erection Compiled'!$C$7:$C$742,0),"B")="B","","E")</f>
        <v>E</v>
      </c>
      <c r="M355" s="442" t="str">
        <f>+IFERROR(VLOOKUP(B355,Tackwelding!$B$6:$G$599,6,FALSE),"")</f>
        <v/>
      </c>
    </row>
    <row r="356" spans="1:13" x14ac:dyDescent="0.35">
      <c r="A356" s="442">
        <v>350</v>
      </c>
      <c r="B356" s="442" t="s">
        <v>753</v>
      </c>
      <c r="C356" s="442" t="s">
        <v>234</v>
      </c>
      <c r="D356" s="442">
        <v>0</v>
      </c>
      <c r="E356" s="442">
        <v>0</v>
      </c>
      <c r="F356" s="442">
        <v>0</v>
      </c>
      <c r="G356" s="442">
        <v>0</v>
      </c>
      <c r="H356" s="442" t="str">
        <f t="shared" ref="H356" si="90">+CONCATENATE(D356,",",E356,",",F356,",",G356)</f>
        <v>0,0,0,0</v>
      </c>
      <c r="I356" s="447">
        <v>461.1</v>
      </c>
      <c r="K356" s="442" t="str">
        <f>+IFERROR(VLOOKUP(B356,Foundation!$C$8:$E$703,3,FALSE),"")</f>
        <v>Sandy</v>
      </c>
      <c r="L356" s="442" t="str">
        <f>+IF(IFERROR(MATCH(B356,'Erection Compiled'!$C$7:$C$742,0),"B")="B","","E")</f>
        <v>E</v>
      </c>
      <c r="M356" s="442" t="str">
        <f>+IFERROR(VLOOKUP(B356,Tackwelding!$B$6:$G$599,6,FALSE),"")</f>
        <v>Done</v>
      </c>
    </row>
    <row r="357" spans="1:13" x14ac:dyDescent="0.35">
      <c r="A357" s="442">
        <v>351</v>
      </c>
      <c r="B357" s="442" t="s">
        <v>754</v>
      </c>
      <c r="C357" s="442" t="s">
        <v>20</v>
      </c>
      <c r="D357" s="442">
        <v>0</v>
      </c>
      <c r="E357" s="442">
        <v>0</v>
      </c>
      <c r="F357" s="442">
        <v>0</v>
      </c>
      <c r="G357" s="442">
        <v>0</v>
      </c>
      <c r="H357" s="442" t="str">
        <f t="shared" ref="H357" si="91">+CONCATENATE(D357,",",E357,",",F357,",",G357)</f>
        <v>0,0,0,0</v>
      </c>
      <c r="I357" s="447">
        <v>355.5</v>
      </c>
      <c r="K357" s="442" t="str">
        <f>+IFERROR(VLOOKUP(B357,Foundation!$C$8:$E$703,3,FALSE),"")</f>
        <v>DRY</v>
      </c>
      <c r="L357" s="442" t="str">
        <f>+IF(IFERROR(MATCH(B357,'Erection Compiled'!$C$7:$C$742,0),"B")="B","","E")</f>
        <v>E</v>
      </c>
      <c r="M357" s="442" t="str">
        <f>+IFERROR(VLOOKUP(B357,Tackwelding!$B$6:$G$599,6,FALSE),"")</f>
        <v>Done</v>
      </c>
    </row>
    <row r="358" spans="1:13" x14ac:dyDescent="0.35">
      <c r="A358" s="442">
        <v>352</v>
      </c>
      <c r="B358" s="442" t="s">
        <v>755</v>
      </c>
      <c r="C358" s="442" t="s">
        <v>234</v>
      </c>
      <c r="D358" s="442">
        <v>0</v>
      </c>
      <c r="E358" s="442">
        <v>0</v>
      </c>
      <c r="F358" s="442">
        <v>0</v>
      </c>
      <c r="G358" s="442">
        <v>0</v>
      </c>
      <c r="H358" s="442" t="str">
        <f t="shared" ref="H358" si="92">+CONCATENATE(D358,",",E358,",",F358,",",G358)</f>
        <v>0,0,0,0</v>
      </c>
      <c r="I358" s="445">
        <v>405.4</v>
      </c>
      <c r="K358" s="442" t="str">
        <f>+IFERROR(VLOOKUP(B358,Foundation!$C$8:$E$703,3,FALSE),"")</f>
        <v>DRY</v>
      </c>
      <c r="L358" s="442" t="str">
        <f>+IF(IFERROR(MATCH(B358,'Erection Compiled'!$C$7:$C$742,0),"B")="B","","E")</f>
        <v>E</v>
      </c>
      <c r="M358" s="442" t="str">
        <f>+IFERROR(VLOOKUP(B358,Tackwelding!$B$6:$G$599,6,FALSE),"")</f>
        <v>Done</v>
      </c>
    </row>
    <row r="359" spans="1:13" x14ac:dyDescent="0.35">
      <c r="A359" s="442">
        <v>353</v>
      </c>
      <c r="B359" s="442" t="s">
        <v>756</v>
      </c>
      <c r="C359" s="442" t="s">
        <v>234</v>
      </c>
      <c r="D359" s="442">
        <v>0</v>
      </c>
      <c r="E359" s="442">
        <v>0</v>
      </c>
      <c r="F359" s="442">
        <v>0</v>
      </c>
      <c r="G359" s="442">
        <v>0</v>
      </c>
      <c r="H359" s="442" t="str">
        <f t="shared" ref="H359" si="93">+CONCATENATE(D359,",",E359,",",F359,",",G359)</f>
        <v>0,0,0,0</v>
      </c>
      <c r="I359" s="445">
        <v>418.2</v>
      </c>
      <c r="K359" s="442" t="str">
        <f>+IFERROR(VLOOKUP(B359,Foundation!$C$8:$E$703,3,FALSE),"")</f>
        <v>Sandy</v>
      </c>
      <c r="L359" s="442" t="str">
        <f>+IF(IFERROR(MATCH(B359,'Erection Compiled'!$C$7:$C$742,0),"B")="B","","E")</f>
        <v>E</v>
      </c>
      <c r="M359" s="442" t="str">
        <f>+IFERROR(VLOOKUP(B359,Tackwelding!$B$6:$G$599,6,FALSE),"")</f>
        <v>Done</v>
      </c>
    </row>
    <row r="360" spans="1:13" x14ac:dyDescent="0.35">
      <c r="A360" s="442">
        <v>354</v>
      </c>
      <c r="B360" s="442" t="s">
        <v>757</v>
      </c>
      <c r="C360" s="442" t="s">
        <v>20</v>
      </c>
      <c r="D360" s="442">
        <v>0</v>
      </c>
      <c r="E360" s="442">
        <v>0</v>
      </c>
      <c r="F360" s="442">
        <v>0</v>
      </c>
      <c r="G360" s="442">
        <v>1</v>
      </c>
      <c r="H360" s="442" t="str">
        <f t="shared" ref="H360" si="94">+CONCATENATE(D360,",",E360,",",F360,",",G360)</f>
        <v>0,0,0,1</v>
      </c>
      <c r="I360" s="445">
        <v>416.8</v>
      </c>
      <c r="K360" s="442" t="str">
        <f>+IFERROR(VLOOKUP(B360,Foundation!$C$8:$E$703,3,FALSE),"")</f>
        <v>Sandy</v>
      </c>
      <c r="L360" s="442" t="str">
        <f>+IF(IFERROR(MATCH(B360,'Erection Compiled'!$C$7:$C$742,0),"B")="B","","E")</f>
        <v>E</v>
      </c>
      <c r="M360" s="442" t="str">
        <f>+IFERROR(VLOOKUP(B360,Tackwelding!$B$6:$G$599,6,FALSE),"")</f>
        <v>Done</v>
      </c>
    </row>
    <row r="361" spans="1:13" x14ac:dyDescent="0.35">
      <c r="A361" s="442">
        <v>355</v>
      </c>
      <c r="B361" s="442" t="s">
        <v>758</v>
      </c>
      <c r="C361" s="442" t="s">
        <v>20</v>
      </c>
      <c r="D361" s="442">
        <v>0</v>
      </c>
      <c r="E361" s="442">
        <v>1</v>
      </c>
      <c r="F361" s="442">
        <v>0</v>
      </c>
      <c r="G361" s="442">
        <v>0</v>
      </c>
      <c r="H361" s="442" t="str">
        <f t="shared" ref="H361" si="95">+CONCATENATE(D361,",",E361,",",F361,",",G361)</f>
        <v>0,1,0,0</v>
      </c>
      <c r="I361" s="445">
        <v>395</v>
      </c>
      <c r="K361" s="442" t="str">
        <f>+IFERROR(VLOOKUP(B361,Foundation!$C$8:$E$703,3,FALSE),"")</f>
        <v>Sandy</v>
      </c>
      <c r="L361" s="442" t="str">
        <f>+IF(IFERROR(MATCH(B361,'Erection Compiled'!$C$7:$C$742,0),"B")="B","","E")</f>
        <v>E</v>
      </c>
      <c r="M361" s="442" t="str">
        <f>+IFERROR(VLOOKUP(B361,Tackwelding!$B$6:$G$599,6,FALSE),"")</f>
        <v>Done</v>
      </c>
    </row>
    <row r="362" spans="1:13" x14ac:dyDescent="0.35">
      <c r="A362" s="442">
        <v>356</v>
      </c>
      <c r="B362" s="442" t="s">
        <v>759</v>
      </c>
      <c r="C362" s="442" t="s">
        <v>20</v>
      </c>
      <c r="H362" s="442" t="str">
        <f t="shared" ref="H362" si="96">+CONCATENATE(D362,",",E362,",",F362,",",G362)</f>
        <v>,,,</v>
      </c>
      <c r="I362" s="445">
        <v>401.8</v>
      </c>
      <c r="K362" s="442" t="str">
        <f>+IFERROR(VLOOKUP(B362,Foundation!$C$8:$E$703,3,FALSE),"")</f>
        <v>DFR</v>
      </c>
      <c r="L362" s="442" t="str">
        <f>+IF(IFERROR(MATCH(B362,'Erection Compiled'!$C$7:$C$742,0),"B")="B","","E")</f>
        <v>E</v>
      </c>
      <c r="M362" s="442" t="str">
        <f>+IFERROR(VLOOKUP(B362,Tackwelding!$B$6:$G$599,6,FALSE),"")</f>
        <v>Done</v>
      </c>
    </row>
    <row r="363" spans="1:13" x14ac:dyDescent="0.35">
      <c r="A363" s="442">
        <v>357</v>
      </c>
      <c r="B363" s="442" t="s">
        <v>95</v>
      </c>
      <c r="C363" s="442" t="s">
        <v>874</v>
      </c>
      <c r="D363" s="442">
        <v>0</v>
      </c>
      <c r="E363" s="442">
        <v>0</v>
      </c>
      <c r="F363" s="442">
        <v>0</v>
      </c>
      <c r="G363" s="442">
        <v>0</v>
      </c>
      <c r="H363" s="442" t="str">
        <f t="shared" ref="H363" si="97">+CONCATENATE(D363,",",E363,",",F363,",",G363)</f>
        <v>0,0,0,0</v>
      </c>
      <c r="I363" s="445">
        <v>433.9</v>
      </c>
      <c r="K363" s="442" t="str">
        <f>+IFERROR(VLOOKUP(B363,Foundation!$C$8:$E$703,3,FALSE),"")</f>
        <v>DFR</v>
      </c>
      <c r="L363" s="442" t="str">
        <f>+IF(IFERROR(MATCH(B363,'Erection Compiled'!$C$7:$C$742,0),"B")="B","","E")</f>
        <v>E</v>
      </c>
      <c r="M363" s="442" t="str">
        <f>+IFERROR(VLOOKUP(B363,Tackwelding!$B$6:$G$599,6,FALSE),"")</f>
        <v>Done</v>
      </c>
    </row>
    <row r="364" spans="1:13" x14ac:dyDescent="0.35">
      <c r="A364" s="442">
        <v>358</v>
      </c>
      <c r="B364" s="442" t="s">
        <v>35</v>
      </c>
      <c r="C364" s="442" t="s">
        <v>247</v>
      </c>
      <c r="D364" s="442">
        <v>0</v>
      </c>
      <c r="E364" s="442">
        <v>0</v>
      </c>
      <c r="F364" s="442">
        <v>0</v>
      </c>
      <c r="G364" s="442">
        <v>0</v>
      </c>
      <c r="H364" s="442" t="str">
        <f t="shared" ref="H364" si="98">+CONCATENATE(D364,",",E364,",",F364,",",G364)</f>
        <v>0,0,0,0</v>
      </c>
      <c r="I364" s="445">
        <v>238.9</v>
      </c>
      <c r="K364" s="442" t="str">
        <f>+IFERROR(VLOOKUP(B364,Foundation!$C$8:$E$703,3,FALSE),"")</f>
        <v>DRY</v>
      </c>
      <c r="L364" s="442" t="str">
        <f>+IF(IFERROR(MATCH(B364,'Erection Compiled'!$C$7:$C$742,0),"B")="B","","E")</f>
        <v>E</v>
      </c>
      <c r="M364" s="442" t="str">
        <f>+IFERROR(VLOOKUP(B364,Tackwelding!$B$6:$G$599,6,FALSE),"")</f>
        <v>Done</v>
      </c>
    </row>
    <row r="365" spans="1:13" x14ac:dyDescent="0.35">
      <c r="A365" s="442">
        <v>359</v>
      </c>
      <c r="B365" s="442" t="s">
        <v>760</v>
      </c>
      <c r="C365" s="442" t="s">
        <v>20</v>
      </c>
      <c r="D365" s="442">
        <v>0</v>
      </c>
      <c r="E365" s="442">
        <v>0</v>
      </c>
      <c r="F365" s="442">
        <v>0</v>
      </c>
      <c r="G365" s="442">
        <v>1</v>
      </c>
      <c r="H365" s="442" t="str">
        <f t="shared" ref="H365" si="99">+CONCATENATE(D365,",",E365,",",F365,",",G365)</f>
        <v>0,0,0,1</v>
      </c>
      <c r="I365" s="445">
        <v>411.3</v>
      </c>
      <c r="K365" s="442" t="str">
        <f>+IFERROR(VLOOKUP(B365,Foundation!$C$8:$E$703,3,FALSE),"")</f>
        <v>DRY</v>
      </c>
      <c r="L365" s="442" t="str">
        <f>+IF(IFERROR(MATCH(B365,'Erection Compiled'!$C$7:$C$742,0),"B")="B","","E")</f>
        <v>E</v>
      </c>
      <c r="M365" s="442" t="str">
        <f>+IFERROR(VLOOKUP(B365,Tackwelding!$B$6:$G$599,6,FALSE),"")</f>
        <v>Done</v>
      </c>
    </row>
    <row r="366" spans="1:13" x14ac:dyDescent="0.35">
      <c r="A366" s="442">
        <v>360</v>
      </c>
      <c r="B366" s="442" t="s">
        <v>96</v>
      </c>
      <c r="C366" s="442" t="s">
        <v>20</v>
      </c>
      <c r="D366" s="442">
        <v>0</v>
      </c>
      <c r="E366" s="442">
        <v>0</v>
      </c>
      <c r="F366" s="442">
        <v>0</v>
      </c>
      <c r="G366" s="442">
        <v>0</v>
      </c>
      <c r="H366" s="442" t="str">
        <f t="shared" ref="H366" si="100">+CONCATENATE(D366,",",E366,",",F366,",",G366)</f>
        <v>0,0,0,0</v>
      </c>
      <c r="I366" s="445">
        <v>418.2</v>
      </c>
      <c r="K366" s="442" t="str">
        <f>+IFERROR(VLOOKUP(B366,Foundation!$C$8:$E$703,3,FALSE),"")</f>
        <v>DFR</v>
      </c>
      <c r="L366" s="442" t="str">
        <f>+IF(IFERROR(MATCH(B366,'Erection Compiled'!$C$7:$C$742,0),"B")="B","","E")</f>
        <v>E</v>
      </c>
      <c r="M366" s="442" t="str">
        <f>+IFERROR(VLOOKUP(B366,Tackwelding!$B$6:$G$599,6,FALSE),"")</f>
        <v>Done</v>
      </c>
    </row>
    <row r="367" spans="1:13" x14ac:dyDescent="0.35">
      <c r="A367" s="442">
        <v>361</v>
      </c>
      <c r="B367" s="442" t="s">
        <v>221</v>
      </c>
      <c r="C367" s="442" t="s">
        <v>20</v>
      </c>
      <c r="D367" s="442">
        <v>0</v>
      </c>
      <c r="E367" s="442">
        <v>0</v>
      </c>
      <c r="F367" s="442">
        <v>0</v>
      </c>
      <c r="G367" s="442">
        <v>1</v>
      </c>
      <c r="H367" s="442" t="str">
        <f t="shared" ref="H367" si="101">+CONCATENATE(D367,",",E367,",",F367,",",G367)</f>
        <v>0,0,0,1</v>
      </c>
      <c r="I367" s="445">
        <v>412.3</v>
      </c>
      <c r="K367" s="442" t="str">
        <f>+IFERROR(VLOOKUP(B367,Foundation!$C$8:$E$703,3,FALSE),"")</f>
        <v>DFR</v>
      </c>
      <c r="L367" s="442" t="str">
        <f>+IF(IFERROR(MATCH(B367,'Erection Compiled'!$C$7:$C$742,0),"B")="B","","E")</f>
        <v>E</v>
      </c>
      <c r="M367" s="442" t="str">
        <f>+IFERROR(VLOOKUP(B367,Tackwelding!$B$6:$G$599,6,FALSE),"")</f>
        <v>Done</v>
      </c>
    </row>
    <row r="368" spans="1:13" x14ac:dyDescent="0.35">
      <c r="A368" s="442">
        <v>362</v>
      </c>
      <c r="B368" s="442" t="s">
        <v>761</v>
      </c>
      <c r="C368" s="442" t="s">
        <v>20</v>
      </c>
      <c r="H368" s="442" t="str">
        <f t="shared" ref="H368" si="102">+CONCATENATE(D368,",",E368,",",F368,",",G368)</f>
        <v>,,,</v>
      </c>
      <c r="I368" s="445">
        <v>421</v>
      </c>
      <c r="K368" s="442" t="str">
        <f>+IFERROR(VLOOKUP(B368,Foundation!$C$8:$E$703,3,FALSE),"")</f>
        <v>DFR</v>
      </c>
      <c r="L368" s="442" t="str">
        <f>+IF(IFERROR(MATCH(B368,'Erection Compiled'!$C$7:$C$742,0),"B")="B","","E")</f>
        <v>E</v>
      </c>
      <c r="M368" s="442" t="str">
        <f>+IFERROR(VLOOKUP(B368,Tackwelding!$B$6:$G$599,6,FALSE),"")</f>
        <v>Done</v>
      </c>
    </row>
    <row r="369" spans="1:13" x14ac:dyDescent="0.35">
      <c r="A369" s="442">
        <v>363</v>
      </c>
      <c r="B369" s="442" t="s">
        <v>762</v>
      </c>
      <c r="C369" s="442" t="s">
        <v>20</v>
      </c>
      <c r="H369" s="442" t="str">
        <f t="shared" ref="H369" si="103">+CONCATENATE(D369,",",E369,",",F369,",",G369)</f>
        <v>,,,</v>
      </c>
      <c r="I369" s="445">
        <v>419.7</v>
      </c>
      <c r="K369" s="442" t="str">
        <f>+IFERROR(VLOOKUP(B369,Foundation!$C$8:$E$703,3,FALSE),"")</f>
        <v>DFR</v>
      </c>
      <c r="L369" s="442" t="str">
        <f>+IF(IFERROR(MATCH(B369,'Erection Compiled'!$C$7:$C$742,0),"B")="B","","E")</f>
        <v>E</v>
      </c>
      <c r="M369" s="442" t="str">
        <f>+IFERROR(VLOOKUP(B369,Tackwelding!$B$6:$G$599,6,FALSE),"")</f>
        <v>Done</v>
      </c>
    </row>
    <row r="370" spans="1:13" x14ac:dyDescent="0.35">
      <c r="A370" s="442">
        <v>364</v>
      </c>
      <c r="B370" s="442" t="s">
        <v>763</v>
      </c>
      <c r="C370" s="442" t="s">
        <v>20</v>
      </c>
      <c r="H370" s="442" t="str">
        <f t="shared" ref="H370" si="104">+CONCATENATE(D370,",",E370,",",F370,",",G370)</f>
        <v>,,,</v>
      </c>
      <c r="I370" s="445">
        <v>419.1</v>
      </c>
      <c r="K370" s="442" t="str">
        <f>+IFERROR(VLOOKUP(B370,Foundation!$C$8:$E$703,3,FALSE),"")</f>
        <v>DFR</v>
      </c>
      <c r="L370" s="442" t="str">
        <f>+IF(IFERROR(MATCH(B370,'Erection Compiled'!$C$7:$C$742,0),"B")="B","","E")</f>
        <v>E</v>
      </c>
      <c r="M370" s="442" t="str">
        <f>+IFERROR(VLOOKUP(B370,Tackwelding!$B$6:$G$599,6,FALSE),"")</f>
        <v>Done</v>
      </c>
    </row>
    <row r="371" spans="1:13" x14ac:dyDescent="0.35">
      <c r="A371" s="442">
        <v>365</v>
      </c>
      <c r="B371" s="442" t="s">
        <v>764</v>
      </c>
      <c r="C371" s="442" t="s">
        <v>20</v>
      </c>
      <c r="D371" s="442">
        <v>0</v>
      </c>
      <c r="E371" s="442">
        <v>0</v>
      </c>
      <c r="F371" s="442">
        <v>0</v>
      </c>
      <c r="G371" s="442">
        <v>0</v>
      </c>
      <c r="H371" s="442" t="str">
        <f t="shared" ref="H371" si="105">+CONCATENATE(D371,",",E371,",",F371,",",G371)</f>
        <v>0,0,0,0</v>
      </c>
      <c r="I371" s="445">
        <v>408.8</v>
      </c>
      <c r="K371" s="442" t="str">
        <f>+IFERROR(VLOOKUP(B371,Foundation!$C$8:$E$703,3,FALSE),"")</f>
        <v>DRY</v>
      </c>
      <c r="L371" s="442" t="str">
        <f>+IF(IFERROR(MATCH(B371,'Erection Compiled'!$C$7:$C$742,0),"B")="B","","E")</f>
        <v>E</v>
      </c>
      <c r="M371" s="442" t="str">
        <f>+IFERROR(VLOOKUP(B371,Tackwelding!$B$6:$G$599,6,FALSE),"")</f>
        <v>Done</v>
      </c>
    </row>
    <row r="372" spans="1:13" x14ac:dyDescent="0.35">
      <c r="A372" s="442">
        <v>366</v>
      </c>
      <c r="B372" s="442" t="s">
        <v>765</v>
      </c>
      <c r="C372" s="442" t="s">
        <v>246</v>
      </c>
      <c r="H372" s="442" t="str">
        <f t="shared" ref="H372" si="106">+CONCATENATE(D372,",",E372,",",F372,",",G372)</f>
        <v>,,,</v>
      </c>
      <c r="I372" s="445">
        <v>426.9</v>
      </c>
      <c r="K372" s="442" t="str">
        <f>+IFERROR(VLOOKUP(B372,Foundation!$C$8:$E$703,3,FALSE),"")</f>
        <v>DRY</v>
      </c>
      <c r="L372" s="442" t="str">
        <f>+IF(IFERROR(MATCH(B372,'Erection Compiled'!$C$7:$C$742,0),"B")="B","","E")</f>
        <v>E</v>
      </c>
      <c r="M372" s="442" t="str">
        <f>+IFERROR(VLOOKUP(B372,Tackwelding!$B$6:$G$599,6,FALSE),"")</f>
        <v>Done</v>
      </c>
    </row>
    <row r="373" spans="1:13" x14ac:dyDescent="0.35">
      <c r="A373" s="442">
        <v>367</v>
      </c>
      <c r="B373" s="442" t="s">
        <v>766</v>
      </c>
      <c r="C373" s="442" t="s">
        <v>20</v>
      </c>
      <c r="H373" s="442" t="str">
        <f t="shared" ref="H373" si="107">+CONCATENATE(D373,",",E373,",",F373,",",G373)</f>
        <v>,,,</v>
      </c>
      <c r="I373" s="445">
        <v>434.7</v>
      </c>
      <c r="K373" s="442" t="str">
        <f>+IFERROR(VLOOKUP(B373,Foundation!$C$8:$E$703,3,FALSE),"")</f>
        <v>DRY</v>
      </c>
      <c r="L373" s="442" t="str">
        <f>+IF(IFERROR(MATCH(B373,'Erection Compiled'!$C$7:$C$742,0),"B")="B","","E")</f>
        <v>E</v>
      </c>
      <c r="M373" s="442" t="str">
        <f>+IFERROR(VLOOKUP(B373,Tackwelding!$B$6:$G$599,6,FALSE),"")</f>
        <v>Done</v>
      </c>
    </row>
    <row r="374" spans="1:13" x14ac:dyDescent="0.35">
      <c r="A374" s="442">
        <v>368</v>
      </c>
      <c r="B374" s="442" t="s">
        <v>767</v>
      </c>
      <c r="C374" s="442" t="s">
        <v>234</v>
      </c>
      <c r="H374" s="442" t="str">
        <f t="shared" ref="H374" si="108">+CONCATENATE(D374,",",E374,",",F374,",",G374)</f>
        <v>,,,</v>
      </c>
      <c r="I374" s="445">
        <v>400.8</v>
      </c>
      <c r="K374" s="442" t="str">
        <f>+IFERROR(VLOOKUP(B374,Foundation!$C$8:$E$703,3,FALSE),"")</f>
        <v>DRY</v>
      </c>
      <c r="L374" s="442" t="str">
        <f>+IF(IFERROR(MATCH(B374,'Erection Compiled'!$C$7:$C$742,0),"B")="B","","E")</f>
        <v>E</v>
      </c>
      <c r="M374" s="442" t="str">
        <f>+IFERROR(VLOOKUP(B374,Tackwelding!$B$6:$G$599,6,FALSE),"")</f>
        <v>Done</v>
      </c>
    </row>
    <row r="375" spans="1:13" x14ac:dyDescent="0.35">
      <c r="A375" s="442">
        <v>369</v>
      </c>
      <c r="B375" s="442" t="s">
        <v>768</v>
      </c>
      <c r="C375" s="442" t="s">
        <v>235</v>
      </c>
      <c r="D375" s="442">
        <v>0</v>
      </c>
      <c r="E375" s="442">
        <v>0</v>
      </c>
      <c r="F375" s="442">
        <v>2</v>
      </c>
      <c r="G375" s="442">
        <v>0</v>
      </c>
      <c r="H375" s="442" t="str">
        <f t="shared" ref="H375" si="109">+CONCATENATE(D375,",",E375,",",F375,",",G375)</f>
        <v>0,0,2,0</v>
      </c>
      <c r="I375" s="445">
        <v>436.3</v>
      </c>
      <c r="K375" s="442" t="str">
        <f>+IFERROR(VLOOKUP(B375,Foundation!$C$8:$E$703,3,FALSE),"")</f>
        <v>DFR</v>
      </c>
      <c r="L375" s="442" t="str">
        <f>+IF(IFERROR(MATCH(B375,'Erection Compiled'!$C$7:$C$742,0),"B")="B","","E")</f>
        <v>E</v>
      </c>
      <c r="M375" s="442" t="str">
        <f>+IFERROR(VLOOKUP(B375,Tackwelding!$B$6:$G$599,6,FALSE),"")</f>
        <v>Done</v>
      </c>
    </row>
    <row r="376" spans="1:13" x14ac:dyDescent="0.35">
      <c r="A376" s="442">
        <v>370</v>
      </c>
      <c r="B376" s="442" t="s">
        <v>769</v>
      </c>
      <c r="C376" s="442" t="s">
        <v>235</v>
      </c>
      <c r="H376" s="442" t="str">
        <f t="shared" ref="H376" si="110">+CONCATENATE(D376,",",E376,",",F376,",",G376)</f>
        <v>,,,</v>
      </c>
      <c r="I376" s="445">
        <v>393.1</v>
      </c>
      <c r="K376" s="442" t="str">
        <f>+IFERROR(VLOOKUP(B376,Foundation!$C$8:$E$703,3,FALSE),"")</f>
        <v>DFR</v>
      </c>
      <c r="L376" s="442" t="str">
        <f>+IF(IFERROR(MATCH(B376,'Erection Compiled'!$C$7:$C$742,0),"B")="B","","E")</f>
        <v>E</v>
      </c>
      <c r="M376" s="442" t="str">
        <f>+IFERROR(VLOOKUP(B376,Tackwelding!$B$6:$G$599,6,FALSE),"")</f>
        <v>Done</v>
      </c>
    </row>
    <row r="377" spans="1:13" x14ac:dyDescent="0.35">
      <c r="A377" s="442">
        <v>371</v>
      </c>
      <c r="B377" s="442" t="s">
        <v>770</v>
      </c>
      <c r="C377" s="442" t="s">
        <v>20</v>
      </c>
      <c r="H377" s="442" t="str">
        <f t="shared" ref="H377" si="111">+CONCATENATE(D377,",",E377,",",F377,",",G377)</f>
        <v>,,,</v>
      </c>
      <c r="I377" s="445">
        <v>447.4</v>
      </c>
      <c r="K377" s="442" t="str">
        <f>+IFERROR(VLOOKUP(B377,Foundation!$C$8:$E$703,3,FALSE),"")</f>
        <v>DRY</v>
      </c>
      <c r="L377" s="442" t="str">
        <f>+IF(IFERROR(MATCH(B377,'Erection Compiled'!$C$7:$C$742,0),"B")="B","","E")</f>
        <v>E</v>
      </c>
      <c r="M377" s="442" t="str">
        <f>+IFERROR(VLOOKUP(B377,Tackwelding!$B$6:$G$599,6,FALSE),"")</f>
        <v>Done</v>
      </c>
    </row>
    <row r="378" spans="1:13" x14ac:dyDescent="0.35">
      <c r="A378" s="442">
        <v>372</v>
      </c>
      <c r="B378" s="442" t="s">
        <v>771</v>
      </c>
      <c r="C378" s="442" t="s">
        <v>235</v>
      </c>
      <c r="H378" s="442" t="str">
        <f t="shared" ref="H378" si="112">+CONCATENATE(D378,",",E378,",",F378,",",G378)</f>
        <v>,,,</v>
      </c>
      <c r="I378" s="445">
        <v>391.1</v>
      </c>
      <c r="K378" s="442" t="str">
        <f>+IFERROR(VLOOKUP(B378,Foundation!$C$8:$E$703,3,FALSE),"")</f>
        <v>DRY</v>
      </c>
      <c r="L378" s="442" t="str">
        <f>+IF(IFERROR(MATCH(B378,'Erection Compiled'!$C$7:$C$742,0),"B")="B","","E")</f>
        <v>E</v>
      </c>
      <c r="M378" s="442" t="str">
        <f>+IFERROR(VLOOKUP(B378,Tackwelding!$B$6:$G$599,6,FALSE),"")</f>
        <v>Done</v>
      </c>
    </row>
    <row r="379" spans="1:13" x14ac:dyDescent="0.35">
      <c r="A379" s="442">
        <v>373</v>
      </c>
      <c r="B379" s="442" t="s">
        <v>772</v>
      </c>
      <c r="C379" s="442" t="s">
        <v>235</v>
      </c>
      <c r="H379" s="442" t="str">
        <f t="shared" ref="H379" si="113">+CONCATENATE(D379,",",E379,",",F379,",",G379)</f>
        <v>,,,</v>
      </c>
      <c r="I379" s="445">
        <v>448.6</v>
      </c>
      <c r="K379" s="442" t="str">
        <f>+IFERROR(VLOOKUP(B379,Foundation!$C$8:$E$703,3,FALSE),"")</f>
        <v>DRY</v>
      </c>
      <c r="L379" s="442" t="str">
        <f>+IF(IFERROR(MATCH(B379,'Erection Compiled'!$C$7:$C$742,0),"B")="B","","E")</f>
        <v>E</v>
      </c>
      <c r="M379" s="442" t="str">
        <f>+IFERROR(VLOOKUP(B379,Tackwelding!$B$6:$G$599,6,FALSE),"")</f>
        <v>Done</v>
      </c>
    </row>
    <row r="380" spans="1:13" x14ac:dyDescent="0.35">
      <c r="A380" s="442">
        <v>374</v>
      </c>
      <c r="B380" s="442" t="s">
        <v>773</v>
      </c>
      <c r="C380" s="442" t="s">
        <v>236</v>
      </c>
      <c r="H380" s="442" t="str">
        <f t="shared" ref="H380" si="114">+CONCATENATE(D380,",",E380,",",F380,",",G380)</f>
        <v>,,,</v>
      </c>
      <c r="I380" s="445">
        <v>388</v>
      </c>
      <c r="K380" s="442" t="str">
        <f>+IFERROR(VLOOKUP(B380,Foundation!$C$8:$E$703,3,FALSE),"")</f>
        <v>Dry</v>
      </c>
      <c r="L380" s="442" t="str">
        <f>+IF(IFERROR(MATCH(B380,'Erection Compiled'!$C$7:$C$742,0),"B")="B","","E")</f>
        <v>E</v>
      </c>
      <c r="M380" s="442" t="str">
        <f>+IFERROR(VLOOKUP(B380,Tackwelding!$B$6:$G$599,6,FALSE),"")</f>
        <v>Done</v>
      </c>
    </row>
    <row r="381" spans="1:13" x14ac:dyDescent="0.35">
      <c r="A381" s="442">
        <v>375</v>
      </c>
      <c r="B381" s="442" t="s">
        <v>97</v>
      </c>
      <c r="C381" s="442" t="s">
        <v>242</v>
      </c>
      <c r="H381" s="442" t="str">
        <f t="shared" ref="H381" si="115">+CONCATENATE(D381,",",E381,",",F381,",",G381)</f>
        <v>,,,</v>
      </c>
      <c r="I381" s="445">
        <v>438</v>
      </c>
      <c r="K381" s="442" t="str">
        <f>+IFERROR(VLOOKUP(B381,Foundation!$C$8:$E$703,3,FALSE),"")</f>
        <v>DRY</v>
      </c>
      <c r="L381" s="442" t="str">
        <f>+IF(IFERROR(MATCH(B381,'Erection Compiled'!$C$7:$C$742,0),"B")="B","","E")</f>
        <v>E</v>
      </c>
      <c r="M381" s="442" t="str">
        <f>+IFERROR(VLOOKUP(B381,Tackwelding!$B$6:$G$599,6,FALSE),"")</f>
        <v>Done</v>
      </c>
    </row>
    <row r="382" spans="1:13" x14ac:dyDescent="0.35">
      <c r="A382" s="442">
        <v>376</v>
      </c>
      <c r="B382" s="442" t="s">
        <v>774</v>
      </c>
      <c r="C382" s="442" t="s">
        <v>235</v>
      </c>
      <c r="H382" s="442" t="str">
        <f t="shared" ref="H382" si="116">+CONCATENATE(D382,",",E382,",",F382,",",G382)</f>
        <v>,,,</v>
      </c>
      <c r="I382" s="445">
        <v>413.8</v>
      </c>
      <c r="K382" s="442" t="str">
        <f>+IFERROR(VLOOKUP(B382,Foundation!$C$8:$E$703,3,FALSE),"")</f>
        <v>DRY</v>
      </c>
      <c r="L382" s="442" t="str">
        <f>+IF(IFERROR(MATCH(B382,'Erection Compiled'!$C$7:$C$742,0),"B")="B","","E")</f>
        <v>E</v>
      </c>
      <c r="M382" s="442" t="str">
        <f>+IFERROR(VLOOKUP(B382,Tackwelding!$B$6:$G$599,6,FALSE),"")</f>
        <v>Done</v>
      </c>
    </row>
    <row r="383" spans="1:13" x14ac:dyDescent="0.35">
      <c r="A383" s="442">
        <v>377</v>
      </c>
      <c r="B383" s="442" t="s">
        <v>775</v>
      </c>
      <c r="C383" s="442" t="s">
        <v>20</v>
      </c>
      <c r="D383" s="442">
        <v>2</v>
      </c>
      <c r="E383" s="442">
        <v>2</v>
      </c>
      <c r="F383" s="442">
        <v>0</v>
      </c>
      <c r="G383" s="442">
        <v>0</v>
      </c>
      <c r="H383" s="442" t="str">
        <f t="shared" ref="H383" si="117">+CONCATENATE(D383,",",E383,",",F383,",",G383)</f>
        <v>2,2,0,0</v>
      </c>
      <c r="I383" s="445">
        <v>424.2</v>
      </c>
      <c r="K383" s="442" t="str">
        <f>+IFERROR(VLOOKUP(B383,Foundation!$C$8:$E$703,3,FALSE),"")</f>
        <v>DFR</v>
      </c>
      <c r="L383" s="442" t="str">
        <f>+IF(IFERROR(MATCH(B383,'Erection Compiled'!$C$7:$C$742,0),"B")="B","","E")</f>
        <v>E</v>
      </c>
      <c r="M383" s="442" t="str">
        <f>+IFERROR(VLOOKUP(B383,Tackwelding!$B$6:$G$599,6,FALSE),"")</f>
        <v>Done</v>
      </c>
    </row>
    <row r="384" spans="1:13" x14ac:dyDescent="0.35">
      <c r="A384" s="442">
        <v>378</v>
      </c>
      <c r="B384" s="442" t="s">
        <v>776</v>
      </c>
      <c r="C384" s="442" t="s">
        <v>20</v>
      </c>
      <c r="H384" s="442" t="str">
        <f t="shared" ref="H384" si="118">+CONCATENATE(D384,",",E384,",",F384,",",G384)</f>
        <v>,,,</v>
      </c>
      <c r="I384" s="445">
        <v>414.5</v>
      </c>
      <c r="K384" s="442" t="str">
        <f>+IFERROR(VLOOKUP(B384,Foundation!$C$8:$E$703,3,FALSE),"")</f>
        <v>DFR</v>
      </c>
      <c r="L384" s="442" t="str">
        <f>+IF(IFERROR(MATCH(B384,'Erection Compiled'!$C$7:$C$742,0),"B")="B","","E")</f>
        <v>E</v>
      </c>
      <c r="M384" s="442" t="str">
        <f>+IFERROR(VLOOKUP(B384,Tackwelding!$B$6:$G$599,6,FALSE),"")</f>
        <v>Done</v>
      </c>
    </row>
    <row r="385" spans="1:13" x14ac:dyDescent="0.35">
      <c r="A385" s="442">
        <v>379</v>
      </c>
      <c r="B385" s="442" t="s">
        <v>777</v>
      </c>
      <c r="C385" s="442" t="s">
        <v>20</v>
      </c>
      <c r="H385" s="442" t="str">
        <f t="shared" ref="H385" si="119">+CONCATENATE(D385,",",E385,",",F385,",",G385)</f>
        <v>,,,</v>
      </c>
      <c r="I385" s="445">
        <v>425.6</v>
      </c>
      <c r="K385" s="442" t="str">
        <f>+IFERROR(VLOOKUP(B385,Foundation!$C$8:$E$703,3,FALSE),"")</f>
        <v>DFR</v>
      </c>
      <c r="L385" s="442" t="str">
        <f>+IF(IFERROR(MATCH(B385,'Erection Compiled'!$C$7:$C$742,0),"B")="B","","E")</f>
        <v>E</v>
      </c>
      <c r="M385" s="442" t="str">
        <f>+IFERROR(VLOOKUP(B385,Tackwelding!$B$6:$G$599,6,FALSE),"")</f>
        <v>Done</v>
      </c>
    </row>
    <row r="386" spans="1:13" x14ac:dyDescent="0.35">
      <c r="A386" s="442">
        <v>380</v>
      </c>
      <c r="B386" s="442" t="s">
        <v>778</v>
      </c>
      <c r="C386" s="442" t="s">
        <v>20</v>
      </c>
      <c r="H386" s="442" t="str">
        <f t="shared" ref="H386" si="120">+CONCATENATE(D386,",",E386,",",F386,",",G386)</f>
        <v>,,,</v>
      </c>
      <c r="I386" s="445">
        <v>412.3</v>
      </c>
      <c r="K386" s="442" t="str">
        <f>+IFERROR(VLOOKUP(B386,Foundation!$C$8:$E$703,3,FALSE),"")</f>
        <v>DRY</v>
      </c>
      <c r="L386" s="442" t="str">
        <f>+IF(IFERROR(MATCH(B386,'Erection Compiled'!$C$7:$C$742,0),"B")="B","","E")</f>
        <v>E</v>
      </c>
      <c r="M386" s="442" t="str">
        <f>+IFERROR(VLOOKUP(B386,Tackwelding!$B$6:$G$599,6,FALSE),"")</f>
        <v>Done</v>
      </c>
    </row>
    <row r="387" spans="1:13" x14ac:dyDescent="0.35">
      <c r="A387" s="442">
        <v>381</v>
      </c>
      <c r="B387" s="442" t="s">
        <v>779</v>
      </c>
      <c r="C387" s="442" t="s">
        <v>234</v>
      </c>
      <c r="H387" s="442" t="str">
        <f t="shared" ref="H387" si="121">+CONCATENATE(D387,",",E387,",",F387,",",G387)</f>
        <v>,,,</v>
      </c>
      <c r="I387" s="445">
        <v>374.1</v>
      </c>
      <c r="K387" s="442" t="str">
        <f>+IFERROR(VLOOKUP(B387,Foundation!$C$8:$E$703,3,FALSE),"")</f>
        <v>DRY</v>
      </c>
      <c r="L387" s="442" t="str">
        <f>+IF(IFERROR(MATCH(B387,'Erection Compiled'!$C$7:$C$742,0),"B")="B","","E")</f>
        <v>E</v>
      </c>
      <c r="M387" s="442" t="str">
        <f>+IFERROR(VLOOKUP(B387,Tackwelding!$B$6:$G$599,6,FALSE),"")</f>
        <v>Done</v>
      </c>
    </row>
    <row r="388" spans="1:13" x14ac:dyDescent="0.35">
      <c r="A388" s="442">
        <v>382</v>
      </c>
      <c r="B388" s="442" t="s">
        <v>780</v>
      </c>
      <c r="C388" s="442" t="s">
        <v>20</v>
      </c>
      <c r="H388" s="442" t="str">
        <f t="shared" ref="H388" si="122">+CONCATENATE(D388,",",E388,",",F388,",",G388)</f>
        <v>,,,</v>
      </c>
      <c r="I388" s="445">
        <v>410.1</v>
      </c>
      <c r="K388" s="442" t="str">
        <f>+IFERROR(VLOOKUP(B388,Foundation!$C$8:$E$703,3,FALSE),"")</f>
        <v>DRY</v>
      </c>
      <c r="L388" s="442" t="str">
        <f>+IF(IFERROR(MATCH(B388,'Erection Compiled'!$C$7:$C$742,0),"B")="B","","E")</f>
        <v>E</v>
      </c>
      <c r="M388" s="442" t="str">
        <f>+IFERROR(VLOOKUP(B388,Tackwelding!$B$6:$G$599,6,FALSE),"")</f>
        <v>Done</v>
      </c>
    </row>
    <row r="389" spans="1:13" x14ac:dyDescent="0.35">
      <c r="A389" s="442">
        <v>383</v>
      </c>
      <c r="B389" s="442" t="s">
        <v>781</v>
      </c>
      <c r="C389" s="442" t="s">
        <v>234</v>
      </c>
      <c r="H389" s="442" t="str">
        <f t="shared" ref="H389" si="123">+CONCATENATE(D389,",",E389,",",F389,",",G389)</f>
        <v>,,,</v>
      </c>
      <c r="I389" s="445">
        <v>400.4</v>
      </c>
      <c r="K389" s="442" t="str">
        <f>+IFERROR(VLOOKUP(B389,Foundation!$C$8:$E$703,3,FALSE),"")</f>
        <v>DRY</v>
      </c>
      <c r="L389" s="442" t="str">
        <f>+IF(IFERROR(MATCH(B389,'Erection Compiled'!$C$7:$C$742,0),"B")="B","","E")</f>
        <v>E</v>
      </c>
      <c r="M389" s="442" t="str">
        <f>+IFERROR(VLOOKUP(B389,Tackwelding!$B$6:$G$599,6,FALSE),"")</f>
        <v>Done</v>
      </c>
    </row>
    <row r="390" spans="1:13" x14ac:dyDescent="0.35">
      <c r="A390" s="442">
        <v>384</v>
      </c>
      <c r="B390" s="442" t="s">
        <v>782</v>
      </c>
      <c r="C390" s="442" t="s">
        <v>20</v>
      </c>
      <c r="H390" s="442" t="str">
        <f t="shared" ref="H390" si="124">+CONCATENATE(D390,",",E390,",",F390,",",G390)</f>
        <v>,,,</v>
      </c>
      <c r="I390" s="445">
        <v>409.2</v>
      </c>
      <c r="K390" s="442" t="str">
        <f>+IFERROR(VLOOKUP(B390,Foundation!$C$8:$E$703,3,FALSE),"")</f>
        <v>DRY</v>
      </c>
      <c r="L390" s="442" t="str">
        <f>+IF(IFERROR(MATCH(B390,'Erection Compiled'!$C$7:$C$742,0),"B")="B","","E")</f>
        <v>E</v>
      </c>
      <c r="M390" s="442" t="str">
        <f>+IFERROR(VLOOKUP(B390,Tackwelding!$B$6:$G$599,6,FALSE),"")</f>
        <v>Done</v>
      </c>
    </row>
    <row r="391" spans="1:13" x14ac:dyDescent="0.35">
      <c r="A391" s="442">
        <v>385</v>
      </c>
      <c r="B391" s="442" t="s">
        <v>783</v>
      </c>
      <c r="C391" s="442" t="s">
        <v>234</v>
      </c>
      <c r="H391" s="442" t="str">
        <f t="shared" ref="H391" si="125">+CONCATENATE(D391,",",E391,",",F391,",",G391)</f>
        <v>,,,</v>
      </c>
      <c r="I391" s="445">
        <v>401</v>
      </c>
      <c r="K391" s="442" t="str">
        <f>+IFERROR(VLOOKUP(B391,Foundation!$C$8:$E$703,3,FALSE),"")</f>
        <v>DFR</v>
      </c>
      <c r="L391" s="442" t="str">
        <f>+IF(IFERROR(MATCH(B391,'Erection Compiled'!$C$7:$C$742,0),"B")="B","","E")</f>
        <v>E</v>
      </c>
      <c r="M391" s="442" t="str">
        <f>+IFERROR(VLOOKUP(B391,Tackwelding!$B$6:$G$599,6,FALSE),"")</f>
        <v>Done</v>
      </c>
    </row>
    <row r="392" spans="1:13" x14ac:dyDescent="0.35">
      <c r="A392" s="442">
        <v>386</v>
      </c>
      <c r="B392" s="442" t="s">
        <v>784</v>
      </c>
      <c r="C392" s="442" t="s">
        <v>20</v>
      </c>
      <c r="H392" s="442" t="str">
        <f t="shared" ref="H392" si="126">+CONCATENATE(D392,",",E392,",",F392,",",G392)</f>
        <v>,,,</v>
      </c>
      <c r="I392" s="445">
        <v>394.5</v>
      </c>
      <c r="K392" s="442" t="str">
        <f>+IFERROR(VLOOKUP(B392,Foundation!$C$8:$E$703,3,FALSE),"")</f>
        <v>DRY</v>
      </c>
      <c r="L392" s="442" t="str">
        <f>+IF(IFERROR(MATCH(B392,'Erection Compiled'!$C$7:$C$742,0),"B")="B","","E")</f>
        <v>E</v>
      </c>
      <c r="M392" s="442" t="str">
        <f>+IFERROR(VLOOKUP(B392,Tackwelding!$B$6:$G$599,6,FALSE),"")</f>
        <v>Done</v>
      </c>
    </row>
    <row r="393" spans="1:13" x14ac:dyDescent="0.35">
      <c r="A393" s="442">
        <v>387</v>
      </c>
      <c r="B393" s="442" t="s">
        <v>98</v>
      </c>
      <c r="C393" s="442" t="s">
        <v>248</v>
      </c>
      <c r="H393" s="442" t="str">
        <f t="shared" ref="H393" si="127">+CONCATENATE(D393,",",E393,",",F393,",",G393)</f>
        <v>,,,</v>
      </c>
      <c r="I393" s="445">
        <v>397.9</v>
      </c>
      <c r="K393" s="442" t="str">
        <f>+IFERROR(VLOOKUP(B393,Foundation!$C$8:$E$703,3,FALSE),"")</f>
        <v>DRY</v>
      </c>
      <c r="L393" s="442" t="str">
        <f>+IF(IFERROR(MATCH(B393,'Erection Compiled'!$C$7:$C$742,0),"B")="B","","E")</f>
        <v>E</v>
      </c>
      <c r="M393" s="442" t="str">
        <f>+IFERROR(VLOOKUP(B393,Tackwelding!$B$6:$G$599,6,FALSE),"")</f>
        <v>Done</v>
      </c>
    </row>
    <row r="394" spans="1:13" x14ac:dyDescent="0.35">
      <c r="A394" s="442">
        <v>388</v>
      </c>
      <c r="B394" s="442" t="s">
        <v>785</v>
      </c>
      <c r="C394" s="442" t="s">
        <v>235</v>
      </c>
      <c r="D394" s="442">
        <v>0</v>
      </c>
      <c r="E394" s="442">
        <v>0</v>
      </c>
      <c r="F394" s="442">
        <v>0</v>
      </c>
      <c r="G394" s="442">
        <v>0</v>
      </c>
      <c r="H394" s="442" t="str">
        <f t="shared" ref="H394" si="128">+CONCATENATE(D394,",",E394,",",F394,",",G394)</f>
        <v>0,0,0,0</v>
      </c>
      <c r="I394" s="445">
        <v>405.7</v>
      </c>
      <c r="K394" s="442" t="str">
        <f>+IFERROR(VLOOKUP(B394,Foundation!$C$8:$E$703,3,FALSE),"")</f>
        <v>DFR</v>
      </c>
      <c r="L394" s="442" t="str">
        <f>+IF(IFERROR(MATCH(B394,'Erection Compiled'!$C$7:$C$742,0),"B")="B","","E")</f>
        <v>E</v>
      </c>
      <c r="M394" s="442" t="str">
        <f>+IFERROR(VLOOKUP(B394,Tackwelding!$B$6:$G$599,6,FALSE),"")</f>
        <v>Done</v>
      </c>
    </row>
    <row r="395" spans="1:13" x14ac:dyDescent="0.35">
      <c r="A395" s="442">
        <v>389</v>
      </c>
      <c r="B395" s="442" t="s">
        <v>786</v>
      </c>
      <c r="C395" s="442" t="s">
        <v>235</v>
      </c>
      <c r="H395" s="442" t="str">
        <f t="shared" ref="H395" si="129">+CONCATENATE(D395,",",E395,",",F395,",",G395)</f>
        <v>,,,</v>
      </c>
      <c r="I395" s="445">
        <v>433.2</v>
      </c>
      <c r="K395" s="442" t="str">
        <f>+IFERROR(VLOOKUP(B395,Foundation!$C$8:$E$703,3,FALSE),"")</f>
        <v>DFR</v>
      </c>
      <c r="L395" s="442" t="str">
        <f>+IF(IFERROR(MATCH(B395,'Erection Compiled'!$C$7:$C$742,0),"B")="B","","E")</f>
        <v>E</v>
      </c>
      <c r="M395" s="442" t="str">
        <f>+IFERROR(VLOOKUP(B395,Tackwelding!$B$6:$G$599,6,FALSE),"")</f>
        <v>Done</v>
      </c>
    </row>
    <row r="396" spans="1:13" x14ac:dyDescent="0.35">
      <c r="A396" s="442">
        <v>390</v>
      </c>
      <c r="B396" s="442" t="s">
        <v>787</v>
      </c>
      <c r="C396" s="442" t="s">
        <v>235</v>
      </c>
      <c r="H396" s="442" t="str">
        <f t="shared" ref="H396" si="130">+CONCATENATE(D396,",",E396,",",F396,",",G396)</f>
        <v>,,,</v>
      </c>
      <c r="I396" s="445">
        <v>400.9</v>
      </c>
      <c r="K396" s="442" t="str">
        <f>+IFERROR(VLOOKUP(B396,Foundation!$C$8:$E$703,3,FALSE),"")</f>
        <v>DRY</v>
      </c>
      <c r="L396" s="442" t="str">
        <f>+IF(IFERROR(MATCH(B396,'Erection Compiled'!$C$7:$C$742,0),"B")="B","","E")</f>
        <v>E</v>
      </c>
      <c r="M396" s="442" t="str">
        <f>+IFERROR(VLOOKUP(B396,Tackwelding!$B$6:$G$599,6,FALSE),"")</f>
        <v>Done</v>
      </c>
    </row>
    <row r="397" spans="1:13" x14ac:dyDescent="0.35">
      <c r="A397" s="442">
        <v>391</v>
      </c>
      <c r="B397" s="442" t="s">
        <v>788</v>
      </c>
      <c r="C397" s="442" t="s">
        <v>20</v>
      </c>
      <c r="H397" s="442" t="str">
        <f t="shared" ref="H397" si="131">+CONCATENATE(D397,",",E397,",",F397,",",G397)</f>
        <v>,,,</v>
      </c>
      <c r="I397" s="445">
        <v>427</v>
      </c>
      <c r="K397" s="442" t="str">
        <f>+IFERROR(VLOOKUP(B397,Foundation!$C$8:$E$703,3,FALSE),"")</f>
        <v>DRY</v>
      </c>
      <c r="L397" s="442" t="str">
        <f>+IF(IFERROR(MATCH(B397,'Erection Compiled'!$C$7:$C$742,0),"B")="B","","E")</f>
        <v>E</v>
      </c>
      <c r="M397" s="442" t="str">
        <f>+IFERROR(VLOOKUP(B397,Tackwelding!$B$6:$G$599,6,FALSE),"")</f>
        <v>Done</v>
      </c>
    </row>
    <row r="398" spans="1:13" x14ac:dyDescent="0.35">
      <c r="A398" s="442">
        <v>392</v>
      </c>
      <c r="B398" s="442" t="s">
        <v>789</v>
      </c>
      <c r="C398" s="442" t="s">
        <v>20</v>
      </c>
      <c r="H398" s="442" t="str">
        <f t="shared" ref="H398" si="132">+CONCATENATE(D398,",",E398,",",F398,",",G398)</f>
        <v>,,,</v>
      </c>
      <c r="I398" s="445">
        <v>413.9</v>
      </c>
      <c r="K398" s="442" t="str">
        <f>+IFERROR(VLOOKUP(B398,Foundation!$C$8:$E$703,3,FALSE),"")</f>
        <v>DRY</v>
      </c>
      <c r="L398" s="442" t="str">
        <f>+IF(IFERROR(MATCH(B398,'Erection Compiled'!$C$7:$C$742,0),"B")="B","","E")</f>
        <v>E</v>
      </c>
      <c r="M398" s="442" t="str">
        <f>+IFERROR(VLOOKUP(B398,Tackwelding!$B$6:$G$599,6,FALSE),"")</f>
        <v>Done</v>
      </c>
    </row>
    <row r="399" spans="1:13" x14ac:dyDescent="0.35">
      <c r="A399" s="442">
        <v>393</v>
      </c>
      <c r="B399" s="442" t="s">
        <v>790</v>
      </c>
      <c r="C399" s="442" t="s">
        <v>20</v>
      </c>
      <c r="H399" s="442" t="str">
        <f t="shared" ref="H399" si="133">+CONCATENATE(D399,",",E399,",",F399,",",G399)</f>
        <v>,,,</v>
      </c>
      <c r="I399" s="445">
        <v>426.4</v>
      </c>
      <c r="K399" s="442" t="str">
        <f>+IFERROR(VLOOKUP(B399,Foundation!$C$8:$E$703,3,FALSE),"")</f>
        <v>DRY</v>
      </c>
      <c r="L399" s="442" t="str">
        <f>+IF(IFERROR(MATCH(B399,'Erection Compiled'!$C$7:$C$742,0),"B")="B","","E")</f>
        <v>E</v>
      </c>
      <c r="M399" s="442" t="str">
        <f>+IFERROR(VLOOKUP(B399,Tackwelding!$B$6:$G$599,6,FALSE),"")</f>
        <v>Done</v>
      </c>
    </row>
    <row r="400" spans="1:13" x14ac:dyDescent="0.35">
      <c r="A400" s="442">
        <v>394</v>
      </c>
      <c r="B400" s="442" t="s">
        <v>791</v>
      </c>
      <c r="C400" s="442" t="s">
        <v>236</v>
      </c>
      <c r="D400" s="442">
        <v>0</v>
      </c>
      <c r="E400" s="442">
        <v>0</v>
      </c>
      <c r="F400" s="442">
        <v>0</v>
      </c>
      <c r="G400" s="442">
        <v>1</v>
      </c>
      <c r="H400" s="442" t="str">
        <f t="shared" ref="H400" si="134">+CONCATENATE(D400,",",E400,",",F400,",",G400)</f>
        <v>0,0,0,1</v>
      </c>
      <c r="I400" s="445">
        <v>411.5</v>
      </c>
      <c r="K400" s="442" t="str">
        <f>+IFERROR(VLOOKUP(B400,Foundation!$C$8:$E$703,3,FALSE),"")</f>
        <v>Dry</v>
      </c>
      <c r="L400" s="442" t="str">
        <f>+IF(IFERROR(MATCH(B400,'Erection Compiled'!$C$7:$C$742,0),"B")="B","","E")</f>
        <v>E</v>
      </c>
      <c r="M400" s="442" t="str">
        <f>+IFERROR(VLOOKUP(B400,Tackwelding!$B$6:$G$599,6,FALSE),"")</f>
        <v>Done</v>
      </c>
    </row>
    <row r="401" spans="1:13" x14ac:dyDescent="0.35">
      <c r="A401" s="442">
        <v>395</v>
      </c>
      <c r="B401" s="442" t="s">
        <v>792</v>
      </c>
      <c r="C401" s="442" t="s">
        <v>235</v>
      </c>
      <c r="D401" s="442">
        <v>1</v>
      </c>
      <c r="E401" s="442">
        <v>2</v>
      </c>
      <c r="F401" s="442">
        <v>1</v>
      </c>
      <c r="G401" s="442">
        <v>0</v>
      </c>
      <c r="H401" s="442" t="str">
        <f t="shared" ref="H401" si="135">+CONCATENATE(D401,",",E401,",",F401,",",G401)</f>
        <v>1,2,1,0</v>
      </c>
      <c r="I401" s="445">
        <v>376.3</v>
      </c>
      <c r="K401" s="442" t="str">
        <f>+IFERROR(VLOOKUP(B401,Foundation!$C$8:$E$703,3,FALSE),"")</f>
        <v>DRY</v>
      </c>
      <c r="L401" s="442" t="str">
        <f>+IF(IFERROR(MATCH(B401,'Erection Compiled'!$C$7:$C$742,0),"B")="B","","E")</f>
        <v>E</v>
      </c>
      <c r="M401" s="442" t="str">
        <f>+IFERROR(VLOOKUP(B401,Tackwelding!$B$6:$G$599,6,FALSE),"")</f>
        <v>Done</v>
      </c>
    </row>
    <row r="402" spans="1:13" x14ac:dyDescent="0.35">
      <c r="A402" s="442">
        <v>396</v>
      </c>
      <c r="B402" s="442" t="s">
        <v>793</v>
      </c>
      <c r="C402" s="442" t="s">
        <v>234</v>
      </c>
      <c r="H402" s="442" t="str">
        <f t="shared" ref="H402" si="136">+CONCATENATE(D402,",",E402,",",F402,",",G402)</f>
        <v>,,,</v>
      </c>
      <c r="I402" s="445">
        <v>433.4</v>
      </c>
      <c r="K402" s="442" t="str">
        <f>+IFERROR(VLOOKUP(B402,Foundation!$C$8:$E$703,3,FALSE),"")</f>
        <v>Dry</v>
      </c>
      <c r="L402" s="442" t="str">
        <f>+IF(IFERROR(MATCH(B402,'Erection Compiled'!$C$7:$C$742,0),"B")="B","","E")</f>
        <v>E</v>
      </c>
      <c r="M402" s="442" t="str">
        <f>+IFERROR(VLOOKUP(B402,Tackwelding!$B$6:$G$599,6,FALSE),"")</f>
        <v>Done</v>
      </c>
    </row>
    <row r="403" spans="1:13" x14ac:dyDescent="0.35">
      <c r="A403" s="442">
        <v>397</v>
      </c>
      <c r="B403" s="442" t="s">
        <v>794</v>
      </c>
      <c r="C403" s="442" t="s">
        <v>236</v>
      </c>
      <c r="H403" s="442" t="str">
        <f t="shared" ref="H403" si="137">+CONCATENATE(D403,",",E403,",",F403,",",G403)</f>
        <v>,,,</v>
      </c>
      <c r="I403" s="445">
        <v>405.6</v>
      </c>
      <c r="K403" s="442" t="str">
        <f>+IFERROR(VLOOKUP(B403,Foundation!$C$8:$E$703,3,FALSE),"")</f>
        <v>DRY</v>
      </c>
      <c r="L403" s="442" t="str">
        <f>+IF(IFERROR(MATCH(B403,'Erection Compiled'!$C$7:$C$742,0),"B")="B","","E")</f>
        <v>E</v>
      </c>
      <c r="M403" s="442" t="str">
        <f>+IFERROR(VLOOKUP(B403,Tackwelding!$B$6:$G$599,6,FALSE),"")</f>
        <v>Done</v>
      </c>
    </row>
    <row r="404" spans="1:13" x14ac:dyDescent="0.35">
      <c r="A404" s="442">
        <v>398</v>
      </c>
      <c r="B404" s="442" t="s">
        <v>99</v>
      </c>
      <c r="C404" s="442" t="s">
        <v>248</v>
      </c>
      <c r="D404" s="442">
        <v>0</v>
      </c>
      <c r="E404" s="442">
        <v>0</v>
      </c>
      <c r="F404" s="442">
        <v>0</v>
      </c>
      <c r="G404" s="442">
        <v>0</v>
      </c>
      <c r="H404" s="442" t="str">
        <f t="shared" ref="H404" si="138">+CONCATENATE(D404,",",E404,",",F404,",",G404)</f>
        <v>0,0,0,0</v>
      </c>
      <c r="I404" s="445">
        <v>434.3</v>
      </c>
      <c r="K404" s="442" t="str">
        <f>+IFERROR(VLOOKUP(B404,Foundation!$C$8:$E$703,3,FALSE),"")</f>
        <v>DRY</v>
      </c>
      <c r="L404" s="442" t="str">
        <f>+IF(IFERROR(MATCH(B404,'Erection Compiled'!$C$7:$C$742,0),"B")="B","","E")</f>
        <v>E</v>
      </c>
      <c r="M404" s="442" t="str">
        <f>+IFERROR(VLOOKUP(B404,Tackwelding!$B$6:$G$599,6,FALSE),"")</f>
        <v>Done</v>
      </c>
    </row>
    <row r="405" spans="1:13" x14ac:dyDescent="0.35">
      <c r="A405" s="442">
        <v>399</v>
      </c>
      <c r="B405" s="442" t="s">
        <v>795</v>
      </c>
      <c r="C405" s="442" t="s">
        <v>20</v>
      </c>
      <c r="D405" s="442">
        <v>0</v>
      </c>
      <c r="E405" s="442">
        <v>0</v>
      </c>
      <c r="F405" s="442">
        <v>1</v>
      </c>
      <c r="G405" s="442">
        <v>2</v>
      </c>
      <c r="H405" s="442" t="str">
        <f t="shared" ref="H405" si="139">+CONCATENATE(D405,",",E405,",",F405,",",G405)</f>
        <v>0,0,1,2</v>
      </c>
      <c r="I405" s="445">
        <v>418</v>
      </c>
      <c r="K405" s="442" t="str">
        <f>+IFERROR(VLOOKUP(B405,Foundation!$C$8:$E$703,3,FALSE),"")</f>
        <v>Sandy</v>
      </c>
      <c r="L405" s="442" t="str">
        <f>+IF(IFERROR(MATCH(B405,'Erection Compiled'!$C$7:$C$742,0),"B")="B","","E")</f>
        <v>E</v>
      </c>
      <c r="M405" s="442" t="str">
        <f>+IFERROR(VLOOKUP(B405,Tackwelding!$B$6:$G$599,6,FALSE),"")</f>
        <v>Done</v>
      </c>
    </row>
    <row r="406" spans="1:13" x14ac:dyDescent="0.35">
      <c r="A406" s="442">
        <v>400</v>
      </c>
      <c r="B406" s="442" t="s">
        <v>796</v>
      </c>
      <c r="C406" s="442" t="s">
        <v>20</v>
      </c>
      <c r="D406" s="442">
        <v>0</v>
      </c>
      <c r="E406" s="442">
        <v>1</v>
      </c>
      <c r="F406" s="442">
        <v>0</v>
      </c>
      <c r="G406" s="442">
        <v>0</v>
      </c>
      <c r="H406" s="442" t="str">
        <f t="shared" ref="H406" si="140">+CONCATENATE(D406,",",E406,",",F406,",",G406)</f>
        <v>0,1,0,0</v>
      </c>
      <c r="I406" s="445">
        <v>386</v>
      </c>
      <c r="K406" s="442" t="str">
        <f>+IFERROR(VLOOKUP(B406,Foundation!$C$8:$E$703,3,FALSE),"")</f>
        <v>DRY</v>
      </c>
      <c r="L406" s="442" t="str">
        <f>+IF(IFERROR(MATCH(B406,'Erection Compiled'!$C$7:$C$742,0),"B")="B","","E")</f>
        <v>E</v>
      </c>
      <c r="M406" s="442" t="str">
        <f>+IFERROR(VLOOKUP(B406,Tackwelding!$B$6:$G$599,6,FALSE),"")</f>
        <v>Done</v>
      </c>
    </row>
    <row r="407" spans="1:13" x14ac:dyDescent="0.35">
      <c r="A407" s="442">
        <v>401</v>
      </c>
      <c r="B407" s="442" t="s">
        <v>797</v>
      </c>
      <c r="C407" s="442" t="s">
        <v>234</v>
      </c>
      <c r="H407" s="442" t="str">
        <f t="shared" ref="H407" si="141">+CONCATENATE(D407,",",E407,",",F407,",",G407)</f>
        <v>,,,</v>
      </c>
      <c r="I407" s="445">
        <v>400</v>
      </c>
      <c r="K407" s="442" t="str">
        <f>+IFERROR(VLOOKUP(B407,Foundation!$C$8:$E$703,3,FALSE),"")</f>
        <v>DRY</v>
      </c>
      <c r="L407" s="442" t="str">
        <f>+IF(IFERROR(MATCH(B407,'Erection Compiled'!$C$7:$C$742,0),"B")="B","","E")</f>
        <v>E</v>
      </c>
      <c r="M407" s="442" t="str">
        <f>+IFERROR(VLOOKUP(B407,Tackwelding!$B$6:$G$599,6,FALSE),"")</f>
        <v>Done</v>
      </c>
    </row>
    <row r="408" spans="1:13" x14ac:dyDescent="0.35">
      <c r="A408" s="442">
        <v>402</v>
      </c>
      <c r="B408" s="442" t="s">
        <v>798</v>
      </c>
      <c r="C408" s="442" t="s">
        <v>20</v>
      </c>
      <c r="H408" s="442" t="str">
        <f t="shared" ref="H408" si="142">+CONCATENATE(D408,",",E408,",",F408,",",G408)</f>
        <v>,,,</v>
      </c>
      <c r="I408" s="445">
        <v>401</v>
      </c>
      <c r="K408" s="442" t="str">
        <f>+IFERROR(VLOOKUP(B408,Foundation!$C$8:$E$703,3,FALSE),"")</f>
        <v>DRY</v>
      </c>
      <c r="L408" s="442" t="str">
        <f>+IF(IFERROR(MATCH(B408,'Erection Compiled'!$C$7:$C$742,0),"B")="B","","E")</f>
        <v>E</v>
      </c>
      <c r="M408" s="442" t="str">
        <f>+IFERROR(VLOOKUP(B408,Tackwelding!$B$6:$G$599,6,FALSE),"")</f>
        <v>Done</v>
      </c>
    </row>
    <row r="409" spans="1:13" x14ac:dyDescent="0.35">
      <c r="A409" s="442">
        <v>403</v>
      </c>
      <c r="B409" s="442" t="s">
        <v>799</v>
      </c>
      <c r="C409" s="442" t="s">
        <v>234</v>
      </c>
      <c r="D409" s="442">
        <v>0</v>
      </c>
      <c r="E409" s="442">
        <v>0</v>
      </c>
      <c r="F409" s="442">
        <v>0</v>
      </c>
      <c r="G409" s="442">
        <v>0</v>
      </c>
      <c r="H409" s="442" t="str">
        <f t="shared" ref="H409" si="143">+CONCATENATE(D409,",",E409,",",F409,",",G409)</f>
        <v>0,0,0,0</v>
      </c>
      <c r="I409" s="445">
        <v>403</v>
      </c>
      <c r="K409" s="442" t="str">
        <f>+IFERROR(VLOOKUP(B409,Foundation!$C$8:$E$703,3,FALSE),"")</f>
        <v>DRY</v>
      </c>
      <c r="L409" s="442" t="str">
        <f>+IF(IFERROR(MATCH(B409,'Erection Compiled'!$C$7:$C$742,0),"B")="B","","E")</f>
        <v>E</v>
      </c>
      <c r="M409" s="442" t="str">
        <f>+IFERROR(VLOOKUP(B409,Tackwelding!$B$6:$G$599,6,FALSE),"")</f>
        <v>Done</v>
      </c>
    </row>
    <row r="410" spans="1:13" x14ac:dyDescent="0.35">
      <c r="A410" s="442">
        <v>404</v>
      </c>
      <c r="B410" s="442" t="s">
        <v>800</v>
      </c>
      <c r="C410" s="442" t="s">
        <v>20</v>
      </c>
      <c r="H410" s="442" t="str">
        <f t="shared" ref="H410" si="144">+CONCATENATE(D410,",",E410,",",F410,",",G410)</f>
        <v>,,,</v>
      </c>
      <c r="I410" s="445">
        <v>404</v>
      </c>
      <c r="K410" s="442" t="str">
        <f>+IFERROR(VLOOKUP(B410,Foundation!$C$8:$E$703,3,FALSE),"")</f>
        <v>DRY</v>
      </c>
      <c r="L410" s="442" t="str">
        <f>+IF(IFERROR(MATCH(B410,'Erection Compiled'!$C$7:$C$742,0),"B")="B","","E")</f>
        <v>E</v>
      </c>
      <c r="M410" s="442" t="str">
        <f>+IFERROR(VLOOKUP(B410,Tackwelding!$B$6:$G$599,6,FALSE),"")</f>
        <v>Done</v>
      </c>
    </row>
    <row r="411" spans="1:13" x14ac:dyDescent="0.35">
      <c r="A411" s="442">
        <v>405</v>
      </c>
      <c r="B411" s="442" t="s">
        <v>801</v>
      </c>
      <c r="C411" s="442" t="s">
        <v>20</v>
      </c>
      <c r="H411" s="442" t="str">
        <f t="shared" ref="H411" si="145">+CONCATENATE(D411,",",E411,",",F411,",",G411)</f>
        <v>,,,</v>
      </c>
      <c r="I411" s="445">
        <v>423</v>
      </c>
      <c r="K411" s="442" t="str">
        <f>+IFERROR(VLOOKUP(B411,Foundation!$C$8:$E$703,3,FALSE),"")</f>
        <v>DRY</v>
      </c>
      <c r="L411" s="442" t="str">
        <f>+IF(IFERROR(MATCH(B411,'Erection Compiled'!$C$7:$C$742,0),"B")="B","","E")</f>
        <v>E</v>
      </c>
      <c r="M411" s="442" t="str">
        <f>+IFERROR(VLOOKUP(B411,Tackwelding!$B$6:$G$599,6,FALSE),"")</f>
        <v>Done</v>
      </c>
    </row>
    <row r="412" spans="1:13" x14ac:dyDescent="0.35">
      <c r="A412" s="442">
        <v>406</v>
      </c>
      <c r="B412" s="442" t="s">
        <v>802</v>
      </c>
      <c r="C412" s="442" t="s">
        <v>234</v>
      </c>
      <c r="H412" s="442" t="str">
        <f t="shared" ref="H412" si="146">+CONCATENATE(D412,",",E412,",",F412,",",G412)</f>
        <v>,,,</v>
      </c>
      <c r="I412" s="445">
        <v>409</v>
      </c>
      <c r="K412" s="442" t="str">
        <f>+IFERROR(VLOOKUP(B412,Foundation!$C$8:$E$703,3,FALSE),"")</f>
        <v>DFR</v>
      </c>
      <c r="L412" s="442" t="str">
        <f>+IF(IFERROR(MATCH(B412,'Erection Compiled'!$C$7:$C$742,0),"B")="B","","E")</f>
        <v>E</v>
      </c>
      <c r="M412" s="442" t="str">
        <f>+IFERROR(VLOOKUP(B412,Tackwelding!$B$6:$G$599,6,FALSE),"")</f>
        <v>Done</v>
      </c>
    </row>
    <row r="413" spans="1:13" x14ac:dyDescent="0.35">
      <c r="A413" s="442">
        <v>407</v>
      </c>
      <c r="B413" s="442" t="s">
        <v>803</v>
      </c>
      <c r="C413" s="442" t="s">
        <v>20</v>
      </c>
      <c r="H413" s="442" t="str">
        <f t="shared" ref="H413" si="147">+CONCATENATE(D413,",",E413,",",F413,",",G413)</f>
        <v>,,,</v>
      </c>
      <c r="I413" s="445">
        <v>409</v>
      </c>
      <c r="K413" s="442" t="str">
        <f>+IFERROR(VLOOKUP(B413,Foundation!$C$8:$E$703,3,FALSE),"")</f>
        <v>DFR</v>
      </c>
      <c r="L413" s="442" t="str">
        <f>+IF(IFERROR(MATCH(B413,'Erection Compiled'!$C$7:$C$742,0),"B")="B","","E")</f>
        <v>E</v>
      </c>
      <c r="M413" s="442" t="str">
        <f>+IFERROR(VLOOKUP(B413,Tackwelding!$B$6:$G$599,6,FALSE),"")</f>
        <v>Done</v>
      </c>
    </row>
    <row r="414" spans="1:13" x14ac:dyDescent="0.35">
      <c r="A414" s="442">
        <v>408</v>
      </c>
      <c r="B414" s="442" t="s">
        <v>804</v>
      </c>
      <c r="C414" s="442" t="s">
        <v>234</v>
      </c>
      <c r="H414" s="442" t="str">
        <f t="shared" ref="H414" si="148">+CONCATENATE(D414,",",E414,",",F414,",",G414)</f>
        <v>,,,</v>
      </c>
      <c r="I414" s="445">
        <v>411</v>
      </c>
      <c r="K414" s="442" t="str">
        <f>+IFERROR(VLOOKUP(B414,Foundation!$C$8:$E$703,3,FALSE),"")</f>
        <v>DFR</v>
      </c>
      <c r="L414" s="442" t="str">
        <f>+IF(IFERROR(MATCH(B414,'Erection Compiled'!$C$7:$C$742,0),"B")="B","","E")</f>
        <v>E</v>
      </c>
      <c r="M414" s="442" t="str">
        <f>+IFERROR(VLOOKUP(B414,Tackwelding!$B$6:$G$599,6,FALSE),"")</f>
        <v>Done</v>
      </c>
    </row>
    <row r="415" spans="1:13" x14ac:dyDescent="0.35">
      <c r="A415" s="442">
        <v>409</v>
      </c>
      <c r="B415" s="442" t="s">
        <v>805</v>
      </c>
      <c r="C415" s="442" t="s">
        <v>20</v>
      </c>
      <c r="H415" s="442" t="str">
        <f t="shared" ref="H415" si="149">+CONCATENATE(D415,",",E415,",",F415,",",G415)</f>
        <v>,,,</v>
      </c>
      <c r="I415" s="445">
        <v>413</v>
      </c>
      <c r="K415" s="442" t="str">
        <f>+IFERROR(VLOOKUP(B415,Foundation!$C$8:$E$703,3,FALSE),"")</f>
        <v>DRY</v>
      </c>
      <c r="L415" s="442" t="str">
        <f>+IF(IFERROR(MATCH(B415,'Erection Compiled'!$C$7:$C$742,0),"B")="B","","E")</f>
        <v>E</v>
      </c>
      <c r="M415" s="442" t="str">
        <f>+IFERROR(VLOOKUP(B415,Tackwelding!$B$6:$G$599,6,FALSE),"")</f>
        <v>Done</v>
      </c>
    </row>
    <row r="416" spans="1:13" x14ac:dyDescent="0.35">
      <c r="A416" s="442">
        <v>410</v>
      </c>
      <c r="B416" s="442" t="s">
        <v>100</v>
      </c>
      <c r="C416" s="442" t="s">
        <v>242</v>
      </c>
      <c r="D416" s="442">
        <v>0</v>
      </c>
      <c r="E416" s="442">
        <v>0</v>
      </c>
      <c r="F416" s="442">
        <v>0</v>
      </c>
      <c r="G416" s="442">
        <v>0</v>
      </c>
      <c r="H416" s="442" t="str">
        <f t="shared" ref="H416" si="150">+CONCATENATE(D416,",",E416,",",F416,",",G416)</f>
        <v>0,0,0,0</v>
      </c>
      <c r="I416" s="445">
        <v>386.1</v>
      </c>
      <c r="K416" s="442" t="str">
        <f>+IFERROR(VLOOKUP(B416,Foundation!$C$8:$E$703,3,FALSE),"")</f>
        <v>DFR</v>
      </c>
      <c r="L416" s="442" t="str">
        <f>+IF(IFERROR(MATCH(B416,'Erection Compiled'!$C$7:$C$742,0),"B")="B","","E")</f>
        <v>E</v>
      </c>
      <c r="M416" s="442" t="str">
        <f>+IFERROR(VLOOKUP(B416,Tackwelding!$B$6:$G$599,6,FALSE),"")</f>
        <v>Done</v>
      </c>
    </row>
    <row r="417" spans="1:13" x14ac:dyDescent="0.35">
      <c r="A417" s="442">
        <v>411</v>
      </c>
      <c r="B417" s="442" t="s">
        <v>806</v>
      </c>
      <c r="C417" s="442" t="s">
        <v>20</v>
      </c>
      <c r="H417" s="442" t="str">
        <f t="shared" ref="H417" si="151">+CONCATENATE(D417,",",E417,",",F417,",",G417)</f>
        <v>,,,</v>
      </c>
      <c r="I417" s="445">
        <v>400</v>
      </c>
      <c r="K417" s="442" t="str">
        <f>+IFERROR(VLOOKUP(B417,Foundation!$C$8:$E$703,3,FALSE),"")</f>
        <v>DFR</v>
      </c>
      <c r="L417" s="442" t="str">
        <f>+IF(IFERROR(MATCH(B417,'Erection Compiled'!$C$7:$C$742,0),"B")="B","","E")</f>
        <v>E</v>
      </c>
      <c r="M417" s="442" t="str">
        <f>+IFERROR(VLOOKUP(B417,Tackwelding!$B$6:$G$599,6,FALSE),"")</f>
        <v>Done</v>
      </c>
    </row>
    <row r="418" spans="1:13" x14ac:dyDescent="0.35">
      <c r="A418" s="442">
        <v>412</v>
      </c>
      <c r="B418" s="446" t="s">
        <v>807</v>
      </c>
      <c r="C418" s="446" t="s">
        <v>234</v>
      </c>
      <c r="D418" s="446"/>
      <c r="E418" s="446"/>
      <c r="F418" s="446"/>
      <c r="G418" s="446"/>
      <c r="H418" s="446" t="str">
        <f t="shared" ref="H418" si="152">+CONCATENATE(D418,",",E418,",",F418,",",G418)</f>
        <v>,,,</v>
      </c>
      <c r="I418" s="445">
        <v>416</v>
      </c>
      <c r="K418" s="442" t="str">
        <f>+IFERROR(VLOOKUP(B418,Foundation!$C$8:$E$703,3,FALSE),"")</f>
        <v>DFR</v>
      </c>
      <c r="L418" s="442" t="str">
        <f>+IF(IFERROR(MATCH(B418,'Erection Compiled'!$C$7:$C$742,0),"B")="B","","E")</f>
        <v>E</v>
      </c>
      <c r="M418" s="442" t="str">
        <f>+IFERROR(VLOOKUP(B418,Tackwelding!$B$6:$G$599,6,FALSE),"")</f>
        <v>Done</v>
      </c>
    </row>
    <row r="419" spans="1:13" x14ac:dyDescent="0.35">
      <c r="A419" s="442">
        <v>413</v>
      </c>
      <c r="B419" s="446" t="s">
        <v>808</v>
      </c>
      <c r="C419" s="446" t="s">
        <v>20</v>
      </c>
      <c r="D419" s="446">
        <v>0</v>
      </c>
      <c r="E419" s="446">
        <v>0</v>
      </c>
      <c r="F419" s="446">
        <v>0</v>
      </c>
      <c r="G419" s="446">
        <v>0</v>
      </c>
      <c r="H419" s="446" t="str">
        <f t="shared" ref="H419" si="153">+CONCATENATE(D419,",",E419,",",F419,",",G419)</f>
        <v>0,0,0,0</v>
      </c>
      <c r="I419" s="445">
        <v>411</v>
      </c>
      <c r="K419" s="442" t="str">
        <f>+IFERROR(VLOOKUP(B419,Foundation!$C$8:$E$703,3,FALSE),"")</f>
        <v>DFR</v>
      </c>
      <c r="L419" s="442" t="str">
        <f>+IF(IFERROR(MATCH(B419,'Erection Compiled'!$C$7:$C$742,0),"B")="B","","E")</f>
        <v>E</v>
      </c>
      <c r="M419" s="442" t="str">
        <f>+IFERROR(VLOOKUP(B419,Tackwelding!$B$6:$G$599,6,FALSE),"")</f>
        <v>Done</v>
      </c>
    </row>
    <row r="420" spans="1:13" x14ac:dyDescent="0.35">
      <c r="A420" s="442">
        <v>414</v>
      </c>
      <c r="B420" s="442" t="s">
        <v>809</v>
      </c>
      <c r="C420" s="442" t="s">
        <v>234</v>
      </c>
      <c r="H420" s="442" t="str">
        <f t="shared" ref="H420" si="154">+CONCATENATE(D420,",",E420,",",F420,",",G420)</f>
        <v>,,,</v>
      </c>
      <c r="I420" s="447">
        <v>399</v>
      </c>
      <c r="K420" s="442" t="str">
        <f>+IFERROR(VLOOKUP(B420,Foundation!$C$8:$E$703,3,FALSE),"")</f>
        <v>DRY</v>
      </c>
      <c r="L420" s="442" t="str">
        <f>+IF(IFERROR(MATCH(B420,'Erection Compiled'!$C$7:$C$742,0),"B")="B","","E")</f>
        <v>E</v>
      </c>
      <c r="M420" s="442" t="str">
        <f>+IFERROR(VLOOKUP(B420,Tackwelding!$B$6:$G$599,6,FALSE),"")</f>
        <v>Done</v>
      </c>
    </row>
    <row r="421" spans="1:13" x14ac:dyDescent="0.35">
      <c r="A421" s="442">
        <v>415</v>
      </c>
      <c r="B421" s="442" t="s">
        <v>810</v>
      </c>
      <c r="C421" s="442" t="s">
        <v>20</v>
      </c>
      <c r="H421" s="442" t="str">
        <f t="shared" ref="H421" si="155">+CONCATENATE(D421,",",E421,",",F421,",",G421)</f>
        <v>,,,</v>
      </c>
      <c r="I421" s="447">
        <v>413</v>
      </c>
      <c r="K421" s="442" t="str">
        <f>+IFERROR(VLOOKUP(B421,Foundation!$C$8:$E$703,3,FALSE),"")</f>
        <v>DFR</v>
      </c>
      <c r="L421" s="442" t="str">
        <f>+IF(IFERROR(MATCH(B421,'Erection Compiled'!$C$7:$C$742,0),"B")="B","","E")</f>
        <v>E</v>
      </c>
      <c r="M421" s="442" t="str">
        <f>+IFERROR(VLOOKUP(B421,Tackwelding!$B$6:$G$599,6,FALSE),"")</f>
        <v>Done</v>
      </c>
    </row>
    <row r="422" spans="1:13" x14ac:dyDescent="0.35">
      <c r="A422" s="442">
        <v>416</v>
      </c>
      <c r="B422" s="442" t="s">
        <v>811</v>
      </c>
      <c r="C422" s="442" t="s">
        <v>20</v>
      </c>
      <c r="H422" s="442" t="str">
        <f t="shared" ref="H422" si="156">+CONCATENATE(D422,",",E422,",",F422,",",G422)</f>
        <v>,,,</v>
      </c>
      <c r="I422" s="445">
        <v>426</v>
      </c>
      <c r="K422" s="442" t="str">
        <f>+IFERROR(VLOOKUP(B422,Foundation!$C$8:$E$703,3,FALSE),"")</f>
        <v>DRY</v>
      </c>
      <c r="L422" s="442" t="str">
        <f>+IF(IFERROR(MATCH(B422,'Erection Compiled'!$C$7:$C$742,0),"B")="B","","E")</f>
        <v>E</v>
      </c>
      <c r="M422" s="442" t="str">
        <f>+IFERROR(VLOOKUP(B422,Tackwelding!$B$6:$G$599,6,FALSE),"")</f>
        <v>Done</v>
      </c>
    </row>
    <row r="423" spans="1:13" x14ac:dyDescent="0.35">
      <c r="A423" s="442">
        <v>417</v>
      </c>
      <c r="B423" s="442" t="s">
        <v>812</v>
      </c>
      <c r="C423" s="442" t="s">
        <v>20</v>
      </c>
      <c r="H423" s="442" t="str">
        <f t="shared" ref="H423" si="157">+CONCATENATE(D423,",",E423,",",F423,",",G423)</f>
        <v>,,,</v>
      </c>
      <c r="I423" s="445">
        <v>413</v>
      </c>
      <c r="K423" s="442" t="str">
        <f>+IFERROR(VLOOKUP(B423,Foundation!$C$8:$E$703,3,FALSE),"")</f>
        <v>DRY</v>
      </c>
      <c r="L423" s="442" t="str">
        <f>+IF(IFERROR(MATCH(B423,'Erection Compiled'!$C$7:$C$742,0),"B")="B","","E")</f>
        <v>E</v>
      </c>
      <c r="M423" s="442" t="str">
        <f>+IFERROR(VLOOKUP(B423,Tackwelding!$B$6:$G$599,6,FALSE),"")</f>
        <v>Done</v>
      </c>
    </row>
    <row r="424" spans="1:13" x14ac:dyDescent="0.35">
      <c r="A424" s="442">
        <v>418</v>
      </c>
      <c r="B424" s="442" t="s">
        <v>813</v>
      </c>
      <c r="C424" s="442" t="s">
        <v>20</v>
      </c>
      <c r="H424" s="442" t="str">
        <f t="shared" ref="H424" si="158">+CONCATENATE(D424,",",E424,",",F424,",",G424)</f>
        <v>,,,</v>
      </c>
      <c r="I424" s="445">
        <v>425</v>
      </c>
      <c r="K424" s="442" t="str">
        <f>+IFERROR(VLOOKUP(B424,Foundation!$C$8:$E$703,3,FALSE),"")</f>
        <v>DRY</v>
      </c>
      <c r="L424" s="442" t="str">
        <f>+IF(IFERROR(MATCH(B424,'Erection Compiled'!$C$7:$C$742,0),"B")="B","","E")</f>
        <v>E</v>
      </c>
      <c r="M424" s="442" t="str">
        <f>+IFERROR(VLOOKUP(B424,Tackwelding!$B$6:$G$599,6,FALSE),"")</f>
        <v>Done</v>
      </c>
    </row>
    <row r="425" spans="1:13" x14ac:dyDescent="0.35">
      <c r="A425" s="442">
        <v>419</v>
      </c>
      <c r="B425" s="442" t="s">
        <v>814</v>
      </c>
      <c r="C425" s="442" t="s">
        <v>248</v>
      </c>
      <c r="H425" s="442" t="str">
        <f t="shared" ref="H425" si="159">+CONCATENATE(D425,",",E425,",",F425,",",G425)</f>
        <v>,,,</v>
      </c>
      <c r="I425" s="445">
        <v>408.3</v>
      </c>
      <c r="K425" s="442" t="str">
        <f>+IFERROR(VLOOKUP(B425,Foundation!$C$8:$E$703,3,FALSE),"")</f>
        <v>DRY</v>
      </c>
      <c r="L425" s="442" t="str">
        <f>+IF(IFERROR(MATCH(B425,'Erection Compiled'!$C$7:$C$742,0),"B")="B","","E")</f>
        <v>E</v>
      </c>
      <c r="M425" s="442" t="str">
        <f>+IFERROR(VLOOKUP(B425,Tackwelding!$B$6:$G$599,6,FALSE),"")</f>
        <v>Done</v>
      </c>
    </row>
    <row r="426" spans="1:13" x14ac:dyDescent="0.35">
      <c r="A426" s="442">
        <v>420</v>
      </c>
      <c r="B426" s="442" t="s">
        <v>815</v>
      </c>
      <c r="C426" s="442" t="s">
        <v>234</v>
      </c>
      <c r="H426" s="442" t="str">
        <f t="shared" ref="H426" si="160">+CONCATENATE(D426,",",E426,",",F426,",",G426)</f>
        <v>,,,</v>
      </c>
      <c r="I426" s="445">
        <v>375.1</v>
      </c>
      <c r="K426" s="442" t="str">
        <f>+IFERROR(VLOOKUP(B426,Foundation!$C$8:$E$703,3,FALSE),"")</f>
        <v>DRY</v>
      </c>
      <c r="L426" s="442" t="str">
        <f>+IF(IFERROR(MATCH(B426,'Erection Compiled'!$C$7:$C$742,0),"B")="B","","E")</f>
        <v>E</v>
      </c>
      <c r="M426" s="442" t="str">
        <f>+IFERROR(VLOOKUP(B426,Tackwelding!$B$6:$G$599,6,FALSE),"")</f>
        <v>Done</v>
      </c>
    </row>
    <row r="427" spans="1:13" x14ac:dyDescent="0.35">
      <c r="A427" s="442">
        <v>421</v>
      </c>
      <c r="B427" s="442" t="s">
        <v>816</v>
      </c>
      <c r="C427" s="442" t="s">
        <v>20</v>
      </c>
      <c r="H427" s="442" t="str">
        <f t="shared" ref="H427" si="161">+CONCATENATE(D427,",",E427,",",F427,",",G427)</f>
        <v>,,,</v>
      </c>
      <c r="I427" s="445">
        <v>408.7</v>
      </c>
      <c r="K427" s="442" t="str">
        <f>+IFERROR(VLOOKUP(B427,Foundation!$C$8:$E$703,3,FALSE),"")</f>
        <v>DRY</v>
      </c>
      <c r="L427" s="442" t="str">
        <f>+IF(IFERROR(MATCH(B427,'Erection Compiled'!$C$7:$C$742,0),"B")="B","","E")</f>
        <v>E</v>
      </c>
      <c r="M427" s="442" t="str">
        <f>+IFERROR(VLOOKUP(B427,Tackwelding!$B$6:$G$599,6,FALSE),"")</f>
        <v>Done</v>
      </c>
    </row>
    <row r="428" spans="1:13" x14ac:dyDescent="0.35">
      <c r="A428" s="442">
        <v>422</v>
      </c>
      <c r="B428" s="442" t="s">
        <v>817</v>
      </c>
      <c r="C428" s="442" t="s">
        <v>234</v>
      </c>
      <c r="H428" s="442" t="str">
        <f t="shared" ref="H428:H491" si="162">+CONCATENATE(D428,",",E428,",",F428,",",G428)</f>
        <v>,,,</v>
      </c>
      <c r="I428" s="445">
        <v>410.7</v>
      </c>
      <c r="K428" s="442" t="str">
        <f>+IFERROR(VLOOKUP(B428,Foundation!$C$8:$E$703,3,FALSE),"")</f>
        <v>DRY</v>
      </c>
      <c r="L428" s="442" t="str">
        <f>+IF(IFERROR(MATCH(B428,'Erection Compiled'!$C$7:$C$742,0),"B")="B","","E")</f>
        <v>E</v>
      </c>
      <c r="M428" s="442" t="str">
        <f>+IFERROR(VLOOKUP(B428,Tackwelding!$B$6:$G$599,6,FALSE),"")</f>
        <v>Done</v>
      </c>
    </row>
    <row r="429" spans="1:13" x14ac:dyDescent="0.35">
      <c r="A429" s="442">
        <v>423</v>
      </c>
      <c r="B429" s="442" t="s">
        <v>818</v>
      </c>
      <c r="C429" s="442" t="s">
        <v>20</v>
      </c>
      <c r="H429" s="442" t="str">
        <f t="shared" si="162"/>
        <v>,,,</v>
      </c>
      <c r="I429" s="445">
        <v>408.2</v>
      </c>
      <c r="K429" s="442" t="str">
        <f>+IFERROR(VLOOKUP(B429,Foundation!$C$8:$E$703,3,FALSE),"")</f>
        <v>DRY</v>
      </c>
      <c r="L429" s="442" t="str">
        <f>+IF(IFERROR(MATCH(B429,'Erection Compiled'!$C$7:$C$742,0),"B")="B","","E")</f>
        <v>E</v>
      </c>
      <c r="M429" s="442" t="str">
        <f>+IFERROR(VLOOKUP(B429,Tackwelding!$B$6:$G$599,6,FALSE),"")</f>
        <v>Done</v>
      </c>
    </row>
    <row r="430" spans="1:13" x14ac:dyDescent="0.35">
      <c r="A430" s="442">
        <v>424</v>
      </c>
      <c r="B430" s="442" t="s">
        <v>819</v>
      </c>
      <c r="C430" s="442" t="s">
        <v>20</v>
      </c>
      <c r="H430" s="442" t="str">
        <f t="shared" si="162"/>
        <v>,,,</v>
      </c>
      <c r="I430" s="445">
        <v>426.2</v>
      </c>
      <c r="K430" s="442" t="str">
        <f>+IFERROR(VLOOKUP(B430,Foundation!$C$8:$E$703,3,FALSE),"")</f>
        <v>DRY</v>
      </c>
      <c r="L430" s="442" t="str">
        <f>+IF(IFERROR(MATCH(B430,'Erection Compiled'!$C$7:$C$742,0),"B")="B","","E")</f>
        <v>E</v>
      </c>
      <c r="M430" s="442" t="str">
        <f>+IFERROR(VLOOKUP(B430,Tackwelding!$B$6:$G$599,6,FALSE),"")</f>
        <v>Done</v>
      </c>
    </row>
    <row r="431" spans="1:13" x14ac:dyDescent="0.35">
      <c r="A431" s="442">
        <v>425</v>
      </c>
      <c r="B431" s="442" t="s">
        <v>820</v>
      </c>
      <c r="C431" s="442" t="s">
        <v>234</v>
      </c>
      <c r="H431" s="442" t="str">
        <f t="shared" si="162"/>
        <v>,,,</v>
      </c>
      <c r="I431" s="445">
        <v>407.7</v>
      </c>
      <c r="K431" s="442" t="str">
        <f>+IFERROR(VLOOKUP(B431,Foundation!$C$8:$E$703,3,FALSE),"")</f>
        <v>DRY</v>
      </c>
      <c r="L431" s="442" t="str">
        <f>+IF(IFERROR(MATCH(B431,'Erection Compiled'!$C$7:$C$742,0),"B")="B","","E")</f>
        <v>E</v>
      </c>
      <c r="M431" s="442" t="str">
        <f>+IFERROR(VLOOKUP(B431,Tackwelding!$B$6:$G$599,6,FALSE),"")</f>
        <v>Done</v>
      </c>
    </row>
    <row r="432" spans="1:13" x14ac:dyDescent="0.35">
      <c r="A432" s="442">
        <v>426</v>
      </c>
      <c r="B432" s="442" t="s">
        <v>821</v>
      </c>
      <c r="C432" s="442" t="s">
        <v>20</v>
      </c>
      <c r="H432" s="442" t="str">
        <f t="shared" si="162"/>
        <v>,,,</v>
      </c>
      <c r="I432" s="445">
        <v>401.6</v>
      </c>
      <c r="K432" s="442" t="str">
        <f>+IFERROR(VLOOKUP(B432,Foundation!$C$8:$E$703,3,FALSE),"")</f>
        <v>DRY</v>
      </c>
      <c r="L432" s="442" t="str">
        <f>+IF(IFERROR(MATCH(B432,'Erection Compiled'!$C$7:$C$742,0),"B")="B","","E")</f>
        <v>E</v>
      </c>
      <c r="M432" s="442" t="str">
        <f>+IFERROR(VLOOKUP(B432,Tackwelding!$B$6:$G$599,6,FALSE),"")</f>
        <v>Done</v>
      </c>
    </row>
    <row r="433" spans="1:13" x14ac:dyDescent="0.35">
      <c r="A433" s="442">
        <v>427</v>
      </c>
      <c r="B433" s="442" t="s">
        <v>822</v>
      </c>
      <c r="C433" s="442" t="s">
        <v>20</v>
      </c>
      <c r="H433" s="442" t="str">
        <f t="shared" si="162"/>
        <v>,,,</v>
      </c>
      <c r="I433" s="445">
        <v>425.5</v>
      </c>
      <c r="K433" s="442" t="str">
        <f>+IFERROR(VLOOKUP(B433,Foundation!$C$8:$E$703,3,FALSE),"")</f>
        <v>DRY</v>
      </c>
      <c r="L433" s="442" t="str">
        <f>+IF(IFERROR(MATCH(B433,'Erection Compiled'!$C$7:$C$742,0),"B")="B","","E")</f>
        <v>E</v>
      </c>
      <c r="M433" s="442" t="str">
        <f>+IFERROR(VLOOKUP(B433,Tackwelding!$B$6:$G$599,6,FALSE),"")</f>
        <v>Done</v>
      </c>
    </row>
    <row r="434" spans="1:13" x14ac:dyDescent="0.35">
      <c r="A434" s="442">
        <v>428</v>
      </c>
      <c r="B434" s="442" t="s">
        <v>823</v>
      </c>
      <c r="C434" s="442" t="s">
        <v>20</v>
      </c>
      <c r="H434" s="442" t="str">
        <f t="shared" si="162"/>
        <v>,,,</v>
      </c>
      <c r="I434" s="445">
        <v>414.4</v>
      </c>
      <c r="K434" s="442" t="str">
        <f>+IFERROR(VLOOKUP(B434,Foundation!$C$8:$E$703,3,FALSE),"")</f>
        <v>DRY</v>
      </c>
      <c r="L434" s="442" t="str">
        <f>+IF(IFERROR(MATCH(B434,'Erection Compiled'!$C$7:$C$742,0),"B")="B","","E")</f>
        <v>E</v>
      </c>
      <c r="M434" s="442" t="str">
        <f>+IFERROR(VLOOKUP(B434,Tackwelding!$B$6:$G$599,6,FALSE),"")</f>
        <v>Done</v>
      </c>
    </row>
    <row r="435" spans="1:13" x14ac:dyDescent="0.35">
      <c r="A435" s="442">
        <v>429</v>
      </c>
      <c r="B435" s="442" t="s">
        <v>824</v>
      </c>
      <c r="C435" s="442" t="s">
        <v>20</v>
      </c>
      <c r="H435" s="442" t="str">
        <f t="shared" si="162"/>
        <v>,,,</v>
      </c>
      <c r="I435" s="445">
        <v>410.6</v>
      </c>
      <c r="K435" s="442" t="str">
        <f>+IFERROR(VLOOKUP(B435,Foundation!$C$8:$E$703,3,FALSE),"")</f>
        <v>DRY</v>
      </c>
      <c r="L435" s="442" t="str">
        <f>+IF(IFERROR(MATCH(B435,'Erection Compiled'!$C$7:$C$742,0),"B")="B","","E")</f>
        <v>E</v>
      </c>
      <c r="M435" s="442" t="str">
        <f>+IFERROR(VLOOKUP(B435,Tackwelding!$B$6:$G$599,6,FALSE),"")</f>
        <v>Done</v>
      </c>
    </row>
    <row r="436" spans="1:13" x14ac:dyDescent="0.35">
      <c r="A436" s="442">
        <v>430</v>
      </c>
      <c r="B436" s="442" t="s">
        <v>825</v>
      </c>
      <c r="C436" s="442" t="s">
        <v>20</v>
      </c>
      <c r="H436" s="442" t="str">
        <f t="shared" si="162"/>
        <v>,,,</v>
      </c>
      <c r="I436" s="445">
        <v>428.4</v>
      </c>
      <c r="K436" s="442" t="str">
        <f>+IFERROR(VLOOKUP(B436,Foundation!$C$8:$E$703,3,FALSE),"")</f>
        <v>DRY</v>
      </c>
      <c r="L436" s="442" t="str">
        <f>+IF(IFERROR(MATCH(B436,'Erection Compiled'!$C$7:$C$742,0),"B")="B","","E")</f>
        <v>E</v>
      </c>
      <c r="M436" s="442" t="str">
        <f>+IFERROR(VLOOKUP(B436,Tackwelding!$B$6:$G$599,6,FALSE),"")</f>
        <v>Done</v>
      </c>
    </row>
    <row r="437" spans="1:13" x14ac:dyDescent="0.35">
      <c r="A437" s="442">
        <v>431</v>
      </c>
      <c r="B437" s="442" t="s">
        <v>826</v>
      </c>
      <c r="C437" s="442" t="s">
        <v>245</v>
      </c>
      <c r="H437" s="442" t="str">
        <f t="shared" si="162"/>
        <v>,,,</v>
      </c>
      <c r="I437" s="445">
        <v>400.6</v>
      </c>
      <c r="K437" s="442" t="str">
        <f>+IFERROR(VLOOKUP(B437,Foundation!$C$8:$E$703,3,FALSE),"")</f>
        <v>DRY</v>
      </c>
      <c r="L437" s="442" t="str">
        <f>+IF(IFERROR(MATCH(B437,'Erection Compiled'!$C$7:$C$742,0),"B")="B","","E")</f>
        <v>E</v>
      </c>
      <c r="M437" s="442" t="str">
        <f>+IFERROR(VLOOKUP(B437,Tackwelding!$B$6:$G$599,6,FALSE),"")</f>
        <v>Done</v>
      </c>
    </row>
    <row r="438" spans="1:13" x14ac:dyDescent="0.35">
      <c r="A438" s="442">
        <v>432</v>
      </c>
      <c r="B438" s="442" t="s">
        <v>827</v>
      </c>
      <c r="C438" s="442" t="s">
        <v>234</v>
      </c>
      <c r="H438" s="442" t="str">
        <f t="shared" si="162"/>
        <v>,,,</v>
      </c>
      <c r="I438" s="445">
        <v>395.4</v>
      </c>
      <c r="K438" s="442" t="str">
        <f>+IFERROR(VLOOKUP(B438,Foundation!$C$8:$E$703,3,FALSE),"")</f>
        <v>DRY</v>
      </c>
      <c r="L438" s="442" t="str">
        <f>+IF(IFERROR(MATCH(B438,'Erection Compiled'!$C$7:$C$742,0),"B")="B","","E")</f>
        <v>E</v>
      </c>
      <c r="M438" s="442" t="str">
        <f>+IFERROR(VLOOKUP(B438,Tackwelding!$B$6:$G$599,6,FALSE),"")</f>
        <v>Done</v>
      </c>
    </row>
    <row r="439" spans="1:13" x14ac:dyDescent="0.35">
      <c r="A439" s="442">
        <v>433</v>
      </c>
      <c r="B439" s="442" t="s">
        <v>828</v>
      </c>
      <c r="C439" s="442" t="s">
        <v>234</v>
      </c>
      <c r="H439" s="442" t="str">
        <f t="shared" si="162"/>
        <v>,,,</v>
      </c>
      <c r="I439" s="445">
        <v>393.7</v>
      </c>
      <c r="K439" s="442" t="str">
        <f>+IFERROR(VLOOKUP(B439,Foundation!$C$8:$E$703,3,FALSE),"")</f>
        <v>DRY</v>
      </c>
      <c r="L439" s="442" t="str">
        <f>+IF(IFERROR(MATCH(B439,'Erection Compiled'!$C$7:$C$742,0),"B")="B","","E")</f>
        <v>E</v>
      </c>
      <c r="M439" s="442" t="str">
        <f>+IFERROR(VLOOKUP(B439,Tackwelding!$B$6:$G$599,6,FALSE),"")</f>
        <v>Done</v>
      </c>
    </row>
    <row r="440" spans="1:13" x14ac:dyDescent="0.35">
      <c r="A440" s="442">
        <v>434</v>
      </c>
      <c r="B440" s="442" t="s">
        <v>829</v>
      </c>
      <c r="C440" s="442" t="s">
        <v>20</v>
      </c>
      <c r="H440" s="442" t="str">
        <f t="shared" si="162"/>
        <v>,,,</v>
      </c>
      <c r="I440" s="445">
        <v>403.7</v>
      </c>
      <c r="K440" s="442" t="str">
        <f>+IFERROR(VLOOKUP(B440,Foundation!$C$8:$E$703,3,FALSE),"")</f>
        <v>DRY</v>
      </c>
      <c r="L440" s="442" t="str">
        <f>+IF(IFERROR(MATCH(B440,'Erection Compiled'!$C$7:$C$742,0),"B")="B","","E")</f>
        <v>E</v>
      </c>
      <c r="M440" s="442" t="str">
        <f>+IFERROR(VLOOKUP(B440,Tackwelding!$B$6:$G$599,6,FALSE),"")</f>
        <v>Done</v>
      </c>
    </row>
    <row r="441" spans="1:13" x14ac:dyDescent="0.35">
      <c r="A441" s="442">
        <v>435</v>
      </c>
      <c r="B441" s="442" t="s">
        <v>830</v>
      </c>
      <c r="C441" s="442" t="s">
        <v>234</v>
      </c>
      <c r="H441" s="442" t="str">
        <f t="shared" si="162"/>
        <v>,,,</v>
      </c>
      <c r="I441" s="445">
        <v>402.9</v>
      </c>
      <c r="K441" s="442" t="str">
        <f>+IFERROR(VLOOKUP(B441,Foundation!$C$8:$E$703,3,FALSE),"")</f>
        <v>DRY</v>
      </c>
      <c r="L441" s="442" t="str">
        <f>+IF(IFERROR(MATCH(B441,'Erection Compiled'!$C$7:$C$742,0),"B")="B","","E")</f>
        <v>E</v>
      </c>
      <c r="M441" s="442" t="str">
        <f>+IFERROR(VLOOKUP(B441,Tackwelding!$B$6:$G$599,6,FALSE),"")</f>
        <v>Done</v>
      </c>
    </row>
    <row r="442" spans="1:13" x14ac:dyDescent="0.35">
      <c r="A442" s="442">
        <v>436</v>
      </c>
      <c r="B442" s="442" t="s">
        <v>831</v>
      </c>
      <c r="C442" s="442" t="s">
        <v>234</v>
      </c>
      <c r="H442" s="442" t="str">
        <f t="shared" si="162"/>
        <v>,,,</v>
      </c>
      <c r="I442" s="445">
        <v>376.4</v>
      </c>
      <c r="K442" s="442" t="str">
        <f>+IFERROR(VLOOKUP(B442,Foundation!$C$8:$E$703,3,FALSE),"")</f>
        <v>DRY</v>
      </c>
      <c r="L442" s="442" t="str">
        <f>+IF(IFERROR(MATCH(B442,'Erection Compiled'!$C$7:$C$742,0),"B")="B","","E")</f>
        <v>E</v>
      </c>
      <c r="M442" s="442" t="str">
        <f>+IFERROR(VLOOKUP(B442,Tackwelding!$B$6:$G$599,6,FALSE),"")</f>
        <v>Done</v>
      </c>
    </row>
    <row r="443" spans="1:13" x14ac:dyDescent="0.35">
      <c r="A443" s="442">
        <v>437</v>
      </c>
      <c r="B443" s="442" t="s">
        <v>832</v>
      </c>
      <c r="C443" s="442" t="s">
        <v>234</v>
      </c>
      <c r="H443" s="442" t="str">
        <f t="shared" si="162"/>
        <v>,,,</v>
      </c>
      <c r="I443" s="445">
        <v>389.2</v>
      </c>
      <c r="K443" s="442" t="str">
        <f>+IFERROR(VLOOKUP(B443,Foundation!$C$8:$E$703,3,FALSE),"")</f>
        <v>DRY</v>
      </c>
      <c r="L443" s="442" t="str">
        <f>+IF(IFERROR(MATCH(B443,'Erection Compiled'!$C$7:$C$742,0),"B")="B","","E")</f>
        <v>E</v>
      </c>
      <c r="M443" s="442" t="str">
        <f>+IFERROR(VLOOKUP(B443,Tackwelding!$B$6:$G$599,6,FALSE),"")</f>
        <v>Done</v>
      </c>
    </row>
    <row r="444" spans="1:13" x14ac:dyDescent="0.35">
      <c r="A444" s="442">
        <v>438</v>
      </c>
      <c r="B444" s="442" t="s">
        <v>222</v>
      </c>
      <c r="C444" s="442" t="s">
        <v>234</v>
      </c>
      <c r="H444" s="442" t="str">
        <f t="shared" si="162"/>
        <v>,,,</v>
      </c>
      <c r="I444" s="445">
        <v>397.6</v>
      </c>
      <c r="K444" s="442" t="str">
        <f>+IFERROR(VLOOKUP(B444,Foundation!$C$8:$E$703,3,FALSE),"")</f>
        <v>DRY</v>
      </c>
      <c r="L444" s="442" t="str">
        <f>+IF(IFERROR(MATCH(B444,'Erection Compiled'!$C$7:$C$742,0),"B")="B","","E")</f>
        <v>E</v>
      </c>
      <c r="M444" s="442" t="str">
        <f>+IFERROR(VLOOKUP(B444,Tackwelding!$B$6:$G$599,6,FALSE),"")</f>
        <v>Done</v>
      </c>
    </row>
    <row r="445" spans="1:13" x14ac:dyDescent="0.35">
      <c r="A445" s="442">
        <v>439</v>
      </c>
      <c r="B445" s="442" t="s">
        <v>223</v>
      </c>
      <c r="C445" s="442" t="s">
        <v>234</v>
      </c>
      <c r="H445" s="442" t="str">
        <f t="shared" si="162"/>
        <v>,,,</v>
      </c>
      <c r="I445" s="445">
        <v>394.3</v>
      </c>
      <c r="K445" s="442" t="str">
        <f>+IFERROR(VLOOKUP(B445,Foundation!$C$8:$E$703,3,FALSE),"")</f>
        <v>DRY</v>
      </c>
      <c r="L445" s="442" t="str">
        <f>+IF(IFERROR(MATCH(B445,'Erection Compiled'!$C$7:$C$742,0),"B")="B","","E")</f>
        <v>E</v>
      </c>
      <c r="M445" s="442" t="str">
        <f>+IFERROR(VLOOKUP(B445,Tackwelding!$B$6:$G$599,6,FALSE),"")</f>
        <v>Done</v>
      </c>
    </row>
    <row r="446" spans="1:13" x14ac:dyDescent="0.35">
      <c r="A446" s="442">
        <v>440</v>
      </c>
      <c r="B446" s="442" t="s">
        <v>833</v>
      </c>
      <c r="C446" s="442" t="s">
        <v>234</v>
      </c>
      <c r="H446" s="442" t="str">
        <f t="shared" si="162"/>
        <v>,,,</v>
      </c>
      <c r="I446" s="445">
        <v>389</v>
      </c>
      <c r="K446" s="442" t="str">
        <f>+IFERROR(VLOOKUP(B446,Foundation!$C$8:$E$703,3,FALSE),"")</f>
        <v>DRY</v>
      </c>
      <c r="L446" s="442" t="str">
        <f>+IF(IFERROR(MATCH(B446,'Erection Compiled'!$C$7:$C$742,0),"B")="B","","E")</f>
        <v>E</v>
      </c>
      <c r="M446" s="442" t="str">
        <f>+IFERROR(VLOOKUP(B446,Tackwelding!$B$6:$G$599,6,FALSE),"")</f>
        <v>Done</v>
      </c>
    </row>
    <row r="447" spans="1:13" x14ac:dyDescent="0.35">
      <c r="A447" s="442">
        <v>441</v>
      </c>
      <c r="B447" s="442" t="s">
        <v>834</v>
      </c>
      <c r="C447" s="442" t="s">
        <v>234</v>
      </c>
      <c r="H447" s="442" t="str">
        <f t="shared" si="162"/>
        <v>,,,</v>
      </c>
      <c r="I447" s="445">
        <v>379.1</v>
      </c>
      <c r="K447" s="442" t="str">
        <f>+IFERROR(VLOOKUP(B447,Foundation!$C$8:$E$703,3,FALSE),"")</f>
        <v>DRY</v>
      </c>
      <c r="L447" s="442" t="str">
        <f>+IF(IFERROR(MATCH(B447,'Erection Compiled'!$C$7:$C$742,0),"B")="B","","E")</f>
        <v>E</v>
      </c>
      <c r="M447" s="442" t="str">
        <f>+IFERROR(VLOOKUP(B447,Tackwelding!$B$6:$G$599,6,FALSE),"")</f>
        <v>Done</v>
      </c>
    </row>
    <row r="448" spans="1:13" x14ac:dyDescent="0.35">
      <c r="A448" s="442">
        <v>442</v>
      </c>
      <c r="B448" s="442" t="s">
        <v>835</v>
      </c>
      <c r="C448" s="442" t="s">
        <v>234</v>
      </c>
      <c r="H448" s="442" t="str">
        <f t="shared" si="162"/>
        <v>,,,</v>
      </c>
      <c r="I448" s="445">
        <v>387.6</v>
      </c>
      <c r="K448" s="442" t="str">
        <f>+IFERROR(VLOOKUP(B448,Foundation!$C$8:$E$703,3,FALSE),"")</f>
        <v>DRY</v>
      </c>
      <c r="L448" s="442" t="str">
        <f>+IF(IFERROR(MATCH(B448,'Erection Compiled'!$C$7:$C$742,0),"B")="B","","E")</f>
        <v>E</v>
      </c>
      <c r="M448" s="442" t="str">
        <f>+IFERROR(VLOOKUP(B448,Tackwelding!$B$6:$G$599,6,FALSE),"")</f>
        <v>Done</v>
      </c>
    </row>
    <row r="449" spans="1:13" x14ac:dyDescent="0.35">
      <c r="A449" s="442">
        <v>443</v>
      </c>
      <c r="B449" s="442" t="s">
        <v>101</v>
      </c>
      <c r="C449" s="442" t="s">
        <v>875</v>
      </c>
      <c r="H449" s="442" t="str">
        <f t="shared" si="162"/>
        <v>,,,</v>
      </c>
      <c r="I449" s="445">
        <v>426.9</v>
      </c>
      <c r="K449" s="442" t="str">
        <f>+IFERROR(VLOOKUP(B449,Foundation!$C$8:$E$703,3,FALSE),"")</f>
        <v>DRY</v>
      </c>
      <c r="L449" s="442" t="str">
        <f>+IF(IFERROR(MATCH(B449,'Erection Compiled'!$C$7:$C$742,0),"B")="B","","E")</f>
        <v>E</v>
      </c>
      <c r="M449" s="442" t="str">
        <f>+IFERROR(VLOOKUP(B449,Tackwelding!$B$6:$G$599,6,FALSE),"")</f>
        <v>Done</v>
      </c>
    </row>
    <row r="450" spans="1:13" x14ac:dyDescent="0.35">
      <c r="A450" s="442">
        <v>444</v>
      </c>
      <c r="B450" s="442" t="s">
        <v>102</v>
      </c>
      <c r="C450" s="442" t="s">
        <v>876</v>
      </c>
      <c r="H450" s="442" t="str">
        <f t="shared" si="162"/>
        <v>,,,</v>
      </c>
      <c r="I450" s="445">
        <v>207.8</v>
      </c>
      <c r="K450" s="442" t="str">
        <f>+IFERROR(VLOOKUP(B450,Foundation!$C$8:$E$703,3,FALSE),"")</f>
        <v>DRY</v>
      </c>
      <c r="L450" s="442" t="str">
        <f>+IF(IFERROR(MATCH(B450,'Erection Compiled'!$C$7:$C$742,0),"B")="B","","E")</f>
        <v>E</v>
      </c>
      <c r="M450" s="442" t="str">
        <f>+IFERROR(VLOOKUP(B450,Tackwelding!$B$6:$G$599,6,FALSE),"")</f>
        <v>Done</v>
      </c>
    </row>
    <row r="451" spans="1:13" x14ac:dyDescent="0.35">
      <c r="A451" s="442">
        <v>445</v>
      </c>
      <c r="B451" s="442" t="s">
        <v>836</v>
      </c>
      <c r="C451" s="442" t="s">
        <v>234</v>
      </c>
      <c r="H451" s="442" t="str">
        <f t="shared" si="162"/>
        <v>,,,</v>
      </c>
      <c r="I451" s="445">
        <v>347.1</v>
      </c>
      <c r="K451" s="442" t="str">
        <f>+IFERROR(VLOOKUP(B451,Foundation!$C$8:$E$703,3,FALSE),"")</f>
        <v>DRY</v>
      </c>
      <c r="L451" s="442" t="str">
        <f>+IF(IFERROR(MATCH(B451,'Erection Compiled'!$C$7:$C$742,0),"B")="B","","E")</f>
        <v>E</v>
      </c>
      <c r="M451" s="442" t="str">
        <f>+IFERROR(VLOOKUP(B451,Tackwelding!$B$6:$G$599,6,FALSE),"")</f>
        <v>Done</v>
      </c>
    </row>
    <row r="452" spans="1:13" x14ac:dyDescent="0.35">
      <c r="A452" s="442">
        <v>446</v>
      </c>
      <c r="B452" s="442" t="s">
        <v>837</v>
      </c>
      <c r="C452" s="442" t="s">
        <v>234</v>
      </c>
      <c r="H452" s="442" t="str">
        <f t="shared" si="162"/>
        <v>,,,</v>
      </c>
      <c r="I452" s="445">
        <v>344.9</v>
      </c>
      <c r="K452" s="442" t="str">
        <f>+IFERROR(VLOOKUP(B452,Foundation!$C$8:$E$703,3,FALSE),"")</f>
        <v>DRY</v>
      </c>
      <c r="L452" s="442" t="str">
        <f>+IF(IFERROR(MATCH(B452,'Erection Compiled'!$C$7:$C$742,0),"B")="B","","E")</f>
        <v>E</v>
      </c>
      <c r="M452" s="442" t="str">
        <f>+IFERROR(VLOOKUP(B452,Tackwelding!$B$6:$G$599,6,FALSE),"")</f>
        <v>Done</v>
      </c>
    </row>
    <row r="453" spans="1:13" x14ac:dyDescent="0.35">
      <c r="A453" s="442">
        <v>447</v>
      </c>
      <c r="B453" s="442" t="s">
        <v>103</v>
      </c>
      <c r="C453" s="442" t="s">
        <v>873</v>
      </c>
      <c r="H453" s="442" t="str">
        <f t="shared" si="162"/>
        <v>,,,</v>
      </c>
      <c r="I453" s="445">
        <v>369.2</v>
      </c>
      <c r="K453" s="442" t="str">
        <f>+IFERROR(VLOOKUP(B453,Foundation!$C$8:$E$703,3,FALSE),"")</f>
        <v>DRY</v>
      </c>
      <c r="L453" s="442" t="str">
        <f>+IF(IFERROR(MATCH(B453,'Erection Compiled'!$C$7:$C$742,0),"B")="B","","E")</f>
        <v>E</v>
      </c>
      <c r="M453" s="442" t="str">
        <f>+IFERROR(VLOOKUP(B453,Tackwelding!$B$6:$G$599,6,FALSE),"")</f>
        <v>Done</v>
      </c>
    </row>
    <row r="454" spans="1:13" x14ac:dyDescent="0.35">
      <c r="A454" s="442">
        <v>448</v>
      </c>
      <c r="B454" s="442" t="s">
        <v>104</v>
      </c>
      <c r="C454" s="442" t="s">
        <v>248</v>
      </c>
      <c r="H454" s="442" t="str">
        <f t="shared" si="162"/>
        <v>,,,</v>
      </c>
      <c r="I454" s="445">
        <v>200.9</v>
      </c>
      <c r="K454" s="442" t="str">
        <f>+IFERROR(VLOOKUP(B454,Foundation!$C$8:$E$703,3,FALSE),"")</f>
        <v>DFR</v>
      </c>
      <c r="L454" s="442" t="str">
        <f>+IF(IFERROR(MATCH(B454,'Erection Compiled'!$C$7:$C$742,0),"B")="B","","E")</f>
        <v>E</v>
      </c>
      <c r="M454" s="442" t="str">
        <f>+IFERROR(VLOOKUP(B454,Tackwelding!$B$6:$G$599,6,FALSE),"")</f>
        <v/>
      </c>
    </row>
    <row r="455" spans="1:13" x14ac:dyDescent="0.35">
      <c r="A455" s="442">
        <v>449</v>
      </c>
      <c r="B455" s="442" t="s">
        <v>838</v>
      </c>
      <c r="C455" s="442" t="s">
        <v>20</v>
      </c>
      <c r="H455" s="442" t="str">
        <f t="shared" si="162"/>
        <v>,,,</v>
      </c>
      <c r="I455" s="445">
        <v>374.1</v>
      </c>
      <c r="K455" s="442" t="str">
        <f>+IFERROR(VLOOKUP(B455,Foundation!$C$8:$E$703,3,FALSE),"")</f>
        <v>DRY</v>
      </c>
      <c r="L455" s="442" t="str">
        <f>+IF(IFERROR(MATCH(B455,'Erection Compiled'!$C$7:$C$742,0),"B")="B","","E")</f>
        <v>E</v>
      </c>
      <c r="M455" s="442" t="str">
        <f>+IFERROR(VLOOKUP(B455,Tackwelding!$B$6:$G$599,6,FALSE),"")</f>
        <v/>
      </c>
    </row>
    <row r="456" spans="1:13" x14ac:dyDescent="0.35">
      <c r="A456" s="442">
        <v>450</v>
      </c>
      <c r="B456" s="442" t="s">
        <v>105</v>
      </c>
      <c r="C456" s="442" t="s">
        <v>242</v>
      </c>
      <c r="H456" s="442" t="str">
        <f t="shared" si="162"/>
        <v>,,,</v>
      </c>
      <c r="I456" s="445">
        <v>394.9</v>
      </c>
      <c r="K456" s="442" t="str">
        <f>+IFERROR(VLOOKUP(B456,Foundation!$C$8:$E$703,3,FALSE),"")</f>
        <v>DRY</v>
      </c>
      <c r="L456" s="442" t="str">
        <f>+IF(IFERROR(MATCH(B456,'Erection Compiled'!$C$7:$C$742,0),"B")="B","","E")</f>
        <v>E</v>
      </c>
      <c r="M456" s="442" t="str">
        <f>+IFERROR(VLOOKUP(B456,Tackwelding!$B$6:$G$599,6,FALSE),"")</f>
        <v/>
      </c>
    </row>
    <row r="457" spans="1:13" x14ac:dyDescent="0.35">
      <c r="A457" s="442">
        <v>451</v>
      </c>
      <c r="B457" s="442" t="s">
        <v>839</v>
      </c>
      <c r="C457" s="442" t="s">
        <v>20</v>
      </c>
      <c r="H457" s="442" t="str">
        <f t="shared" si="162"/>
        <v>,,,</v>
      </c>
      <c r="I457" s="445">
        <v>388.4</v>
      </c>
      <c r="K457" s="442" t="str">
        <f>+IFERROR(VLOOKUP(B457,Foundation!$C$8:$E$703,3,FALSE),"")</f>
        <v>DRY</v>
      </c>
      <c r="L457" s="442" t="str">
        <f>+IF(IFERROR(MATCH(B457,'Erection Compiled'!$C$7:$C$742,0),"B")="B","","E")</f>
        <v>E</v>
      </c>
      <c r="M457" s="442" t="str">
        <f>+IFERROR(VLOOKUP(B457,Tackwelding!$B$6:$G$599,6,FALSE),"")</f>
        <v/>
      </c>
    </row>
    <row r="458" spans="1:13" x14ac:dyDescent="0.35">
      <c r="A458" s="442">
        <v>452</v>
      </c>
      <c r="B458" s="442" t="s">
        <v>840</v>
      </c>
      <c r="C458" s="442" t="s">
        <v>20</v>
      </c>
      <c r="H458" s="442" t="str">
        <f t="shared" si="162"/>
        <v>,,,</v>
      </c>
      <c r="I458" s="445">
        <v>418.9</v>
      </c>
      <c r="K458" s="442" t="str">
        <f>+IFERROR(VLOOKUP(B458,Foundation!$C$8:$E$703,3,FALSE),"")</f>
        <v>DRY</v>
      </c>
      <c r="L458" s="442" t="str">
        <f>+IF(IFERROR(MATCH(B458,'Erection Compiled'!$C$7:$C$742,0),"B")="B","","E")</f>
        <v>E</v>
      </c>
      <c r="M458" s="442" t="str">
        <f>+IFERROR(VLOOKUP(B458,Tackwelding!$B$6:$G$599,6,FALSE),"")</f>
        <v/>
      </c>
    </row>
    <row r="459" spans="1:13" x14ac:dyDescent="0.35">
      <c r="A459" s="442">
        <v>453</v>
      </c>
      <c r="B459" s="442" t="s">
        <v>841</v>
      </c>
      <c r="C459" s="442" t="s">
        <v>20</v>
      </c>
      <c r="H459" s="442" t="str">
        <f t="shared" si="162"/>
        <v>,,,</v>
      </c>
      <c r="I459" s="445">
        <v>418.6</v>
      </c>
      <c r="K459" s="442" t="str">
        <f>+IFERROR(VLOOKUP(B459,Foundation!$C$8:$E$703,3,FALSE),"")</f>
        <v>DRY</v>
      </c>
      <c r="L459" s="442" t="str">
        <f>+IF(IFERROR(MATCH(B459,'Erection Compiled'!$C$7:$C$742,0),"B")="B","","E")</f>
        <v>E</v>
      </c>
      <c r="M459" s="442" t="str">
        <f>+IFERROR(VLOOKUP(B459,Tackwelding!$B$6:$G$599,6,FALSE),"")</f>
        <v>Done</v>
      </c>
    </row>
    <row r="460" spans="1:13" x14ac:dyDescent="0.35">
      <c r="A460" s="442">
        <v>454</v>
      </c>
      <c r="B460" s="442" t="s">
        <v>842</v>
      </c>
      <c r="C460" s="442" t="s">
        <v>20</v>
      </c>
      <c r="H460" s="442" t="str">
        <f t="shared" si="162"/>
        <v>,,,</v>
      </c>
      <c r="I460" s="445">
        <v>414</v>
      </c>
      <c r="K460" s="442" t="str">
        <f>+IFERROR(VLOOKUP(B460,Foundation!$C$8:$E$703,3,FALSE),"")</f>
        <v>DRY</v>
      </c>
      <c r="L460" s="442" t="str">
        <f>+IF(IFERROR(MATCH(B460,'Erection Compiled'!$C$7:$C$742,0),"B")="B","","E")</f>
        <v>E</v>
      </c>
      <c r="M460" s="442" t="str">
        <f>+IFERROR(VLOOKUP(B460,Tackwelding!$B$6:$G$599,6,FALSE),"")</f>
        <v>Done</v>
      </c>
    </row>
    <row r="461" spans="1:13" x14ac:dyDescent="0.35">
      <c r="A461" s="442">
        <v>455</v>
      </c>
      <c r="B461" s="442" t="s">
        <v>843</v>
      </c>
      <c r="C461" s="442" t="s">
        <v>20</v>
      </c>
      <c r="H461" s="442" t="str">
        <f t="shared" si="162"/>
        <v>,,,</v>
      </c>
      <c r="I461" s="445">
        <v>419.6</v>
      </c>
      <c r="K461" s="442" t="str">
        <f>+IFERROR(VLOOKUP(B461,Foundation!$C$8:$E$703,3,FALSE),"")</f>
        <v>DRY</v>
      </c>
      <c r="L461" s="442" t="str">
        <f>+IF(IFERROR(MATCH(B461,'Erection Compiled'!$C$7:$C$742,0),"B")="B","","E")</f>
        <v>E</v>
      </c>
      <c r="M461" s="442" t="str">
        <f>+IFERROR(VLOOKUP(B461,Tackwelding!$B$6:$G$599,6,FALSE),"")</f>
        <v>Done</v>
      </c>
    </row>
    <row r="462" spans="1:13" x14ac:dyDescent="0.35">
      <c r="A462" s="442">
        <v>456</v>
      </c>
      <c r="B462" s="442" t="s">
        <v>844</v>
      </c>
      <c r="C462" s="442" t="s">
        <v>20</v>
      </c>
      <c r="H462" s="442" t="str">
        <f t="shared" si="162"/>
        <v>,,,</v>
      </c>
      <c r="I462" s="445">
        <v>420.3</v>
      </c>
      <c r="K462" s="442" t="str">
        <f>+IFERROR(VLOOKUP(B462,Foundation!$C$8:$E$703,3,FALSE),"")</f>
        <v>DRY</v>
      </c>
      <c r="L462" s="442" t="str">
        <f>+IF(IFERROR(MATCH(B462,'Erection Compiled'!$C$7:$C$742,0),"B")="B","","E")</f>
        <v>E</v>
      </c>
      <c r="M462" s="442" t="str">
        <f>+IFERROR(VLOOKUP(B462,Tackwelding!$B$6:$G$599,6,FALSE),"")</f>
        <v>Done</v>
      </c>
    </row>
    <row r="463" spans="1:13" x14ac:dyDescent="0.35">
      <c r="A463" s="442">
        <v>457</v>
      </c>
      <c r="B463" s="442" t="s">
        <v>845</v>
      </c>
      <c r="C463" s="442" t="s">
        <v>20</v>
      </c>
      <c r="H463" s="442" t="str">
        <f t="shared" si="162"/>
        <v>,,,</v>
      </c>
      <c r="I463" s="445">
        <v>419.6</v>
      </c>
      <c r="K463" s="442" t="str">
        <f>+IFERROR(VLOOKUP(B463,Foundation!$C$8:$E$703,3,FALSE),"")</f>
        <v>DRY</v>
      </c>
      <c r="L463" s="442" t="str">
        <f>+IF(IFERROR(MATCH(B463,'Erection Compiled'!$C$7:$C$742,0),"B")="B","","E")</f>
        <v>E</v>
      </c>
      <c r="M463" s="442" t="str">
        <f>+IFERROR(VLOOKUP(B463,Tackwelding!$B$6:$G$599,6,FALSE),"")</f>
        <v/>
      </c>
    </row>
    <row r="464" spans="1:13" x14ac:dyDescent="0.35">
      <c r="A464" s="442">
        <v>458</v>
      </c>
      <c r="B464" s="442" t="s">
        <v>846</v>
      </c>
      <c r="C464" s="442" t="s">
        <v>20</v>
      </c>
      <c r="H464" s="442" t="str">
        <f t="shared" si="162"/>
        <v>,,,</v>
      </c>
      <c r="I464" s="445">
        <v>418.2</v>
      </c>
      <c r="K464" s="442" t="str">
        <f>+IFERROR(VLOOKUP(B464,Foundation!$C$8:$E$703,3,FALSE),"")</f>
        <v>DRY</v>
      </c>
      <c r="L464" s="442" t="str">
        <f>+IF(IFERROR(MATCH(B464,'Erection Compiled'!$C$7:$C$742,0),"B")="B","","E")</f>
        <v>E</v>
      </c>
      <c r="M464" s="442" t="str">
        <f>+IFERROR(VLOOKUP(B464,Tackwelding!$B$6:$G$599,6,FALSE),"")</f>
        <v/>
      </c>
    </row>
    <row r="465" spans="1:13" x14ac:dyDescent="0.35">
      <c r="A465" s="442">
        <v>459</v>
      </c>
      <c r="B465" s="442" t="s">
        <v>847</v>
      </c>
      <c r="C465" s="442" t="s">
        <v>20</v>
      </c>
      <c r="H465" s="442" t="str">
        <f t="shared" si="162"/>
        <v>,,,</v>
      </c>
      <c r="I465" s="445">
        <v>414.1</v>
      </c>
      <c r="K465" s="442" t="str">
        <f>+IFERROR(VLOOKUP(B465,Foundation!$C$8:$E$703,3,FALSE),"")</f>
        <v>DRY</v>
      </c>
      <c r="L465" s="442" t="str">
        <f>+IF(IFERROR(MATCH(B465,'Erection Compiled'!$C$7:$C$742,0),"B")="B","","E")</f>
        <v>E</v>
      </c>
      <c r="M465" s="442" t="str">
        <f>+IFERROR(VLOOKUP(B465,Tackwelding!$B$6:$G$599,6,FALSE),"")</f>
        <v>Done</v>
      </c>
    </row>
    <row r="466" spans="1:13" x14ac:dyDescent="0.35">
      <c r="A466" s="442">
        <v>460</v>
      </c>
      <c r="B466" s="442" t="s">
        <v>848</v>
      </c>
      <c r="C466" s="442" t="s">
        <v>20</v>
      </c>
      <c r="H466" s="442" t="str">
        <f t="shared" si="162"/>
        <v>,,,</v>
      </c>
      <c r="I466" s="445">
        <v>406.1</v>
      </c>
      <c r="K466" s="442" t="str">
        <f>+IFERROR(VLOOKUP(B466,Foundation!$C$8:$E$703,3,FALSE),"")</f>
        <v>DRY</v>
      </c>
      <c r="L466" s="442" t="str">
        <f>+IF(IFERROR(MATCH(B466,'Erection Compiled'!$C$7:$C$742,0),"B")="B","","E")</f>
        <v>E</v>
      </c>
      <c r="M466" s="442" t="str">
        <f>+IFERROR(VLOOKUP(B466,Tackwelding!$B$6:$G$599,6,FALSE),"")</f>
        <v>Done</v>
      </c>
    </row>
    <row r="467" spans="1:13" x14ac:dyDescent="0.35">
      <c r="A467" s="442">
        <v>461</v>
      </c>
      <c r="B467" s="442" t="s">
        <v>849</v>
      </c>
      <c r="C467" s="442" t="s">
        <v>20</v>
      </c>
      <c r="H467" s="442" t="str">
        <f t="shared" si="162"/>
        <v>,,,</v>
      </c>
      <c r="I467" s="445">
        <v>408.6</v>
      </c>
      <c r="K467" s="442" t="str">
        <f>+IFERROR(VLOOKUP(B467,Foundation!$C$8:$E$703,3,FALSE),"")</f>
        <v>DRY</v>
      </c>
      <c r="L467" s="442" t="str">
        <f>+IF(IFERROR(MATCH(B467,'Erection Compiled'!$C$7:$C$742,0),"B")="B","","E")</f>
        <v>E</v>
      </c>
      <c r="M467" s="442" t="str">
        <f>+IFERROR(VLOOKUP(B467,Tackwelding!$B$6:$G$599,6,FALSE),"")</f>
        <v>Done</v>
      </c>
    </row>
    <row r="468" spans="1:13" x14ac:dyDescent="0.35">
      <c r="A468" s="442">
        <v>462</v>
      </c>
      <c r="B468" s="442" t="s">
        <v>106</v>
      </c>
      <c r="C468" s="442" t="s">
        <v>252</v>
      </c>
      <c r="H468" s="442" t="str">
        <f t="shared" si="162"/>
        <v>,,,</v>
      </c>
      <c r="I468" s="445">
        <v>420.4</v>
      </c>
      <c r="K468" s="442" t="str">
        <f>+IFERROR(VLOOKUP(B468,Foundation!$C$8:$E$703,3,FALSE),"")</f>
        <v>DRY</v>
      </c>
      <c r="L468" s="442" t="str">
        <f>+IF(IFERROR(MATCH(B468,'Erection Compiled'!$C$7:$C$742,0),"B")="B","","E")</f>
        <v>E</v>
      </c>
      <c r="M468" s="442" t="str">
        <f>+IFERROR(VLOOKUP(B468,Tackwelding!$B$6:$G$599,6,FALSE),"")</f>
        <v>Done</v>
      </c>
    </row>
    <row r="469" spans="1:13" x14ac:dyDescent="0.35">
      <c r="A469" s="442">
        <v>463</v>
      </c>
      <c r="B469" s="442" t="s">
        <v>850</v>
      </c>
      <c r="C469" s="442" t="s">
        <v>20</v>
      </c>
      <c r="H469" s="442" t="str">
        <f t="shared" si="162"/>
        <v>,,,</v>
      </c>
      <c r="I469" s="445">
        <v>398.6</v>
      </c>
      <c r="K469" s="442" t="str">
        <f>+IFERROR(VLOOKUP(B469,Foundation!$C$8:$E$703,3,FALSE),"")</f>
        <v>DRY</v>
      </c>
      <c r="L469" s="442" t="str">
        <f>+IF(IFERROR(MATCH(B469,'Erection Compiled'!$C$7:$C$742,0),"B")="B","","E")</f>
        <v>E</v>
      </c>
      <c r="M469" s="442" t="str">
        <f>+IFERROR(VLOOKUP(B469,Tackwelding!$B$6:$G$599,6,FALSE),"")</f>
        <v>Done</v>
      </c>
    </row>
    <row r="470" spans="1:13" x14ac:dyDescent="0.35">
      <c r="A470" s="442">
        <v>464</v>
      </c>
      <c r="B470" s="442" t="s">
        <v>851</v>
      </c>
      <c r="C470" s="442" t="s">
        <v>20</v>
      </c>
      <c r="H470" s="442" t="str">
        <f t="shared" si="162"/>
        <v>,,,</v>
      </c>
      <c r="I470" s="445">
        <v>414.3</v>
      </c>
      <c r="K470" s="442" t="str">
        <f>+IFERROR(VLOOKUP(B470,Foundation!$C$8:$E$703,3,FALSE),"")</f>
        <v>DRY</v>
      </c>
      <c r="L470" s="442" t="str">
        <f>+IF(IFERROR(MATCH(B470,'Erection Compiled'!$C$7:$C$742,0),"B")="B","","E")</f>
        <v>E</v>
      </c>
      <c r="M470" s="442" t="str">
        <f>+IFERROR(VLOOKUP(B470,Tackwelding!$B$6:$G$599,6,FALSE),"")</f>
        <v>Done</v>
      </c>
    </row>
    <row r="471" spans="1:13" x14ac:dyDescent="0.35">
      <c r="A471" s="442">
        <v>465</v>
      </c>
      <c r="B471" s="442" t="s">
        <v>852</v>
      </c>
      <c r="C471" s="442" t="s">
        <v>235</v>
      </c>
      <c r="H471" s="442" t="str">
        <f t="shared" si="162"/>
        <v>,,,</v>
      </c>
      <c r="I471" s="445">
        <v>413</v>
      </c>
      <c r="K471" s="442" t="str">
        <f>+IFERROR(VLOOKUP(B471,Foundation!$C$8:$E$703,3,FALSE),"")</f>
        <v>DRY</v>
      </c>
      <c r="L471" s="442" t="str">
        <f>+IF(IFERROR(MATCH(B471,'Erection Compiled'!$C$7:$C$742,0),"B")="B","","E")</f>
        <v>E</v>
      </c>
      <c r="M471" s="442" t="str">
        <f>+IFERROR(VLOOKUP(B471,Tackwelding!$B$6:$G$599,6,FALSE),"")</f>
        <v>Done</v>
      </c>
    </row>
    <row r="472" spans="1:13" x14ac:dyDescent="0.35">
      <c r="A472" s="442">
        <v>466</v>
      </c>
      <c r="B472" s="442" t="s">
        <v>853</v>
      </c>
      <c r="C472" s="442" t="s">
        <v>20</v>
      </c>
      <c r="H472" s="442" t="str">
        <f t="shared" si="162"/>
        <v>,,,</v>
      </c>
      <c r="I472" s="445">
        <v>367.7</v>
      </c>
      <c r="K472" s="442" t="str">
        <f>+IFERROR(VLOOKUP(B472,Foundation!$C$8:$E$703,3,FALSE),"")</f>
        <v>DRY</v>
      </c>
      <c r="L472" s="442" t="str">
        <f>+IF(IFERROR(MATCH(B472,'Erection Compiled'!$C$7:$C$742,0),"B")="B","","E")</f>
        <v>E</v>
      </c>
      <c r="M472" s="442" t="str">
        <f>+IFERROR(VLOOKUP(B472,Tackwelding!$B$6:$G$599,6,FALSE),"")</f>
        <v>Done</v>
      </c>
    </row>
    <row r="473" spans="1:13" x14ac:dyDescent="0.35">
      <c r="A473" s="442">
        <v>467</v>
      </c>
      <c r="B473" s="442" t="s">
        <v>854</v>
      </c>
      <c r="C473" s="442" t="s">
        <v>20</v>
      </c>
      <c r="H473" s="442" t="str">
        <f t="shared" si="162"/>
        <v>,,,</v>
      </c>
      <c r="I473" s="445">
        <v>429.4</v>
      </c>
      <c r="K473" s="442" t="str">
        <f>+IFERROR(VLOOKUP(B473,Foundation!$C$8:$E$703,3,FALSE),"")</f>
        <v>DRY</v>
      </c>
      <c r="L473" s="442" t="str">
        <f>+IF(IFERROR(MATCH(B473,'Erection Compiled'!$C$7:$C$742,0),"B")="B","","E")</f>
        <v>E</v>
      </c>
      <c r="M473" s="442" t="str">
        <f>+IFERROR(VLOOKUP(B473,Tackwelding!$B$6:$G$599,6,FALSE),"")</f>
        <v>Done</v>
      </c>
    </row>
    <row r="474" spans="1:13" x14ac:dyDescent="0.35">
      <c r="A474" s="442">
        <v>468</v>
      </c>
      <c r="B474" s="442" t="s">
        <v>855</v>
      </c>
      <c r="C474" s="442" t="s">
        <v>234</v>
      </c>
      <c r="H474" s="442" t="str">
        <f t="shared" si="162"/>
        <v>,,,</v>
      </c>
      <c r="I474" s="445">
        <v>408</v>
      </c>
      <c r="K474" s="442" t="str">
        <f>+IFERROR(VLOOKUP(B474,Foundation!$C$8:$E$703,3,FALSE),"")</f>
        <v>DRY</v>
      </c>
      <c r="L474" s="442" t="str">
        <f>+IF(IFERROR(MATCH(B474,'Erection Compiled'!$C$7:$C$742,0),"B")="B","","E")</f>
        <v>E</v>
      </c>
      <c r="M474" s="442" t="str">
        <f>+IFERROR(VLOOKUP(B474,Tackwelding!$B$6:$G$599,6,FALSE),"")</f>
        <v>Done</v>
      </c>
    </row>
    <row r="475" spans="1:13" x14ac:dyDescent="0.35">
      <c r="A475" s="442">
        <v>469</v>
      </c>
      <c r="B475" s="442" t="s">
        <v>856</v>
      </c>
      <c r="C475" s="442" t="s">
        <v>20</v>
      </c>
      <c r="H475" s="442" t="str">
        <f t="shared" si="162"/>
        <v>,,,</v>
      </c>
      <c r="I475" s="445">
        <v>404.9</v>
      </c>
      <c r="K475" s="442" t="str">
        <f>+IFERROR(VLOOKUP(B475,Foundation!$C$8:$E$703,3,FALSE),"")</f>
        <v>DRY</v>
      </c>
      <c r="L475" s="442" t="str">
        <f>+IF(IFERROR(MATCH(B475,'Erection Compiled'!$C$7:$C$742,0),"B")="B","","E")</f>
        <v>E</v>
      </c>
      <c r="M475" s="442" t="str">
        <f>+IFERROR(VLOOKUP(B475,Tackwelding!$B$6:$G$599,6,FALSE),"")</f>
        <v>Done</v>
      </c>
    </row>
    <row r="476" spans="1:13" x14ac:dyDescent="0.35">
      <c r="A476" s="442">
        <v>470</v>
      </c>
      <c r="B476" s="442" t="s">
        <v>857</v>
      </c>
      <c r="C476" s="442" t="s">
        <v>20</v>
      </c>
      <c r="H476" s="442" t="str">
        <f t="shared" si="162"/>
        <v>,,,</v>
      </c>
      <c r="I476" s="445">
        <v>431.6</v>
      </c>
      <c r="K476" s="442" t="str">
        <f>+IFERROR(VLOOKUP(B476,Foundation!$C$8:$E$703,3,FALSE),"")</f>
        <v>DRY</v>
      </c>
      <c r="L476" s="442" t="str">
        <f>+IF(IFERROR(MATCH(B476,'Erection Compiled'!$C$7:$C$742,0),"B")="B","","E")</f>
        <v>E</v>
      </c>
      <c r="M476" s="442" t="str">
        <f>+IFERROR(VLOOKUP(B476,Tackwelding!$B$6:$G$599,6,FALSE),"")</f>
        <v>Done</v>
      </c>
    </row>
    <row r="477" spans="1:13" x14ac:dyDescent="0.35">
      <c r="A477" s="442">
        <v>471</v>
      </c>
      <c r="B477" s="442" t="s">
        <v>858</v>
      </c>
      <c r="C477" s="442" t="s">
        <v>252</v>
      </c>
      <c r="H477" s="442" t="str">
        <f t="shared" si="162"/>
        <v>,,,</v>
      </c>
      <c r="I477" s="445">
        <v>408.4</v>
      </c>
      <c r="K477" s="442" t="str">
        <f>+IFERROR(VLOOKUP(B477,Foundation!$C$8:$E$703,3,FALSE),"")</f>
        <v>DRY</v>
      </c>
      <c r="L477" s="442" t="str">
        <f>+IF(IFERROR(MATCH(B477,'Erection Compiled'!$C$7:$C$742,0),"B")="B","","E")</f>
        <v>E</v>
      </c>
      <c r="M477" s="442" t="str">
        <f>+IFERROR(VLOOKUP(B477,Tackwelding!$B$6:$G$599,6,FALSE),"")</f>
        <v>Done</v>
      </c>
    </row>
    <row r="478" spans="1:13" x14ac:dyDescent="0.35">
      <c r="A478" s="442">
        <v>472</v>
      </c>
      <c r="B478" s="442" t="s">
        <v>859</v>
      </c>
      <c r="C478" s="442" t="s">
        <v>20</v>
      </c>
      <c r="H478" s="442" t="str">
        <f t="shared" si="162"/>
        <v>,,,</v>
      </c>
      <c r="I478" s="445">
        <v>435.3</v>
      </c>
      <c r="K478" s="442" t="str">
        <f>+IFERROR(VLOOKUP(B478,Foundation!$C$8:$E$703,3,FALSE),"")</f>
        <v>DRY</v>
      </c>
      <c r="L478" s="442" t="str">
        <f>+IF(IFERROR(MATCH(B478,'Erection Compiled'!$C$7:$C$742,0),"B")="B","","E")</f>
        <v>E</v>
      </c>
      <c r="M478" s="442" t="str">
        <f>+IFERROR(VLOOKUP(B478,Tackwelding!$B$6:$G$599,6,FALSE),"")</f>
        <v>Done</v>
      </c>
    </row>
    <row r="479" spans="1:13" x14ac:dyDescent="0.35">
      <c r="A479" s="442">
        <v>473</v>
      </c>
      <c r="B479" s="442" t="s">
        <v>860</v>
      </c>
      <c r="C479" s="442" t="s">
        <v>234</v>
      </c>
      <c r="H479" s="442" t="str">
        <f t="shared" si="162"/>
        <v>,,,</v>
      </c>
      <c r="I479" s="445">
        <v>403.9</v>
      </c>
      <c r="K479" s="442" t="str">
        <f>+IFERROR(VLOOKUP(B479,Foundation!$C$8:$E$703,3,FALSE),"")</f>
        <v>DRY</v>
      </c>
      <c r="L479" s="442" t="str">
        <f>+IF(IFERROR(MATCH(B479,'Erection Compiled'!$C$7:$C$742,0),"B")="B","","E")</f>
        <v>E</v>
      </c>
      <c r="M479" s="442" t="str">
        <f>+IFERROR(VLOOKUP(B479,Tackwelding!$B$6:$G$599,6,FALSE),"")</f>
        <v>Done</v>
      </c>
    </row>
    <row r="480" spans="1:13" x14ac:dyDescent="0.35">
      <c r="A480" s="442">
        <v>474</v>
      </c>
      <c r="B480" s="442" t="s">
        <v>224</v>
      </c>
      <c r="C480" s="442" t="s">
        <v>20</v>
      </c>
      <c r="H480" s="442" t="str">
        <f t="shared" si="162"/>
        <v>,,,</v>
      </c>
      <c r="I480" s="445">
        <v>389.2</v>
      </c>
      <c r="K480" s="442" t="str">
        <f>+IFERROR(VLOOKUP(B480,Foundation!$C$8:$E$703,3,FALSE),"")</f>
        <v>DRY</v>
      </c>
      <c r="L480" s="442" t="str">
        <f>+IF(IFERROR(MATCH(B480,'Erection Compiled'!$C$7:$C$742,0),"B")="B","","E")</f>
        <v>E</v>
      </c>
      <c r="M480" s="442" t="str">
        <f>+IFERROR(VLOOKUP(B480,Tackwelding!$B$6:$G$599,6,FALSE),"")</f>
        <v>Done</v>
      </c>
    </row>
    <row r="481" spans="1:13" x14ac:dyDescent="0.35">
      <c r="A481" s="442">
        <v>475</v>
      </c>
      <c r="B481" s="442" t="s">
        <v>861</v>
      </c>
      <c r="C481" s="442" t="s">
        <v>248</v>
      </c>
      <c r="H481" s="442" t="str">
        <f t="shared" si="162"/>
        <v>,,,</v>
      </c>
      <c r="I481" s="445">
        <v>400.1</v>
      </c>
      <c r="K481" s="442" t="str">
        <f>+IFERROR(VLOOKUP(B481,Foundation!$C$8:$E$703,3,FALSE),"")</f>
        <v>DRY</v>
      </c>
      <c r="L481" s="442" t="str">
        <f>+IF(IFERROR(MATCH(B481,'Erection Compiled'!$C$7:$C$742,0),"B")="B","","E")</f>
        <v>E</v>
      </c>
      <c r="M481" s="442" t="str">
        <f>+IFERROR(VLOOKUP(B481,Tackwelding!$B$6:$G$599,6,FALSE),"")</f>
        <v>Done</v>
      </c>
    </row>
    <row r="482" spans="1:13" x14ac:dyDescent="0.35">
      <c r="A482" s="442">
        <v>476</v>
      </c>
      <c r="B482" s="442" t="s">
        <v>862</v>
      </c>
      <c r="C482" s="442" t="s">
        <v>234</v>
      </c>
      <c r="H482" s="442" t="str">
        <f t="shared" si="162"/>
        <v>,,,</v>
      </c>
      <c r="I482" s="445">
        <v>383.3</v>
      </c>
      <c r="K482" s="442" t="str">
        <f>+IFERROR(VLOOKUP(B482,Foundation!$C$8:$E$703,3,FALSE),"")</f>
        <v>DRY</v>
      </c>
      <c r="L482" s="442" t="str">
        <f>+IF(IFERROR(MATCH(B482,'Erection Compiled'!$C$7:$C$742,0),"B")="B","","E")</f>
        <v>E</v>
      </c>
      <c r="M482" s="442" t="str">
        <f>+IFERROR(VLOOKUP(B482,Tackwelding!$B$6:$G$599,6,FALSE),"")</f>
        <v>Done</v>
      </c>
    </row>
    <row r="483" spans="1:13" x14ac:dyDescent="0.35">
      <c r="A483" s="442">
        <v>477</v>
      </c>
      <c r="B483" s="442" t="s">
        <v>863</v>
      </c>
      <c r="C483" s="442" t="s">
        <v>234</v>
      </c>
      <c r="H483" s="442" t="str">
        <f t="shared" si="162"/>
        <v>,,,</v>
      </c>
      <c r="I483" s="445">
        <v>379</v>
      </c>
      <c r="K483" s="442" t="str">
        <f>+IFERROR(VLOOKUP(B483,Foundation!$C$8:$E$703,3,FALSE),"")</f>
        <v>DRY</v>
      </c>
      <c r="L483" s="442" t="str">
        <f>+IF(IFERROR(MATCH(B483,'Erection Compiled'!$C$7:$C$742,0),"B")="B","","E")</f>
        <v>E</v>
      </c>
      <c r="M483" s="442" t="str">
        <f>+IFERROR(VLOOKUP(B483,Tackwelding!$B$6:$G$599,6,FALSE),"")</f>
        <v>Done</v>
      </c>
    </row>
    <row r="484" spans="1:13" x14ac:dyDescent="0.35">
      <c r="A484" s="442">
        <v>478</v>
      </c>
      <c r="B484" s="442" t="s">
        <v>864</v>
      </c>
      <c r="C484" s="442" t="s">
        <v>234</v>
      </c>
      <c r="H484" s="442" t="str">
        <f t="shared" si="162"/>
        <v>,,,</v>
      </c>
      <c r="I484" s="445">
        <v>381.2</v>
      </c>
      <c r="K484" s="442" t="str">
        <f>+IFERROR(VLOOKUP(B484,Foundation!$C$8:$E$703,3,FALSE),"")</f>
        <v>DRY</v>
      </c>
      <c r="L484" s="442" t="str">
        <f>+IF(IFERROR(MATCH(B484,'Erection Compiled'!$C$7:$C$742,0),"B")="B","","E")</f>
        <v>E</v>
      </c>
      <c r="M484" s="442" t="str">
        <f>+IFERROR(VLOOKUP(B484,Tackwelding!$B$6:$G$599,6,FALSE),"")</f>
        <v>Done</v>
      </c>
    </row>
    <row r="485" spans="1:13" x14ac:dyDescent="0.35">
      <c r="A485" s="442">
        <v>479</v>
      </c>
      <c r="B485" s="442" t="s">
        <v>865</v>
      </c>
      <c r="C485" s="442" t="s">
        <v>234</v>
      </c>
      <c r="H485" s="442" t="str">
        <f t="shared" si="162"/>
        <v>,,,</v>
      </c>
      <c r="I485" s="445">
        <v>384.7</v>
      </c>
      <c r="K485" s="442" t="str">
        <f>+IFERROR(VLOOKUP(B485,Foundation!$C$8:$E$703,3,FALSE),"")</f>
        <v>DRY</v>
      </c>
      <c r="L485" s="442" t="str">
        <f>+IF(IFERROR(MATCH(B485,'Erection Compiled'!$C$7:$C$742,0),"B")="B","","E")</f>
        <v>E</v>
      </c>
      <c r="M485" s="442" t="str">
        <f>+IFERROR(VLOOKUP(B485,Tackwelding!$B$6:$G$599,6,FALSE),"")</f>
        <v>Done</v>
      </c>
    </row>
    <row r="486" spans="1:13" x14ac:dyDescent="0.35">
      <c r="A486" s="442">
        <v>480</v>
      </c>
      <c r="B486" s="442" t="s">
        <v>866</v>
      </c>
      <c r="C486" s="442" t="s">
        <v>234</v>
      </c>
      <c r="H486" s="442" t="str">
        <f t="shared" si="162"/>
        <v>,,,</v>
      </c>
      <c r="I486" s="445">
        <v>368.8</v>
      </c>
      <c r="K486" s="442" t="str">
        <f>+IFERROR(VLOOKUP(B486,Foundation!$C$8:$E$703,3,FALSE),"")</f>
        <v>DRY</v>
      </c>
      <c r="L486" s="442" t="str">
        <f>+IF(IFERROR(MATCH(B486,'Erection Compiled'!$C$7:$C$742,0),"B")="B","","E")</f>
        <v>E</v>
      </c>
      <c r="M486" s="442" t="str">
        <f>+IFERROR(VLOOKUP(B486,Tackwelding!$B$6:$G$599,6,FALSE),"")</f>
        <v>Done</v>
      </c>
    </row>
    <row r="487" spans="1:13" x14ac:dyDescent="0.35">
      <c r="A487" s="442">
        <v>481</v>
      </c>
      <c r="B487" s="442" t="s">
        <v>867</v>
      </c>
      <c r="C487" s="442" t="s">
        <v>234</v>
      </c>
      <c r="H487" s="442" t="str">
        <f t="shared" si="162"/>
        <v>,,,</v>
      </c>
      <c r="I487" s="445">
        <v>365.5</v>
      </c>
      <c r="K487" s="442" t="str">
        <f>+IFERROR(VLOOKUP(B487,Foundation!$C$8:$E$703,3,FALSE),"")</f>
        <v>DRY</v>
      </c>
      <c r="L487" s="442" t="str">
        <f>+IF(IFERROR(MATCH(B487,'Erection Compiled'!$C$7:$C$742,0),"B")="B","","E")</f>
        <v>E</v>
      </c>
      <c r="M487" s="442" t="str">
        <f>+IFERROR(VLOOKUP(B487,Tackwelding!$B$6:$G$599,6,FALSE),"")</f>
        <v>Done</v>
      </c>
    </row>
    <row r="488" spans="1:13" x14ac:dyDescent="0.35">
      <c r="A488" s="442">
        <v>482</v>
      </c>
      <c r="B488" s="442" t="s">
        <v>868</v>
      </c>
      <c r="C488" s="442" t="s">
        <v>234</v>
      </c>
      <c r="H488" s="442" t="str">
        <f t="shared" si="162"/>
        <v>,,,</v>
      </c>
      <c r="I488" s="445">
        <v>392.4</v>
      </c>
      <c r="K488" s="442" t="str">
        <f>+IFERROR(VLOOKUP(B488,Foundation!$C$8:$E$703,3,FALSE),"")</f>
        <v>DRY</v>
      </c>
      <c r="L488" s="442" t="str">
        <f>+IF(IFERROR(MATCH(B488,'Erection Compiled'!$C$7:$C$742,0),"B")="B","","E")</f>
        <v>E</v>
      </c>
      <c r="M488" s="442" t="str">
        <f>+IFERROR(VLOOKUP(B488,Tackwelding!$B$6:$G$599,6,FALSE),"")</f>
        <v>Done</v>
      </c>
    </row>
    <row r="489" spans="1:13" x14ac:dyDescent="0.35">
      <c r="A489" s="442">
        <v>483</v>
      </c>
      <c r="B489" s="442" t="s">
        <v>869</v>
      </c>
      <c r="C489" s="442" t="s">
        <v>20</v>
      </c>
      <c r="H489" s="442" t="str">
        <f t="shared" si="162"/>
        <v>,,,</v>
      </c>
      <c r="I489" s="445">
        <v>374.9</v>
      </c>
      <c r="K489" s="442" t="str">
        <f>+IFERROR(VLOOKUP(B489,Foundation!$C$8:$E$703,3,FALSE),"")</f>
        <v>DRY</v>
      </c>
      <c r="L489" s="442" t="str">
        <f>+IF(IFERROR(MATCH(B489,'Erection Compiled'!$C$7:$C$742,0),"B")="B","","E")</f>
        <v>E</v>
      </c>
      <c r="M489" s="442" t="str">
        <f>+IFERROR(VLOOKUP(B489,Tackwelding!$B$6:$G$599,6,FALSE),"")</f>
        <v>Done</v>
      </c>
    </row>
    <row r="490" spans="1:13" x14ac:dyDescent="0.35">
      <c r="A490" s="442">
        <v>484</v>
      </c>
      <c r="B490" s="442" t="s">
        <v>870</v>
      </c>
      <c r="C490" s="442" t="s">
        <v>234</v>
      </c>
      <c r="H490" s="442" t="str">
        <f t="shared" si="162"/>
        <v>,,,</v>
      </c>
      <c r="I490" s="445">
        <v>379.5</v>
      </c>
      <c r="K490" s="442" t="str">
        <f>+IFERROR(VLOOKUP(B490,Foundation!$C$8:$E$703,3,FALSE),"")</f>
        <v>DRY</v>
      </c>
      <c r="L490" s="442" t="str">
        <f>+IF(IFERROR(MATCH(B490,'Erection Compiled'!$C$7:$C$742,0),"B")="B","","E")</f>
        <v>E</v>
      </c>
      <c r="M490" s="442" t="str">
        <f>+IFERROR(VLOOKUP(B490,Tackwelding!$B$6:$G$599,6,FALSE),"")</f>
        <v>Done</v>
      </c>
    </row>
    <row r="491" spans="1:13" x14ac:dyDescent="0.35">
      <c r="A491" s="442">
        <v>485</v>
      </c>
      <c r="B491" s="442" t="s">
        <v>871</v>
      </c>
      <c r="C491" s="442" t="s">
        <v>248</v>
      </c>
      <c r="H491" s="442" t="str">
        <f t="shared" si="162"/>
        <v>,,,</v>
      </c>
      <c r="I491" s="445">
        <v>378.9</v>
      </c>
      <c r="K491" s="442" t="str">
        <f>+IFERROR(VLOOKUP(B491,Foundation!$C$8:$E$703,3,FALSE),"")</f>
        <v>Sandy</v>
      </c>
      <c r="L491" s="442" t="str">
        <f>+IF(IFERROR(MATCH(B491,'Erection Compiled'!$C$7:$C$742,0),"B")="B","","E")</f>
        <v>E</v>
      </c>
      <c r="M491" s="442" t="str">
        <f>+IFERROR(VLOOKUP(B491,Tackwelding!$B$6:$G$599,6,FALSE),"")</f>
        <v>Done</v>
      </c>
    </row>
    <row r="492" spans="1:13" x14ac:dyDescent="0.35">
      <c r="K492" s="442" t="str">
        <f>+IFERROR(VLOOKUP(B492,Foundation!$C$8:$E$703,3,FALSE),"")</f>
        <v/>
      </c>
    </row>
    <row r="493" spans="1:13" x14ac:dyDescent="0.35">
      <c r="K493" s="442" t="str">
        <f>+IFERROR(VLOOKUP(B493,Foundation!$C$8:$E$703,3,FALSE),"")</f>
        <v/>
      </c>
    </row>
    <row r="494" spans="1:13" x14ac:dyDescent="0.35">
      <c r="K494" s="442" t="str">
        <f>+IFERROR(VLOOKUP(B494,Foundation!$C$8:$E$703,3,FALSE),"")</f>
        <v/>
      </c>
    </row>
    <row r="495" spans="1:13" x14ac:dyDescent="0.35">
      <c r="K495" s="442" t="str">
        <f>+IFERROR(VLOOKUP(B495,Foundation!$C$8:$E$703,3,FALSE),"")</f>
        <v/>
      </c>
    </row>
    <row r="496" spans="1:13" x14ac:dyDescent="0.35">
      <c r="K496" s="442" t="str">
        <f>+IFERROR(VLOOKUP(B496,Foundation!$C$8:$E$703,3,FALSE),"")</f>
        <v/>
      </c>
    </row>
    <row r="497" spans="11:11" x14ac:dyDescent="0.35">
      <c r="K497" s="442" t="str">
        <f>+IFERROR(VLOOKUP(B497,Foundation!$C$8:$E$703,3,FALSE),"")</f>
        <v/>
      </c>
    </row>
    <row r="498" spans="11:11" x14ac:dyDescent="0.35">
      <c r="K498" s="442" t="str">
        <f>+IFERROR(VLOOKUP(B498,Foundation!$C$8:$E$703,3,FALSE),"")</f>
        <v/>
      </c>
    </row>
    <row r="499" spans="11:11" x14ac:dyDescent="0.35">
      <c r="K499" s="442" t="str">
        <f>+IFERROR(VLOOKUP(B499,Foundation!$C$8:$E$703,3,FALSE),"")</f>
        <v/>
      </c>
    </row>
    <row r="500" spans="11:11" x14ac:dyDescent="0.35">
      <c r="K500" s="442" t="str">
        <f>+IFERROR(VLOOKUP(B500,Foundation!$C$8:$E$703,3,FALSE),"")</f>
        <v/>
      </c>
    </row>
    <row r="501" spans="11:11" x14ac:dyDescent="0.35">
      <c r="K501" s="442" t="str">
        <f>+IFERROR(VLOOKUP(B501,Foundation!$C$8:$E$703,3,FALSE),"")</f>
        <v/>
      </c>
    </row>
    <row r="502" spans="11:11" x14ac:dyDescent="0.35">
      <c r="K502" s="442" t="str">
        <f>+IFERROR(VLOOKUP(B502,Foundation!$C$8:$E$703,3,FALSE),"")</f>
        <v/>
      </c>
    </row>
    <row r="503" spans="11:11" x14ac:dyDescent="0.35">
      <c r="K503" s="442" t="str">
        <f>+IFERROR(VLOOKUP(B503,Foundation!$C$8:$E$703,3,FALSE),"")</f>
        <v/>
      </c>
    </row>
    <row r="504" spans="11:11" x14ac:dyDescent="0.35">
      <c r="K504" s="442" t="str">
        <f>+IFERROR(VLOOKUP(B504,Foundation!$C$8:$E$703,3,FALSE),"")</f>
        <v/>
      </c>
    </row>
    <row r="505" spans="11:11" x14ac:dyDescent="0.35">
      <c r="K505" s="442" t="str">
        <f>+IFERROR(VLOOKUP(B505,Foundation!$C$8:$E$703,3,FALSE),"")</f>
        <v/>
      </c>
    </row>
    <row r="506" spans="11:11" x14ac:dyDescent="0.35">
      <c r="K506" s="442" t="str">
        <f>+IFERROR(VLOOKUP(B506,Foundation!$C$8:$E$703,3,FALSE),"")</f>
        <v/>
      </c>
    </row>
    <row r="507" spans="11:11" x14ac:dyDescent="0.35">
      <c r="K507" s="442" t="str">
        <f>+IFERROR(VLOOKUP(B507,Foundation!$C$8:$E$703,3,FALSE),"")</f>
        <v/>
      </c>
    </row>
    <row r="508" spans="11:11" x14ac:dyDescent="0.35">
      <c r="K508" s="442" t="str">
        <f>+IFERROR(VLOOKUP(B508,Foundation!$C$8:$E$703,3,FALSE),"")</f>
        <v/>
      </c>
    </row>
    <row r="509" spans="11:11" x14ac:dyDescent="0.35">
      <c r="K509" s="442" t="str">
        <f>+IFERROR(VLOOKUP(B509,Foundation!$C$8:$E$703,3,FALSE),"")</f>
        <v/>
      </c>
    </row>
    <row r="510" spans="11:11" x14ac:dyDescent="0.35">
      <c r="K510" s="442" t="str">
        <f>+IFERROR(VLOOKUP(B510,Foundation!$C$8:$E$703,3,FALSE),"")</f>
        <v/>
      </c>
    </row>
    <row r="511" spans="11:11" x14ac:dyDescent="0.35">
      <c r="K511" s="442" t="str">
        <f>+IFERROR(VLOOKUP(B511,Foundation!$C$8:$E$703,3,FALSE),"")</f>
        <v/>
      </c>
    </row>
    <row r="512" spans="11:11" x14ac:dyDescent="0.35">
      <c r="K512" s="442" t="str">
        <f>+IFERROR(VLOOKUP(B512,Foundation!$C$8:$E$703,3,FALSE),"")</f>
        <v/>
      </c>
    </row>
    <row r="513" spans="11:11" x14ac:dyDescent="0.35">
      <c r="K513" s="442" t="str">
        <f>+IFERROR(VLOOKUP(B513,Foundation!$C$8:$E$703,3,FALSE),"")</f>
        <v/>
      </c>
    </row>
    <row r="514" spans="11:11" x14ac:dyDescent="0.35">
      <c r="K514" s="442" t="str">
        <f>+IFERROR(VLOOKUP(B514,Foundation!$C$8:$E$703,3,FALSE),"")</f>
        <v/>
      </c>
    </row>
    <row r="515" spans="11:11" x14ac:dyDescent="0.35">
      <c r="K515" s="442" t="str">
        <f>+IFERROR(VLOOKUP(B515,Foundation!$C$8:$E$703,3,FALSE),"")</f>
        <v/>
      </c>
    </row>
    <row r="516" spans="11:11" x14ac:dyDescent="0.35">
      <c r="K516" s="442" t="str">
        <f>+IFERROR(VLOOKUP(B516,Foundation!$C$8:$E$703,3,FALSE),"")</f>
        <v/>
      </c>
    </row>
    <row r="517" spans="11:11" x14ac:dyDescent="0.35">
      <c r="K517" s="442" t="str">
        <f>+IFERROR(VLOOKUP(B517,Foundation!$C$8:$E$703,3,FALSE),"")</f>
        <v/>
      </c>
    </row>
    <row r="518" spans="11:11" x14ac:dyDescent="0.35">
      <c r="K518" s="442" t="str">
        <f>+IFERROR(VLOOKUP(B518,Foundation!$C$8:$E$703,3,FALSE),"")</f>
        <v/>
      </c>
    </row>
    <row r="519" spans="11:11" x14ac:dyDescent="0.35">
      <c r="K519" s="442" t="str">
        <f>+IFERROR(VLOOKUP(B519,Foundation!$C$8:$E$703,3,FALSE),"")</f>
        <v/>
      </c>
    </row>
    <row r="520" spans="11:11" x14ac:dyDescent="0.35">
      <c r="K520" s="442" t="str">
        <f>+IFERROR(VLOOKUP(B520,Foundation!$C$8:$E$703,3,FALSE),"")</f>
        <v/>
      </c>
    </row>
    <row r="521" spans="11:11" x14ac:dyDescent="0.35">
      <c r="K521" s="442" t="str">
        <f>+IFERROR(VLOOKUP(B521,Foundation!$C$8:$E$703,3,FALSE),"")</f>
        <v/>
      </c>
    </row>
    <row r="522" spans="11:11" x14ac:dyDescent="0.35">
      <c r="K522" s="442" t="str">
        <f>+IFERROR(VLOOKUP(B522,Foundation!$C$8:$E$703,3,FALSE),"")</f>
        <v/>
      </c>
    </row>
    <row r="523" spans="11:11" x14ac:dyDescent="0.35">
      <c r="K523" s="442" t="str">
        <f>+IFERROR(VLOOKUP(B523,Foundation!$C$8:$E$703,3,FALSE),"")</f>
        <v/>
      </c>
    </row>
    <row r="524" spans="11:11" x14ac:dyDescent="0.35">
      <c r="K524" s="442" t="str">
        <f>+IFERROR(VLOOKUP(B524,Foundation!$C$8:$E$703,3,FALSE),"")</f>
        <v/>
      </c>
    </row>
    <row r="525" spans="11:11" x14ac:dyDescent="0.35">
      <c r="K525" s="442" t="str">
        <f>+IFERROR(VLOOKUP(B525,Foundation!$C$8:$E$703,3,FALSE),"")</f>
        <v/>
      </c>
    </row>
    <row r="526" spans="11:11" x14ac:dyDescent="0.35">
      <c r="K526" s="442" t="str">
        <f>+IFERROR(VLOOKUP(B526,Foundation!$C$8:$E$703,3,FALSE),"")</f>
        <v/>
      </c>
    </row>
    <row r="527" spans="11:11" x14ac:dyDescent="0.35">
      <c r="K527" s="442" t="str">
        <f>+IFERROR(VLOOKUP(B527,Foundation!$C$8:$E$703,3,FALSE),"")</f>
        <v/>
      </c>
    </row>
    <row r="528" spans="11:11" x14ac:dyDescent="0.35">
      <c r="K528" s="442" t="str">
        <f>+IFERROR(VLOOKUP(B528,Foundation!$C$8:$E$703,3,FALSE),"")</f>
        <v/>
      </c>
    </row>
    <row r="529" spans="11:11" x14ac:dyDescent="0.35">
      <c r="K529" s="442" t="str">
        <f>+IFERROR(VLOOKUP(B529,Foundation!$C$8:$E$703,3,FALSE),"")</f>
        <v/>
      </c>
    </row>
    <row r="530" spans="11:11" x14ac:dyDescent="0.35">
      <c r="K530" s="442" t="str">
        <f>+IFERROR(VLOOKUP(B530,Foundation!$C$8:$E$703,3,FALSE),"")</f>
        <v/>
      </c>
    </row>
  </sheetData>
  <autoFilter ref="A5:R530" xr:uid="{08FC7855-817A-47F8-98EE-214E0BE147EE}"/>
  <mergeCells count="2">
    <mergeCell ref="B3:J3"/>
    <mergeCell ref="B4:J4"/>
  </mergeCells>
  <hyperlinks>
    <hyperlink ref="A1" location="'Progress Summary'!A1" display="'Progress Summary'!A1" xr:uid="{064E1F6B-8504-4CEE-876A-2F7591235247}"/>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66ED-6DF7-4BE0-A8EF-AB29515411F0}">
  <sheetPr>
    <tabColor theme="5" tint="-0.499984740745262"/>
  </sheetPr>
  <dimension ref="A1:T221"/>
  <sheetViews>
    <sheetView workbookViewId="0">
      <pane ySplit="4" topLeftCell="A152" activePane="bottomLeft" state="frozen"/>
      <selection pane="bottomLeft" activeCell="M155" sqref="M155"/>
    </sheetView>
  </sheetViews>
  <sheetFormatPr defaultColWidth="9" defaultRowHeight="13" x14ac:dyDescent="0.3"/>
  <cols>
    <col min="1" max="1" width="4.54296875" style="450" customWidth="1"/>
    <col min="2" max="2" width="5.7265625" style="450" customWidth="1"/>
    <col min="3" max="3" width="8.1796875" style="450" customWidth="1"/>
    <col min="4" max="5" width="8.81640625" style="450" customWidth="1"/>
    <col min="6" max="6" width="6.7265625" style="450" bestFit="1" customWidth="1"/>
    <col min="7" max="8" width="6.54296875" style="450" bestFit="1" customWidth="1"/>
    <col min="9" max="9" width="6.7265625" style="450" bestFit="1" customWidth="1"/>
    <col min="10" max="14" width="8.81640625" style="450" customWidth="1"/>
    <col min="15" max="15" width="12.54296875" style="450" bestFit="1" customWidth="1"/>
    <col min="16" max="16384" width="9" style="450"/>
  </cols>
  <sheetData>
    <row r="1" spans="1:20" x14ac:dyDescent="0.3">
      <c r="A1" s="217" t="s">
        <v>1288</v>
      </c>
      <c r="I1" s="471" t="s">
        <v>19</v>
      </c>
      <c r="J1" s="472">
        <f>+SUM(J6:J220)</f>
        <v>35308.548700000007</v>
      </c>
      <c r="K1" s="471"/>
      <c r="L1" s="472">
        <f>+SUM(L6:L220)</f>
        <v>22312.440700000006</v>
      </c>
      <c r="M1" s="471"/>
      <c r="N1" s="472">
        <f>+SUM(N6:N220)</f>
        <v>9907.3519999999971</v>
      </c>
    </row>
    <row r="2" spans="1:20" x14ac:dyDescent="0.3">
      <c r="A2" s="951" t="s">
        <v>1260</v>
      </c>
      <c r="B2" s="951"/>
      <c r="C2" s="951"/>
      <c r="D2" s="951"/>
      <c r="E2" s="951"/>
      <c r="F2" s="951"/>
      <c r="G2" s="951"/>
      <c r="H2" s="951"/>
      <c r="I2" s="951"/>
      <c r="J2" s="951"/>
      <c r="K2" s="951"/>
      <c r="L2" s="951"/>
      <c r="M2" s="951"/>
      <c r="N2" s="951"/>
      <c r="O2" s="951"/>
    </row>
    <row r="3" spans="1:20" ht="38.25" customHeight="1" x14ac:dyDescent="0.3">
      <c r="A3" s="950" t="s">
        <v>1261</v>
      </c>
      <c r="B3" s="950" t="s">
        <v>1209</v>
      </c>
      <c r="C3" s="952" t="s">
        <v>4</v>
      </c>
      <c r="D3" s="952" t="s">
        <v>1262</v>
      </c>
      <c r="E3" s="952" t="s">
        <v>1263</v>
      </c>
      <c r="F3" s="952" t="s">
        <v>1264</v>
      </c>
      <c r="G3" s="952"/>
      <c r="H3" s="952"/>
      <c r="I3" s="952"/>
      <c r="J3" s="950" t="s">
        <v>1265</v>
      </c>
      <c r="K3" s="950"/>
      <c r="L3" s="950" t="s">
        <v>1286</v>
      </c>
      <c r="M3" s="950"/>
      <c r="N3" s="950" t="s">
        <v>1287</v>
      </c>
      <c r="O3" s="950"/>
    </row>
    <row r="4" spans="1:20" ht="26.25" customHeight="1" x14ac:dyDescent="0.3">
      <c r="A4" s="950"/>
      <c r="B4" s="950"/>
      <c r="C4" s="952"/>
      <c r="D4" s="952"/>
      <c r="E4" s="952"/>
      <c r="F4" s="452" t="s">
        <v>108</v>
      </c>
      <c r="G4" s="452" t="s">
        <v>446</v>
      </c>
      <c r="H4" s="452" t="s">
        <v>424</v>
      </c>
      <c r="I4" s="452" t="s">
        <v>447</v>
      </c>
      <c r="J4" s="451" t="s">
        <v>1266</v>
      </c>
      <c r="K4" s="451" t="s">
        <v>1267</v>
      </c>
      <c r="L4" s="451" t="s">
        <v>1266</v>
      </c>
      <c r="M4" s="451" t="s">
        <v>1267</v>
      </c>
      <c r="N4" s="451"/>
      <c r="O4" s="451"/>
      <c r="P4" s="364"/>
      <c r="Q4" s="949"/>
      <c r="R4" s="949"/>
      <c r="S4" s="949"/>
      <c r="T4" s="949"/>
    </row>
    <row r="5" spans="1:20" x14ac:dyDescent="0.3">
      <c r="A5" s="453"/>
      <c r="B5" s="453"/>
      <c r="C5" s="454"/>
      <c r="D5" s="454"/>
      <c r="E5" s="454"/>
      <c r="F5" s="454"/>
      <c r="G5" s="454"/>
      <c r="H5" s="454"/>
      <c r="I5" s="454"/>
      <c r="J5" s="453"/>
      <c r="K5" s="453"/>
      <c r="L5" s="453"/>
      <c r="M5" s="453"/>
      <c r="N5" s="453"/>
      <c r="O5" s="453"/>
      <c r="P5" s="364"/>
      <c r="Q5" s="275"/>
      <c r="R5" s="275"/>
      <c r="S5" s="275"/>
      <c r="T5" s="275"/>
    </row>
    <row r="6" spans="1:20" x14ac:dyDescent="0.3">
      <c r="A6" s="455">
        <v>1</v>
      </c>
      <c r="B6" s="453" t="s">
        <v>632</v>
      </c>
      <c r="C6" s="454" t="s">
        <v>241</v>
      </c>
      <c r="D6" s="454"/>
      <c r="E6" s="454">
        <v>280.66300000000001</v>
      </c>
      <c r="F6" s="454"/>
      <c r="G6" s="454"/>
      <c r="H6" s="454"/>
      <c r="I6" s="455">
        <v>1</v>
      </c>
      <c r="J6" s="468">
        <v>396.75299999999999</v>
      </c>
      <c r="K6" s="468"/>
      <c r="L6" s="468">
        <v>396.75299999999999</v>
      </c>
      <c r="M6" s="453"/>
      <c r="N6" s="455">
        <v>396.75</v>
      </c>
      <c r="O6" s="453" t="s">
        <v>279</v>
      </c>
      <c r="P6" s="364"/>
      <c r="Q6" s="275"/>
      <c r="R6" s="275"/>
      <c r="S6" s="275"/>
      <c r="T6" s="275"/>
    </row>
    <row r="7" spans="1:20" x14ac:dyDescent="0.3">
      <c r="A7" s="455">
        <v>2</v>
      </c>
      <c r="B7" s="453" t="s">
        <v>634</v>
      </c>
      <c r="C7" s="454" t="s">
        <v>234</v>
      </c>
      <c r="D7" s="454"/>
      <c r="E7" s="454">
        <v>289.35500000000002</v>
      </c>
      <c r="F7" s="454"/>
      <c r="G7" s="454" t="s">
        <v>655</v>
      </c>
      <c r="H7" s="454" t="s">
        <v>655</v>
      </c>
      <c r="I7" s="454"/>
      <c r="J7" s="468">
        <v>135.47499999999999</v>
      </c>
      <c r="K7" s="468"/>
      <c r="L7" s="468">
        <v>126.578</v>
      </c>
      <c r="M7" s="453"/>
      <c r="N7" s="453"/>
      <c r="O7" s="453"/>
      <c r="P7" s="364"/>
      <c r="Q7" s="275"/>
      <c r="R7" s="275"/>
      <c r="S7" s="275"/>
      <c r="T7" s="275"/>
    </row>
    <row r="8" spans="1:20" x14ac:dyDescent="0.3">
      <c r="A8" s="455">
        <v>3</v>
      </c>
      <c r="B8" s="453" t="s">
        <v>636</v>
      </c>
      <c r="C8" s="454" t="s">
        <v>20</v>
      </c>
      <c r="D8" s="454"/>
      <c r="E8" s="454">
        <v>279.61099999999999</v>
      </c>
      <c r="F8" s="454"/>
      <c r="G8" s="454"/>
      <c r="H8" s="454">
        <v>1</v>
      </c>
      <c r="I8" s="454"/>
      <c r="J8" s="468">
        <v>96.197999999999993</v>
      </c>
      <c r="K8" s="468"/>
      <c r="L8" s="468">
        <v>84.47</v>
      </c>
      <c r="M8" s="453"/>
      <c r="N8" s="453"/>
      <c r="O8" s="453"/>
      <c r="P8" s="364"/>
      <c r="Q8" s="275"/>
      <c r="R8" s="275"/>
      <c r="S8" s="275"/>
      <c r="T8" s="275"/>
    </row>
    <row r="9" spans="1:20" x14ac:dyDescent="0.3">
      <c r="A9" s="455">
        <v>4</v>
      </c>
      <c r="B9" s="453" t="s">
        <v>637</v>
      </c>
      <c r="C9" s="454" t="s">
        <v>234</v>
      </c>
      <c r="D9" s="454"/>
      <c r="E9" s="454">
        <v>283.36900000000003</v>
      </c>
      <c r="F9" s="455">
        <v>1</v>
      </c>
      <c r="G9" s="455">
        <v>1</v>
      </c>
      <c r="H9" s="454"/>
      <c r="I9" s="454"/>
      <c r="J9" s="468">
        <v>90.817999999999998</v>
      </c>
      <c r="K9" s="468"/>
      <c r="L9" s="468">
        <v>90.817999999999998</v>
      </c>
      <c r="M9" s="453"/>
      <c r="N9" s="453"/>
      <c r="O9" s="453"/>
      <c r="P9" s="364"/>
      <c r="Q9" s="275"/>
      <c r="R9" s="275"/>
      <c r="S9" s="275"/>
      <c r="T9" s="275"/>
    </row>
    <row r="10" spans="1:20" x14ac:dyDescent="0.3">
      <c r="A10" s="455">
        <v>5</v>
      </c>
      <c r="B10" s="453" t="s">
        <v>638</v>
      </c>
      <c r="C10" s="454" t="s">
        <v>234</v>
      </c>
      <c r="D10" s="454"/>
      <c r="E10" s="454">
        <v>285.08800000000002</v>
      </c>
      <c r="F10" s="454">
        <v>1</v>
      </c>
      <c r="G10" s="454"/>
      <c r="H10" s="454"/>
      <c r="I10" s="454">
        <v>1</v>
      </c>
      <c r="J10" s="468">
        <v>115.601</v>
      </c>
      <c r="K10" s="468"/>
      <c r="L10" s="468">
        <v>95.447000000000003</v>
      </c>
      <c r="M10" s="453"/>
      <c r="N10" s="453"/>
      <c r="O10" s="453"/>
      <c r="P10" s="364"/>
      <c r="Q10" s="275"/>
      <c r="R10" s="275"/>
      <c r="S10" s="275"/>
      <c r="T10" s="275"/>
    </row>
    <row r="11" spans="1:20" x14ac:dyDescent="0.3">
      <c r="A11" s="455">
        <v>6</v>
      </c>
      <c r="B11" s="453" t="s">
        <v>639</v>
      </c>
      <c r="C11" s="454" t="s">
        <v>20</v>
      </c>
      <c r="D11" s="454"/>
      <c r="E11" s="454">
        <v>279.351</v>
      </c>
      <c r="F11" s="454"/>
      <c r="G11" s="454">
        <v>1</v>
      </c>
      <c r="H11" s="454"/>
      <c r="I11" s="454"/>
      <c r="J11" s="468">
        <v>16.617999999999999</v>
      </c>
      <c r="K11" s="468"/>
      <c r="L11" s="468">
        <v>15.102</v>
      </c>
      <c r="M11" s="453"/>
      <c r="N11" s="453"/>
      <c r="O11" s="453"/>
      <c r="P11" s="364"/>
      <c r="Q11" s="275"/>
      <c r="R11" s="275"/>
      <c r="S11" s="275"/>
      <c r="T11" s="275"/>
    </row>
    <row r="12" spans="1:20" x14ac:dyDescent="0.3">
      <c r="A12" s="455">
        <v>7</v>
      </c>
      <c r="B12" s="453" t="s">
        <v>453</v>
      </c>
      <c r="C12" s="454" t="s">
        <v>20</v>
      </c>
      <c r="D12" s="454"/>
      <c r="E12" s="454">
        <v>286.12299999999999</v>
      </c>
      <c r="F12" s="454"/>
      <c r="G12" s="454"/>
      <c r="H12" s="454"/>
      <c r="I12" s="454">
        <v>1</v>
      </c>
      <c r="J12" s="468">
        <v>32.393000000000001</v>
      </c>
      <c r="K12" s="468"/>
      <c r="L12" s="468">
        <v>32.393000000000001</v>
      </c>
      <c r="M12" s="453"/>
      <c r="N12" s="453"/>
      <c r="O12" s="453"/>
      <c r="P12" s="364"/>
      <c r="Q12" s="275"/>
      <c r="R12" s="275"/>
      <c r="S12" s="275"/>
      <c r="T12" s="275"/>
    </row>
    <row r="13" spans="1:20" x14ac:dyDescent="0.3">
      <c r="A13" s="455">
        <v>8</v>
      </c>
      <c r="B13" s="453" t="s">
        <v>454</v>
      </c>
      <c r="C13" s="454" t="s">
        <v>20</v>
      </c>
      <c r="D13" s="454"/>
      <c r="E13" s="454">
        <v>291.649</v>
      </c>
      <c r="F13" s="454">
        <v>1</v>
      </c>
      <c r="G13" s="454"/>
      <c r="H13" s="454">
        <v>1</v>
      </c>
      <c r="I13" s="454">
        <v>1</v>
      </c>
      <c r="J13" s="468">
        <v>6.3520000000000003</v>
      </c>
      <c r="K13" s="468"/>
      <c r="L13" s="468">
        <v>6.3520000000000003</v>
      </c>
      <c r="M13" s="453"/>
      <c r="N13" s="453"/>
      <c r="O13" s="453"/>
      <c r="P13" s="364"/>
      <c r="Q13" s="275"/>
      <c r="R13" s="275"/>
      <c r="S13" s="275"/>
      <c r="T13" s="275"/>
    </row>
    <row r="14" spans="1:20" x14ac:dyDescent="0.3">
      <c r="A14" s="455">
        <v>9</v>
      </c>
      <c r="B14" s="453" t="s">
        <v>456</v>
      </c>
      <c r="C14" s="454" t="s">
        <v>20</v>
      </c>
      <c r="D14" s="454">
        <v>-0.3</v>
      </c>
      <c r="E14" s="454">
        <v>295.84699999999998</v>
      </c>
      <c r="F14" s="454"/>
      <c r="G14" s="454"/>
      <c r="H14" s="454">
        <v>1</v>
      </c>
      <c r="I14" s="454">
        <v>1</v>
      </c>
      <c r="J14" s="468">
        <v>37.104999999999997</v>
      </c>
      <c r="K14" s="468"/>
      <c r="L14" s="468">
        <v>37.104999999999997</v>
      </c>
      <c r="M14" s="453"/>
      <c r="N14" s="453"/>
      <c r="O14" s="453"/>
      <c r="P14" s="364"/>
      <c r="Q14" s="275"/>
      <c r="R14" s="275"/>
      <c r="S14" s="275"/>
      <c r="T14" s="275"/>
    </row>
    <row r="15" spans="1:20" x14ac:dyDescent="0.3">
      <c r="A15" s="455">
        <v>10</v>
      </c>
      <c r="B15" s="453" t="s">
        <v>457</v>
      </c>
      <c r="C15" s="454" t="s">
        <v>20</v>
      </c>
      <c r="D15" s="454"/>
      <c r="E15" s="454">
        <v>295.74799999999999</v>
      </c>
      <c r="F15" s="454"/>
      <c r="G15" s="454"/>
      <c r="H15" s="454"/>
      <c r="I15" s="454">
        <v>1</v>
      </c>
      <c r="J15" s="468">
        <v>183.86799999999999</v>
      </c>
      <c r="K15" s="468"/>
      <c r="L15" s="468">
        <v>183.86799999999999</v>
      </c>
      <c r="M15" s="453"/>
      <c r="N15" s="453"/>
      <c r="O15" s="453"/>
      <c r="P15" s="364"/>
      <c r="Q15" s="275"/>
      <c r="R15" s="275"/>
      <c r="S15" s="275"/>
      <c r="T15" s="275"/>
    </row>
    <row r="16" spans="1:20" x14ac:dyDescent="0.3">
      <c r="A16" s="455">
        <v>11</v>
      </c>
      <c r="B16" s="453" t="s">
        <v>40</v>
      </c>
      <c r="C16" s="454" t="s">
        <v>243</v>
      </c>
      <c r="D16" s="454"/>
      <c r="E16" s="454" t="s">
        <v>1269</v>
      </c>
      <c r="F16" s="454" t="s">
        <v>1268</v>
      </c>
      <c r="G16" s="454" t="s">
        <v>1268</v>
      </c>
      <c r="H16" s="454" t="s">
        <v>1268</v>
      </c>
      <c r="I16" s="454" t="s">
        <v>1268</v>
      </c>
      <c r="J16" s="468"/>
      <c r="K16" s="468"/>
      <c r="L16" s="468"/>
      <c r="M16" s="453"/>
      <c r="N16" s="453"/>
      <c r="O16" s="453"/>
      <c r="P16" s="364"/>
      <c r="Q16" s="275"/>
      <c r="R16" s="275"/>
      <c r="S16" s="275"/>
      <c r="T16" s="275"/>
    </row>
    <row r="17" spans="1:20" x14ac:dyDescent="0.3">
      <c r="A17" s="455">
        <v>12</v>
      </c>
      <c r="B17" s="453" t="s">
        <v>41</v>
      </c>
      <c r="C17" s="454" t="s">
        <v>244</v>
      </c>
      <c r="D17" s="454"/>
      <c r="E17" s="454" t="s">
        <v>1270</v>
      </c>
      <c r="F17" s="455">
        <v>5</v>
      </c>
      <c r="G17" s="455">
        <v>5</v>
      </c>
      <c r="H17" s="455">
        <v>5</v>
      </c>
      <c r="I17" s="455">
        <v>5</v>
      </c>
      <c r="J17" s="468"/>
      <c r="K17" s="468"/>
      <c r="L17" s="468"/>
      <c r="M17" s="453"/>
      <c r="N17" s="453"/>
      <c r="O17" s="453"/>
      <c r="P17" s="364"/>
      <c r="Q17" s="275"/>
      <c r="R17" s="275"/>
      <c r="S17" s="275"/>
      <c r="T17" s="275"/>
    </row>
    <row r="18" spans="1:20" x14ac:dyDescent="0.3">
      <c r="A18" s="455">
        <v>13</v>
      </c>
      <c r="B18" s="453" t="s">
        <v>42</v>
      </c>
      <c r="C18" s="454" t="s">
        <v>234</v>
      </c>
      <c r="D18" s="454"/>
      <c r="E18" s="454" t="s">
        <v>1271</v>
      </c>
      <c r="F18" s="454"/>
      <c r="G18" s="454"/>
      <c r="H18" s="454"/>
      <c r="I18" s="454"/>
      <c r="J18" s="468">
        <v>62.716000000000001</v>
      </c>
      <c r="K18" s="468"/>
      <c r="L18" s="468">
        <v>62.716000000000001</v>
      </c>
      <c r="M18" s="453"/>
      <c r="N18" s="453"/>
      <c r="O18" s="453"/>
      <c r="P18" s="364"/>
      <c r="Q18" s="275"/>
      <c r="R18" s="275"/>
      <c r="S18" s="275"/>
      <c r="T18" s="275"/>
    </row>
    <row r="19" spans="1:20" x14ac:dyDescent="0.3">
      <c r="A19" s="455">
        <v>14</v>
      </c>
      <c r="B19" s="453" t="s">
        <v>43</v>
      </c>
      <c r="C19" s="454" t="s">
        <v>245</v>
      </c>
      <c r="D19" s="454"/>
      <c r="E19" s="454" t="s">
        <v>1272</v>
      </c>
      <c r="F19" s="455">
        <v>2</v>
      </c>
      <c r="G19" s="455">
        <v>3</v>
      </c>
      <c r="H19" s="455">
        <v>3</v>
      </c>
      <c r="I19" s="455">
        <v>2</v>
      </c>
      <c r="J19" s="468">
        <v>38.395000000000003</v>
      </c>
      <c r="K19" s="468"/>
      <c r="L19" s="468">
        <v>38.395000000000003</v>
      </c>
      <c r="M19" s="453"/>
      <c r="N19" s="453"/>
      <c r="O19" s="453"/>
      <c r="P19" s="364"/>
      <c r="Q19" s="275"/>
      <c r="R19" s="275"/>
      <c r="S19" s="275"/>
      <c r="T19" s="275"/>
    </row>
    <row r="20" spans="1:20" x14ac:dyDescent="0.3">
      <c r="A20" s="455">
        <v>15</v>
      </c>
      <c r="B20" s="453" t="s">
        <v>153</v>
      </c>
      <c r="C20" s="454" t="s">
        <v>20</v>
      </c>
      <c r="D20" s="454"/>
      <c r="E20" s="454">
        <v>277.53199999999998</v>
      </c>
      <c r="F20" s="454"/>
      <c r="G20" s="454"/>
      <c r="H20" s="454"/>
      <c r="I20" s="454"/>
      <c r="J20" s="468">
        <v>95.016999999999996</v>
      </c>
      <c r="K20" s="468"/>
      <c r="L20" s="468">
        <v>95.016999999999996</v>
      </c>
      <c r="M20" s="453"/>
      <c r="N20" s="453"/>
      <c r="O20" s="453"/>
      <c r="P20" s="364"/>
      <c r="Q20" s="275"/>
      <c r="R20" s="275"/>
      <c r="S20" s="275"/>
      <c r="T20" s="275"/>
    </row>
    <row r="21" spans="1:20" x14ac:dyDescent="0.3">
      <c r="A21" s="455">
        <v>16</v>
      </c>
      <c r="B21" s="453" t="s">
        <v>469</v>
      </c>
      <c r="C21" s="454" t="s">
        <v>20</v>
      </c>
      <c r="D21" s="454"/>
      <c r="E21" s="454">
        <v>278.29199999999997</v>
      </c>
      <c r="F21" s="454"/>
      <c r="G21" s="454"/>
      <c r="H21" s="454"/>
      <c r="I21" s="454">
        <v>1</v>
      </c>
      <c r="J21" s="468">
        <v>36.524000000000001</v>
      </c>
      <c r="K21" s="468"/>
      <c r="L21" s="468">
        <v>36.524000000000001</v>
      </c>
      <c r="M21" s="453"/>
      <c r="N21" s="453"/>
      <c r="O21" s="453"/>
      <c r="P21" s="364"/>
      <c r="Q21" s="275"/>
      <c r="R21" s="275"/>
      <c r="S21" s="275"/>
      <c r="T21" s="275"/>
    </row>
    <row r="22" spans="1:20" x14ac:dyDescent="0.3">
      <c r="A22" s="455">
        <v>17</v>
      </c>
      <c r="B22" s="453" t="s">
        <v>158</v>
      </c>
      <c r="C22" s="454" t="s">
        <v>234</v>
      </c>
      <c r="D22" s="454" t="s">
        <v>1273</v>
      </c>
      <c r="E22" s="454">
        <v>258.78399999999999</v>
      </c>
      <c r="F22" s="454"/>
      <c r="G22" s="454"/>
      <c r="H22" s="454"/>
      <c r="I22" s="454"/>
      <c r="J22" s="468"/>
      <c r="K22" s="468"/>
      <c r="L22" s="468"/>
      <c r="M22" s="453"/>
      <c r="N22" s="453"/>
      <c r="O22" s="453"/>
      <c r="P22" s="364"/>
      <c r="Q22" s="275"/>
      <c r="R22" s="275"/>
      <c r="S22" s="275"/>
      <c r="T22" s="275"/>
    </row>
    <row r="23" spans="1:20" x14ac:dyDescent="0.3">
      <c r="A23" s="455">
        <v>18</v>
      </c>
      <c r="B23" s="453" t="s">
        <v>171</v>
      </c>
      <c r="C23" s="454" t="s">
        <v>20</v>
      </c>
      <c r="D23" s="454" t="s">
        <v>1274</v>
      </c>
      <c r="E23" s="454">
        <v>263.54300000000001</v>
      </c>
      <c r="F23" s="454"/>
      <c r="G23" s="454"/>
      <c r="H23" s="454"/>
      <c r="I23" s="454"/>
      <c r="J23" s="468"/>
      <c r="K23" s="468"/>
      <c r="L23" s="468"/>
      <c r="M23" s="453"/>
      <c r="N23" s="453"/>
      <c r="O23" s="453"/>
      <c r="P23" s="364"/>
      <c r="Q23" s="275"/>
      <c r="R23" s="275"/>
      <c r="S23" s="275"/>
      <c r="T23" s="275"/>
    </row>
    <row r="24" spans="1:20" x14ac:dyDescent="0.3">
      <c r="A24" s="455">
        <v>19</v>
      </c>
      <c r="B24" s="453" t="s">
        <v>479</v>
      </c>
      <c r="C24" s="454" t="s">
        <v>234</v>
      </c>
      <c r="D24" s="454" t="s">
        <v>1275</v>
      </c>
      <c r="E24" s="454">
        <v>267.94600000000003</v>
      </c>
      <c r="F24" s="454">
        <v>1</v>
      </c>
      <c r="G24" s="454"/>
      <c r="H24" s="454"/>
      <c r="I24" s="454">
        <v>3</v>
      </c>
      <c r="J24" s="468"/>
      <c r="K24" s="468"/>
      <c r="L24" s="468"/>
      <c r="M24" s="453"/>
      <c r="N24" s="453"/>
      <c r="O24" s="453"/>
      <c r="P24" s="364"/>
      <c r="Q24" s="275"/>
      <c r="R24" s="275"/>
      <c r="S24" s="275"/>
      <c r="T24" s="275"/>
    </row>
    <row r="25" spans="1:20" x14ac:dyDescent="0.3">
      <c r="A25" s="455">
        <v>20</v>
      </c>
      <c r="B25" s="453" t="s">
        <v>480</v>
      </c>
      <c r="C25" s="454" t="s">
        <v>234</v>
      </c>
      <c r="D25" s="454" t="s">
        <v>1275</v>
      </c>
      <c r="E25" s="454">
        <v>274.89600000000002</v>
      </c>
      <c r="F25" s="454"/>
      <c r="G25" s="454">
        <v>2</v>
      </c>
      <c r="H25" s="454"/>
      <c r="I25" s="454"/>
      <c r="J25" s="468"/>
      <c r="K25" s="468"/>
      <c r="L25" s="468"/>
      <c r="M25" s="453"/>
      <c r="N25" s="453"/>
      <c r="O25" s="453"/>
      <c r="P25" s="364"/>
      <c r="Q25" s="275"/>
      <c r="R25" s="275"/>
      <c r="S25" s="275"/>
      <c r="T25" s="275"/>
    </row>
    <row r="26" spans="1:20" x14ac:dyDescent="0.3">
      <c r="A26" s="455">
        <v>21</v>
      </c>
      <c r="B26" s="453" t="s">
        <v>481</v>
      </c>
      <c r="C26" s="454" t="s">
        <v>245</v>
      </c>
      <c r="D26" s="454" t="s">
        <v>1275</v>
      </c>
      <c r="E26" s="454">
        <v>267.68400000000003</v>
      </c>
      <c r="F26" s="454">
        <v>1</v>
      </c>
      <c r="G26" s="454">
        <v>4</v>
      </c>
      <c r="H26" s="454"/>
      <c r="I26" s="454">
        <v>3</v>
      </c>
      <c r="J26" s="468"/>
      <c r="K26" s="468"/>
      <c r="L26" s="468"/>
      <c r="M26" s="453"/>
      <c r="N26" s="453"/>
      <c r="O26" s="453"/>
      <c r="P26" s="364"/>
      <c r="Q26" s="275"/>
      <c r="R26" s="275"/>
      <c r="S26" s="275"/>
      <c r="T26" s="275"/>
    </row>
    <row r="27" spans="1:20" x14ac:dyDescent="0.3">
      <c r="A27" s="455">
        <v>22</v>
      </c>
      <c r="B27" s="453" t="s">
        <v>483</v>
      </c>
      <c r="C27" s="454" t="s">
        <v>234</v>
      </c>
      <c r="D27" s="454"/>
      <c r="E27" s="454">
        <v>260.63200000000001</v>
      </c>
      <c r="F27" s="454">
        <v>2</v>
      </c>
      <c r="G27" s="454">
        <v>1</v>
      </c>
      <c r="H27" s="454"/>
      <c r="I27" s="454"/>
      <c r="J27" s="468"/>
      <c r="K27" s="468"/>
      <c r="L27" s="468"/>
      <c r="M27" s="453"/>
      <c r="N27" s="453"/>
      <c r="O27" s="453"/>
      <c r="P27" s="364"/>
      <c r="Q27" s="275"/>
      <c r="R27" s="275"/>
      <c r="S27" s="275"/>
      <c r="T27" s="275"/>
    </row>
    <row r="28" spans="1:20" x14ac:dyDescent="0.3">
      <c r="A28" s="455">
        <v>23</v>
      </c>
      <c r="B28" s="453" t="s">
        <v>484</v>
      </c>
      <c r="C28" s="454" t="s">
        <v>234</v>
      </c>
      <c r="D28" s="454" t="s">
        <v>1275</v>
      </c>
      <c r="E28" s="454">
        <v>244.31</v>
      </c>
      <c r="F28" s="454"/>
      <c r="G28" s="454"/>
      <c r="H28" s="454"/>
      <c r="I28" s="454">
        <v>1</v>
      </c>
      <c r="J28" s="468"/>
      <c r="K28" s="468"/>
      <c r="L28" s="468"/>
      <c r="M28" s="453"/>
      <c r="N28" s="453"/>
      <c r="O28" s="453"/>
      <c r="P28" s="364"/>
      <c r="Q28" s="275"/>
      <c r="R28" s="275"/>
      <c r="S28" s="275"/>
      <c r="T28" s="275"/>
    </row>
    <row r="29" spans="1:20" x14ac:dyDescent="0.3">
      <c r="A29" s="455">
        <v>24</v>
      </c>
      <c r="B29" s="453" t="s">
        <v>493</v>
      </c>
      <c r="C29" s="454" t="s">
        <v>235</v>
      </c>
      <c r="D29" s="454"/>
      <c r="E29" s="454">
        <v>276.71300000000002</v>
      </c>
      <c r="F29" s="454"/>
      <c r="G29" s="455">
        <v>2</v>
      </c>
      <c r="H29" s="455">
        <v>4</v>
      </c>
      <c r="I29" s="455">
        <v>1</v>
      </c>
      <c r="J29" s="468">
        <v>21.332000000000001</v>
      </c>
      <c r="K29" s="468"/>
      <c r="L29" s="468">
        <v>21.332000000000001</v>
      </c>
      <c r="M29" s="453"/>
      <c r="N29" s="463">
        <v>21.331</v>
      </c>
      <c r="O29" s="453" t="s">
        <v>146</v>
      </c>
      <c r="P29" s="364"/>
      <c r="Q29" s="275"/>
      <c r="R29" s="275"/>
      <c r="S29" s="275"/>
      <c r="T29" s="275"/>
    </row>
    <row r="30" spans="1:20" x14ac:dyDescent="0.3">
      <c r="A30" s="455">
        <v>25</v>
      </c>
      <c r="B30" s="453" t="s">
        <v>497</v>
      </c>
      <c r="C30" s="454" t="s">
        <v>20</v>
      </c>
      <c r="D30" s="454"/>
      <c r="E30" s="454" t="s">
        <v>1276</v>
      </c>
      <c r="F30" s="454"/>
      <c r="G30" s="454"/>
      <c r="H30" s="454">
        <v>2</v>
      </c>
      <c r="I30" s="454">
        <v>4</v>
      </c>
      <c r="J30" s="468">
        <v>263.57900000000001</v>
      </c>
      <c r="K30" s="468"/>
      <c r="L30" s="468">
        <v>263.57900000000001</v>
      </c>
      <c r="M30" s="453"/>
      <c r="N30" s="463">
        <v>263.57900000000001</v>
      </c>
      <c r="O30" s="453" t="s">
        <v>279</v>
      </c>
      <c r="P30" s="364"/>
      <c r="Q30" s="275"/>
      <c r="R30" s="275"/>
      <c r="S30" s="275"/>
      <c r="T30" s="275"/>
    </row>
    <row r="31" spans="1:20" x14ac:dyDescent="0.3">
      <c r="A31" s="455">
        <v>26</v>
      </c>
      <c r="B31" s="453" t="s">
        <v>503</v>
      </c>
      <c r="C31" s="454" t="s">
        <v>20</v>
      </c>
      <c r="D31" s="454" t="s">
        <v>1273</v>
      </c>
      <c r="E31" s="454">
        <v>257.553</v>
      </c>
      <c r="F31" s="454"/>
      <c r="G31" s="454"/>
      <c r="H31" s="454"/>
      <c r="I31" s="454"/>
      <c r="J31" s="468"/>
      <c r="K31" s="468"/>
      <c r="L31" s="468"/>
      <c r="M31" s="453"/>
      <c r="N31" s="453"/>
      <c r="O31" s="453"/>
      <c r="P31" s="364"/>
      <c r="Q31" s="275"/>
      <c r="R31" s="275"/>
      <c r="S31" s="275"/>
      <c r="T31" s="275"/>
    </row>
    <row r="32" spans="1:20" x14ac:dyDescent="0.3">
      <c r="A32" s="455">
        <v>27</v>
      </c>
      <c r="B32" s="453" t="s">
        <v>506</v>
      </c>
      <c r="C32" s="454" t="s">
        <v>234</v>
      </c>
      <c r="D32" s="454"/>
      <c r="E32" s="454">
        <v>231.584</v>
      </c>
      <c r="F32" s="454">
        <v>1</v>
      </c>
      <c r="G32" s="454"/>
      <c r="H32" s="454"/>
      <c r="I32" s="454">
        <v>1</v>
      </c>
      <c r="J32" s="468">
        <v>103.375</v>
      </c>
      <c r="K32" s="468"/>
      <c r="L32" s="468">
        <v>103.375</v>
      </c>
      <c r="M32" s="453"/>
      <c r="N32" s="463">
        <v>103.375</v>
      </c>
      <c r="O32" s="453" t="s">
        <v>279</v>
      </c>
      <c r="P32" s="364"/>
      <c r="Q32" s="275"/>
      <c r="R32" s="275"/>
      <c r="S32" s="275"/>
      <c r="T32" s="275"/>
    </row>
    <row r="33" spans="1:20" x14ac:dyDescent="0.3">
      <c r="A33" s="455">
        <v>28</v>
      </c>
      <c r="B33" s="453" t="s">
        <v>177</v>
      </c>
      <c r="C33" s="454" t="s">
        <v>234</v>
      </c>
      <c r="D33" s="454"/>
      <c r="E33" s="454">
        <v>230.93199999999999</v>
      </c>
      <c r="F33" s="454"/>
      <c r="G33" s="454">
        <v>1</v>
      </c>
      <c r="H33" s="454"/>
      <c r="I33" s="454"/>
      <c r="J33" s="468">
        <v>111.857</v>
      </c>
      <c r="K33" s="468"/>
      <c r="L33" s="468">
        <v>111.857</v>
      </c>
      <c r="M33" s="453"/>
      <c r="N33" s="464">
        <v>111.857</v>
      </c>
      <c r="O33" s="453" t="s">
        <v>279</v>
      </c>
      <c r="P33" s="364"/>
      <c r="Q33" s="275"/>
      <c r="R33" s="275"/>
      <c r="S33" s="275"/>
      <c r="T33" s="275"/>
    </row>
    <row r="34" spans="1:20" x14ac:dyDescent="0.3">
      <c r="A34" s="455">
        <v>29</v>
      </c>
      <c r="B34" s="453" t="s">
        <v>508</v>
      </c>
      <c r="C34" s="454" t="s">
        <v>252</v>
      </c>
      <c r="D34" s="454"/>
      <c r="E34" s="454">
        <v>231.52500000000001</v>
      </c>
      <c r="F34" s="454"/>
      <c r="G34" s="454"/>
      <c r="H34" s="454"/>
      <c r="I34" s="454">
        <v>1</v>
      </c>
      <c r="J34" s="468">
        <v>203.45400000000001</v>
      </c>
      <c r="K34" s="468"/>
      <c r="L34" s="468">
        <v>203.45400000000001</v>
      </c>
      <c r="M34" s="453"/>
      <c r="N34" s="463">
        <v>203.45400000000001</v>
      </c>
      <c r="O34" s="453" t="s">
        <v>279</v>
      </c>
      <c r="P34" s="364"/>
      <c r="Q34" s="275"/>
      <c r="R34" s="275"/>
      <c r="S34" s="275"/>
      <c r="T34" s="275"/>
    </row>
    <row r="35" spans="1:20" x14ac:dyDescent="0.3">
      <c r="A35" s="455">
        <v>30</v>
      </c>
      <c r="B35" s="453" t="s">
        <v>531</v>
      </c>
      <c r="C35" s="454" t="s">
        <v>20</v>
      </c>
      <c r="D35" s="454" t="s">
        <v>1277</v>
      </c>
      <c r="E35" s="454">
        <v>219.398</v>
      </c>
      <c r="F35" s="454"/>
      <c r="G35" s="454">
        <v>1</v>
      </c>
      <c r="H35" s="454">
        <v>2</v>
      </c>
      <c r="I35" s="454">
        <v>1</v>
      </c>
      <c r="J35" s="468">
        <v>32.563000000000002</v>
      </c>
      <c r="K35" s="468"/>
      <c r="L35" s="468">
        <v>32.563000000000002</v>
      </c>
      <c r="M35" s="453"/>
      <c r="N35" s="453"/>
      <c r="O35" s="453"/>
      <c r="P35" s="364"/>
      <c r="Q35" s="275"/>
      <c r="R35" s="275"/>
      <c r="S35" s="275"/>
      <c r="T35" s="275"/>
    </row>
    <row r="36" spans="1:20" x14ac:dyDescent="0.3">
      <c r="A36" s="455">
        <v>31</v>
      </c>
      <c r="B36" s="453" t="s">
        <v>28</v>
      </c>
      <c r="C36" s="454" t="s">
        <v>235</v>
      </c>
      <c r="D36" s="454"/>
      <c r="E36" s="454">
        <v>221.47200000000001</v>
      </c>
      <c r="F36" s="454"/>
      <c r="G36" s="454"/>
      <c r="H36" s="454"/>
      <c r="I36" s="454">
        <v>2</v>
      </c>
      <c r="J36" s="468">
        <v>150.696</v>
      </c>
      <c r="K36" s="468"/>
      <c r="L36" s="468">
        <v>150.696</v>
      </c>
      <c r="M36" s="453"/>
      <c r="N36" s="455">
        <v>198.696</v>
      </c>
      <c r="O36" s="453" t="s">
        <v>146</v>
      </c>
      <c r="P36" s="364"/>
      <c r="Q36" s="275"/>
      <c r="R36" s="275"/>
      <c r="S36" s="275"/>
      <c r="T36" s="275"/>
    </row>
    <row r="37" spans="1:20" x14ac:dyDescent="0.3">
      <c r="A37" s="455">
        <v>32</v>
      </c>
      <c r="B37" s="453" t="s">
        <v>52</v>
      </c>
      <c r="C37" s="454" t="s">
        <v>236</v>
      </c>
      <c r="D37" s="454" t="s">
        <v>1278</v>
      </c>
      <c r="E37" s="454">
        <v>229.54599999999999</v>
      </c>
      <c r="F37" s="454"/>
      <c r="G37" s="454"/>
      <c r="H37" s="454"/>
      <c r="I37" s="454">
        <v>1</v>
      </c>
      <c r="J37" s="468">
        <v>156.167</v>
      </c>
      <c r="K37" s="468"/>
      <c r="L37" s="468">
        <v>156.167</v>
      </c>
      <c r="M37" s="453"/>
      <c r="N37" s="455">
        <v>156.167</v>
      </c>
      <c r="O37" s="453" t="s">
        <v>146</v>
      </c>
      <c r="P37" s="364"/>
      <c r="Q37" s="275"/>
      <c r="R37" s="275"/>
      <c r="S37" s="275"/>
      <c r="T37" s="275"/>
    </row>
    <row r="38" spans="1:20" x14ac:dyDescent="0.3">
      <c r="A38" s="455">
        <v>33</v>
      </c>
      <c r="B38" s="453" t="s">
        <v>54</v>
      </c>
      <c r="C38" s="454" t="s">
        <v>236</v>
      </c>
      <c r="D38" s="454"/>
      <c r="E38" s="454">
        <v>237.50399999999999</v>
      </c>
      <c r="F38" s="455">
        <v>2</v>
      </c>
      <c r="G38" s="455">
        <v>2</v>
      </c>
      <c r="H38" s="455">
        <v>2</v>
      </c>
      <c r="I38" s="455">
        <v>2</v>
      </c>
      <c r="J38" s="468"/>
      <c r="K38" s="468"/>
      <c r="L38" s="468"/>
      <c r="M38" s="453"/>
      <c r="N38" s="453"/>
      <c r="O38" s="453"/>
      <c r="P38" s="364"/>
      <c r="Q38" s="275"/>
      <c r="R38" s="275"/>
      <c r="S38" s="275"/>
      <c r="T38" s="275"/>
    </row>
    <row r="39" spans="1:20" x14ac:dyDescent="0.3">
      <c r="A39" s="455">
        <v>34</v>
      </c>
      <c r="B39" s="453" t="s">
        <v>25</v>
      </c>
      <c r="C39" s="454" t="s">
        <v>234</v>
      </c>
      <c r="D39" s="454"/>
      <c r="E39" s="454">
        <v>228.10599999999999</v>
      </c>
      <c r="F39" s="454"/>
      <c r="G39" s="454"/>
      <c r="H39" s="454"/>
      <c r="I39" s="454">
        <v>1</v>
      </c>
      <c r="J39" s="468">
        <v>134.90600000000001</v>
      </c>
      <c r="K39" s="468"/>
      <c r="L39" s="468">
        <v>134.90600000000001</v>
      </c>
      <c r="M39" s="453"/>
      <c r="N39" s="463">
        <v>134.90600000000001</v>
      </c>
      <c r="O39" s="453" t="s">
        <v>146</v>
      </c>
      <c r="P39" s="364"/>
      <c r="Q39" s="275"/>
      <c r="R39" s="275"/>
      <c r="S39" s="275"/>
      <c r="T39" s="275"/>
    </row>
    <row r="40" spans="1:20" x14ac:dyDescent="0.3">
      <c r="A40" s="455">
        <v>35</v>
      </c>
      <c r="B40" s="453" t="s">
        <v>55</v>
      </c>
      <c r="C40" s="454" t="s">
        <v>234</v>
      </c>
      <c r="D40" s="454"/>
      <c r="E40" s="454">
        <v>230.791</v>
      </c>
      <c r="F40" s="454"/>
      <c r="G40" s="454">
        <v>1</v>
      </c>
      <c r="H40" s="454"/>
      <c r="I40" s="454">
        <v>1</v>
      </c>
      <c r="J40" s="468">
        <v>163.81800000000001</v>
      </c>
      <c r="K40" s="468"/>
      <c r="L40" s="468">
        <v>163.81800000000001</v>
      </c>
      <c r="M40" s="453"/>
      <c r="N40" s="463">
        <v>163.81800000000001</v>
      </c>
      <c r="O40" s="453" t="s">
        <v>279</v>
      </c>
      <c r="P40" s="364"/>
      <c r="Q40" s="275"/>
      <c r="R40" s="275"/>
      <c r="S40" s="275"/>
      <c r="T40" s="275"/>
    </row>
    <row r="41" spans="1:20" x14ac:dyDescent="0.3">
      <c r="A41" s="455">
        <v>36</v>
      </c>
      <c r="B41" s="453" t="s">
        <v>56</v>
      </c>
      <c r="C41" s="454" t="s">
        <v>245</v>
      </c>
      <c r="D41" s="454" t="s">
        <v>1279</v>
      </c>
      <c r="E41" s="454">
        <v>238.053</v>
      </c>
      <c r="F41" s="454"/>
      <c r="G41" s="454">
        <v>2</v>
      </c>
      <c r="H41" s="454">
        <v>1</v>
      </c>
      <c r="I41" s="454">
        <v>1</v>
      </c>
      <c r="J41" s="468">
        <v>42.317</v>
      </c>
      <c r="K41" s="468"/>
      <c r="L41" s="468">
        <v>42.317</v>
      </c>
      <c r="M41" s="453"/>
      <c r="N41" s="463">
        <v>42.317</v>
      </c>
      <c r="O41" s="453" t="s">
        <v>146</v>
      </c>
      <c r="P41" s="364"/>
      <c r="Q41" s="275"/>
      <c r="R41" s="275"/>
      <c r="S41" s="275"/>
      <c r="T41" s="275"/>
    </row>
    <row r="42" spans="1:20" x14ac:dyDescent="0.3">
      <c r="A42" s="455">
        <v>37</v>
      </c>
      <c r="B42" s="453" t="s">
        <v>535</v>
      </c>
      <c r="C42" s="454" t="s">
        <v>235</v>
      </c>
      <c r="D42" s="454"/>
      <c r="E42" s="454">
        <v>226.251</v>
      </c>
      <c r="F42" s="454">
        <v>1</v>
      </c>
      <c r="G42" s="454">
        <v>2</v>
      </c>
      <c r="H42" s="454"/>
      <c r="I42" s="454"/>
      <c r="J42" s="468">
        <v>141.30500000000001</v>
      </c>
      <c r="K42" s="468"/>
      <c r="L42" s="468">
        <v>141.30500000000001</v>
      </c>
      <c r="M42" s="453"/>
      <c r="N42" s="453"/>
      <c r="O42" s="453"/>
      <c r="P42" s="364"/>
      <c r="Q42" s="275"/>
      <c r="R42" s="275"/>
      <c r="S42" s="275"/>
      <c r="T42" s="275"/>
    </row>
    <row r="43" spans="1:20" x14ac:dyDescent="0.3">
      <c r="A43" s="455">
        <v>38</v>
      </c>
      <c r="B43" s="453" t="s">
        <v>536</v>
      </c>
      <c r="C43" s="454" t="s">
        <v>235</v>
      </c>
      <c r="D43" s="454">
        <v>-0.2</v>
      </c>
      <c r="E43" s="454">
        <v>219.64</v>
      </c>
      <c r="F43" s="454"/>
      <c r="G43" s="454">
        <v>2</v>
      </c>
      <c r="H43" s="454"/>
      <c r="I43" s="454"/>
      <c r="J43" s="468">
        <v>115.21599999999999</v>
      </c>
      <c r="K43" s="468"/>
      <c r="L43" s="468">
        <v>115.21599999999999</v>
      </c>
      <c r="M43" s="453"/>
      <c r="N43" s="453"/>
      <c r="O43" s="453"/>
      <c r="P43" s="364"/>
      <c r="Q43" s="275"/>
      <c r="R43" s="275"/>
      <c r="S43" s="275"/>
      <c r="T43" s="275"/>
    </row>
    <row r="44" spans="1:20" x14ac:dyDescent="0.3">
      <c r="A44" s="455">
        <v>39</v>
      </c>
      <c r="B44" s="453" t="s">
        <v>537</v>
      </c>
      <c r="C44" s="454" t="s">
        <v>20</v>
      </c>
      <c r="D44" s="454">
        <v>-0.2</v>
      </c>
      <c r="E44" s="454">
        <v>219.34800000000001</v>
      </c>
      <c r="F44" s="454">
        <v>1</v>
      </c>
      <c r="G44" s="454">
        <v>2</v>
      </c>
      <c r="H44" s="454"/>
      <c r="I44" s="454"/>
      <c r="J44" s="468">
        <v>273.42</v>
      </c>
      <c r="K44" s="468"/>
      <c r="L44" s="468">
        <v>273.42</v>
      </c>
      <c r="M44" s="453"/>
      <c r="N44" s="463">
        <v>322.43</v>
      </c>
      <c r="O44" s="453" t="s">
        <v>146</v>
      </c>
      <c r="P44" s="364"/>
      <c r="Q44" s="275"/>
      <c r="R44" s="275"/>
      <c r="S44" s="275"/>
      <c r="T44" s="275"/>
    </row>
    <row r="45" spans="1:20" x14ac:dyDescent="0.3">
      <c r="A45" s="455">
        <v>40</v>
      </c>
      <c r="B45" s="453" t="s">
        <v>538</v>
      </c>
      <c r="C45" s="454" t="s">
        <v>235</v>
      </c>
      <c r="D45" s="454">
        <v>-0.2</v>
      </c>
      <c r="E45" s="454">
        <v>228.631</v>
      </c>
      <c r="F45" s="454"/>
      <c r="G45" s="454"/>
      <c r="H45" s="454">
        <v>1</v>
      </c>
      <c r="I45" s="454"/>
      <c r="J45" s="468">
        <v>156.89599999999999</v>
      </c>
      <c r="K45" s="468"/>
      <c r="L45" s="468">
        <v>156.89599999999999</v>
      </c>
      <c r="M45" s="453"/>
      <c r="N45" s="463">
        <v>156.89599999999999</v>
      </c>
      <c r="O45" s="453" t="s">
        <v>146</v>
      </c>
      <c r="P45" s="364"/>
      <c r="Q45" s="275"/>
      <c r="R45" s="275"/>
      <c r="S45" s="275"/>
      <c r="T45" s="275"/>
    </row>
    <row r="46" spans="1:20" x14ac:dyDescent="0.3">
      <c r="A46" s="455">
        <v>41</v>
      </c>
      <c r="B46" s="453" t="s">
        <v>57</v>
      </c>
      <c r="C46" s="454" t="s">
        <v>250</v>
      </c>
      <c r="D46" s="454"/>
      <c r="E46" s="454">
        <v>234.31700000000001</v>
      </c>
      <c r="F46" s="454">
        <v>2</v>
      </c>
      <c r="G46" s="454">
        <v>2</v>
      </c>
      <c r="H46" s="454">
        <v>2</v>
      </c>
      <c r="I46" s="454">
        <v>2</v>
      </c>
      <c r="J46" s="468"/>
      <c r="K46" s="468"/>
      <c r="L46" s="468"/>
      <c r="M46" s="453"/>
      <c r="N46" s="453"/>
      <c r="O46" s="453"/>
      <c r="P46" s="364"/>
      <c r="Q46" s="275"/>
      <c r="R46" s="275"/>
      <c r="S46" s="275"/>
      <c r="T46" s="275"/>
    </row>
    <row r="47" spans="1:20" x14ac:dyDescent="0.3">
      <c r="A47" s="455">
        <v>42</v>
      </c>
      <c r="B47" s="453" t="s">
        <v>33</v>
      </c>
      <c r="C47" s="454" t="s">
        <v>250</v>
      </c>
      <c r="D47" s="454"/>
      <c r="E47" s="454">
        <v>216.73</v>
      </c>
      <c r="F47" s="454">
        <v>2</v>
      </c>
      <c r="G47" s="454">
        <v>2</v>
      </c>
      <c r="H47" s="454">
        <v>2</v>
      </c>
      <c r="I47" s="454">
        <v>2</v>
      </c>
      <c r="J47" s="468"/>
      <c r="K47" s="468"/>
      <c r="L47" s="468"/>
      <c r="M47" s="453"/>
      <c r="N47" s="453"/>
      <c r="O47" s="453"/>
      <c r="P47" s="364"/>
      <c r="Q47" s="275"/>
      <c r="R47" s="275"/>
      <c r="S47" s="275"/>
      <c r="T47" s="275"/>
    </row>
    <row r="48" spans="1:20" x14ac:dyDescent="0.3">
      <c r="A48" s="455">
        <v>43</v>
      </c>
      <c r="B48" s="453" t="s">
        <v>184</v>
      </c>
      <c r="C48" s="454" t="s">
        <v>234</v>
      </c>
      <c r="D48" s="454" t="s">
        <v>1280</v>
      </c>
      <c r="E48" s="454">
        <v>218.505</v>
      </c>
      <c r="F48" s="455">
        <v>1</v>
      </c>
      <c r="G48" s="455">
        <v>2</v>
      </c>
      <c r="H48" s="454"/>
      <c r="I48" s="455">
        <v>2</v>
      </c>
      <c r="J48" s="468">
        <v>66.405000000000001</v>
      </c>
      <c r="K48" s="468"/>
      <c r="L48" s="468">
        <v>66.405000000000001</v>
      </c>
      <c r="M48" s="453"/>
      <c r="N48" s="455">
        <v>66.405000000000001</v>
      </c>
      <c r="O48" s="453" t="s">
        <v>146</v>
      </c>
      <c r="P48" s="364"/>
      <c r="Q48" s="275"/>
      <c r="R48" s="275"/>
      <c r="S48" s="275"/>
      <c r="T48" s="275"/>
    </row>
    <row r="49" spans="1:20" x14ac:dyDescent="0.3">
      <c r="A49" s="455">
        <v>44</v>
      </c>
      <c r="B49" s="453" t="s">
        <v>185</v>
      </c>
      <c r="C49" s="454" t="s">
        <v>234</v>
      </c>
      <c r="D49" s="454" t="s">
        <v>1281</v>
      </c>
      <c r="E49" s="454">
        <v>214.76300000000001</v>
      </c>
      <c r="F49" s="455">
        <v>1</v>
      </c>
      <c r="G49" s="455">
        <v>1</v>
      </c>
      <c r="H49" s="454"/>
      <c r="I49" s="455">
        <v>1</v>
      </c>
      <c r="J49" s="468">
        <v>28.422000000000001</v>
      </c>
      <c r="K49" s="468"/>
      <c r="L49" s="468">
        <v>28.422000000000001</v>
      </c>
      <c r="M49" s="453"/>
      <c r="N49" s="455">
        <v>28.422000000000001</v>
      </c>
      <c r="O49" s="453" t="s">
        <v>146</v>
      </c>
      <c r="P49" s="364"/>
      <c r="Q49" s="275"/>
      <c r="R49" s="275"/>
      <c r="S49" s="275"/>
      <c r="T49" s="275"/>
    </row>
    <row r="50" spans="1:20" x14ac:dyDescent="0.3">
      <c r="A50" s="455">
        <v>45</v>
      </c>
      <c r="B50" s="453" t="s">
        <v>61</v>
      </c>
      <c r="C50" s="454" t="s">
        <v>235</v>
      </c>
      <c r="D50" s="454"/>
      <c r="E50" s="454">
        <v>213.40700000000001</v>
      </c>
      <c r="F50" s="454">
        <v>1</v>
      </c>
      <c r="G50" s="454"/>
      <c r="H50" s="454"/>
      <c r="I50" s="454"/>
      <c r="J50" s="468">
        <v>120.137</v>
      </c>
      <c r="K50" s="468"/>
      <c r="L50" s="468">
        <v>120.137</v>
      </c>
      <c r="M50" s="453"/>
      <c r="N50" s="463">
        <v>120.137</v>
      </c>
      <c r="O50" s="453" t="s">
        <v>146</v>
      </c>
      <c r="P50" s="364"/>
      <c r="Q50" s="275"/>
      <c r="R50" s="275"/>
      <c r="S50" s="275"/>
      <c r="T50" s="275"/>
    </row>
    <row r="51" spans="1:20" x14ac:dyDescent="0.3">
      <c r="A51" s="455">
        <v>46</v>
      </c>
      <c r="B51" s="453" t="s">
        <v>62</v>
      </c>
      <c r="C51" s="454" t="s">
        <v>235</v>
      </c>
      <c r="D51" s="454"/>
      <c r="E51" s="454">
        <v>221.41399999999999</v>
      </c>
      <c r="F51" s="454">
        <v>1</v>
      </c>
      <c r="G51" s="454">
        <v>1</v>
      </c>
      <c r="H51" s="454"/>
      <c r="I51" s="454"/>
      <c r="J51" s="468">
        <v>81.488</v>
      </c>
      <c r="K51" s="468"/>
      <c r="L51" s="468">
        <v>81.488</v>
      </c>
      <c r="M51" s="453"/>
      <c r="N51" s="463">
        <v>81.488</v>
      </c>
      <c r="O51" s="453" t="s">
        <v>146</v>
      </c>
      <c r="P51" s="364"/>
      <c r="Q51" s="275"/>
      <c r="R51" s="275"/>
      <c r="S51" s="275"/>
      <c r="T51" s="275"/>
    </row>
    <row r="52" spans="1:20" x14ac:dyDescent="0.3">
      <c r="A52" s="455">
        <v>47</v>
      </c>
      <c r="B52" s="453" t="s">
        <v>186</v>
      </c>
      <c r="C52" s="454" t="s">
        <v>235</v>
      </c>
      <c r="D52" s="454">
        <v>0.6</v>
      </c>
      <c r="E52" s="454">
        <v>211.524</v>
      </c>
      <c r="F52" s="454"/>
      <c r="G52" s="454">
        <v>1</v>
      </c>
      <c r="H52" s="454">
        <v>1</v>
      </c>
      <c r="I52" s="454"/>
      <c r="J52" s="468">
        <v>254.21299999999999</v>
      </c>
      <c r="K52" s="468"/>
      <c r="L52" s="468">
        <v>254.21299999999999</v>
      </c>
      <c r="M52" s="453"/>
      <c r="N52" s="463">
        <v>254.21299999999999</v>
      </c>
      <c r="O52" s="453" t="s">
        <v>146</v>
      </c>
      <c r="P52" s="364"/>
      <c r="Q52" s="275"/>
      <c r="R52" s="275"/>
      <c r="S52" s="275"/>
      <c r="T52" s="275"/>
    </row>
    <row r="53" spans="1:20" x14ac:dyDescent="0.3">
      <c r="A53" s="455">
        <v>48</v>
      </c>
      <c r="B53" s="453" t="s">
        <v>75</v>
      </c>
      <c r="C53" s="454" t="s">
        <v>236</v>
      </c>
      <c r="D53" s="454" t="s">
        <v>1282</v>
      </c>
      <c r="E53" s="454">
        <v>214.13800000000001</v>
      </c>
      <c r="F53" s="454"/>
      <c r="G53" s="454">
        <v>2</v>
      </c>
      <c r="H53" s="454"/>
      <c r="I53" s="454"/>
      <c r="J53" s="468">
        <v>281.983</v>
      </c>
      <c r="K53" s="468"/>
      <c r="L53" s="468">
        <v>281.983</v>
      </c>
      <c r="M53" s="453"/>
      <c r="N53" s="455">
        <v>359.86</v>
      </c>
      <c r="O53" s="453" t="s">
        <v>146</v>
      </c>
      <c r="P53" s="364"/>
      <c r="Q53" s="275"/>
      <c r="R53" s="275"/>
      <c r="S53" s="275"/>
      <c r="T53" s="275"/>
    </row>
    <row r="54" spans="1:20" x14ac:dyDescent="0.3">
      <c r="A54" s="455">
        <v>49</v>
      </c>
      <c r="B54" s="453" t="s">
        <v>195</v>
      </c>
      <c r="C54" s="454" t="s">
        <v>235</v>
      </c>
      <c r="D54" s="454"/>
      <c r="E54" s="454">
        <v>215.881</v>
      </c>
      <c r="F54" s="454">
        <v>1</v>
      </c>
      <c r="G54" s="454">
        <v>4</v>
      </c>
      <c r="H54" s="454">
        <v>3</v>
      </c>
      <c r="I54" s="454"/>
      <c r="J54" s="468">
        <v>148.09700000000001</v>
      </c>
      <c r="K54" s="468"/>
      <c r="L54" s="468">
        <v>148.09700000000001</v>
      </c>
      <c r="M54" s="453"/>
      <c r="N54" s="455">
        <v>148.09700000000001</v>
      </c>
      <c r="O54" s="453" t="s">
        <v>146</v>
      </c>
      <c r="P54" s="364"/>
      <c r="Q54" s="275"/>
      <c r="R54" s="275"/>
      <c r="S54" s="275"/>
      <c r="T54" s="275"/>
    </row>
    <row r="55" spans="1:20" x14ac:dyDescent="0.3">
      <c r="A55" s="455">
        <v>50</v>
      </c>
      <c r="B55" s="453" t="s">
        <v>196</v>
      </c>
      <c r="C55" s="454" t="s">
        <v>20</v>
      </c>
      <c r="D55" s="454" t="s">
        <v>1283</v>
      </c>
      <c r="E55" s="454">
        <v>205.536</v>
      </c>
      <c r="F55" s="454">
        <v>1</v>
      </c>
      <c r="G55" s="454">
        <v>3</v>
      </c>
      <c r="H55" s="454">
        <v>2</v>
      </c>
      <c r="I55" s="454"/>
      <c r="J55" s="468">
        <v>51.177</v>
      </c>
      <c r="K55" s="468"/>
      <c r="L55" s="468">
        <v>51.177</v>
      </c>
      <c r="M55" s="453"/>
      <c r="N55" s="455">
        <v>51.177</v>
      </c>
      <c r="O55" s="453" t="s">
        <v>146</v>
      </c>
      <c r="P55" s="364"/>
      <c r="Q55" s="275"/>
      <c r="R55" s="275"/>
      <c r="S55" s="275"/>
      <c r="T55" s="275"/>
    </row>
    <row r="56" spans="1:20" x14ac:dyDescent="0.3">
      <c r="A56" s="455">
        <v>51</v>
      </c>
      <c r="B56" s="453" t="s">
        <v>197</v>
      </c>
      <c r="C56" s="454" t="s">
        <v>20</v>
      </c>
      <c r="D56" s="454" t="s">
        <v>1274</v>
      </c>
      <c r="E56" s="454">
        <v>210.95500000000001</v>
      </c>
      <c r="F56" s="454"/>
      <c r="G56" s="454"/>
      <c r="H56" s="454">
        <v>5</v>
      </c>
      <c r="I56" s="454">
        <v>3</v>
      </c>
      <c r="J56" s="468">
        <v>89.36</v>
      </c>
      <c r="K56" s="468"/>
      <c r="L56" s="468">
        <v>89.36</v>
      </c>
      <c r="M56" s="453"/>
      <c r="N56" s="455">
        <v>172.93299999999999</v>
      </c>
      <c r="O56" s="453" t="s">
        <v>146</v>
      </c>
      <c r="P56" s="364"/>
      <c r="Q56" s="275"/>
      <c r="R56" s="275"/>
      <c r="S56" s="275"/>
      <c r="T56" s="275"/>
    </row>
    <row r="57" spans="1:20" x14ac:dyDescent="0.3">
      <c r="A57" s="455">
        <v>52</v>
      </c>
      <c r="B57" s="453" t="s">
        <v>77</v>
      </c>
      <c r="C57" s="454" t="s">
        <v>234</v>
      </c>
      <c r="D57" s="454" t="s">
        <v>1284</v>
      </c>
      <c r="E57" s="454">
        <v>207.56</v>
      </c>
      <c r="F57" s="454">
        <v>2</v>
      </c>
      <c r="G57" s="454"/>
      <c r="H57" s="454"/>
      <c r="I57" s="454"/>
      <c r="J57" s="468">
        <v>25.504000000000001</v>
      </c>
      <c r="K57" s="468"/>
      <c r="L57" s="468">
        <v>25.504000000000001</v>
      </c>
      <c r="M57" s="453"/>
      <c r="N57" s="463">
        <v>25.504000000000001</v>
      </c>
      <c r="O57" s="453" t="s">
        <v>146</v>
      </c>
      <c r="P57" s="364"/>
      <c r="Q57" s="275"/>
      <c r="R57" s="275"/>
      <c r="S57" s="275"/>
      <c r="T57" s="275"/>
    </row>
    <row r="58" spans="1:20" x14ac:dyDescent="0.3">
      <c r="A58" s="455">
        <v>53</v>
      </c>
      <c r="B58" s="453" t="s">
        <v>202</v>
      </c>
      <c r="C58" s="454" t="s">
        <v>234</v>
      </c>
      <c r="D58" s="454"/>
      <c r="E58" s="454">
        <v>202.69499999999999</v>
      </c>
      <c r="F58" s="454">
        <v>1</v>
      </c>
      <c r="G58" s="454">
        <v>2</v>
      </c>
      <c r="H58" s="454"/>
      <c r="I58" s="454"/>
      <c r="J58" s="468">
        <v>263.44</v>
      </c>
      <c r="K58" s="468"/>
      <c r="L58" s="468">
        <v>263.44</v>
      </c>
      <c r="M58" s="453"/>
      <c r="N58" s="463">
        <v>263.44</v>
      </c>
      <c r="O58" s="453" t="s">
        <v>146</v>
      </c>
      <c r="P58" s="364"/>
      <c r="Q58" s="275"/>
      <c r="R58" s="275"/>
      <c r="S58" s="275"/>
      <c r="T58" s="275"/>
    </row>
    <row r="59" spans="1:20" x14ac:dyDescent="0.3">
      <c r="A59" s="455">
        <v>54</v>
      </c>
      <c r="B59" s="453" t="s">
        <v>203</v>
      </c>
      <c r="C59" s="454" t="s">
        <v>20</v>
      </c>
      <c r="D59" s="454"/>
      <c r="E59" s="454">
        <v>197.06700000000001</v>
      </c>
      <c r="F59" s="454">
        <v>1</v>
      </c>
      <c r="G59" s="454">
        <v>2</v>
      </c>
      <c r="H59" s="454"/>
      <c r="I59" s="454"/>
      <c r="J59" s="468">
        <v>59.055999999999997</v>
      </c>
      <c r="K59" s="468"/>
      <c r="L59" s="468">
        <v>59.055999999999997</v>
      </c>
      <c r="M59" s="453"/>
      <c r="N59" s="463">
        <v>59.055999999999997</v>
      </c>
      <c r="O59" s="453" t="s">
        <v>146</v>
      </c>
      <c r="P59" s="364"/>
      <c r="Q59" s="275"/>
      <c r="R59" s="275"/>
      <c r="S59" s="275"/>
      <c r="T59" s="275"/>
    </row>
    <row r="60" spans="1:20" x14ac:dyDescent="0.3">
      <c r="A60" s="455">
        <v>55</v>
      </c>
      <c r="B60" s="721" t="s">
        <v>205</v>
      </c>
      <c r="C60" s="454" t="s">
        <v>20</v>
      </c>
      <c r="D60" s="454"/>
      <c r="E60" s="454"/>
      <c r="F60" s="454"/>
      <c r="G60" s="454"/>
      <c r="H60" s="454"/>
      <c r="I60" s="454"/>
      <c r="J60" s="468"/>
      <c r="K60" s="468"/>
      <c r="L60" s="468"/>
      <c r="M60" s="453"/>
      <c r="N60" s="463">
        <v>478.12099999999998</v>
      </c>
      <c r="O60" s="453" t="s">
        <v>421</v>
      </c>
      <c r="P60" s="364"/>
      <c r="Q60" s="275"/>
      <c r="R60" s="275"/>
      <c r="S60" s="275"/>
      <c r="T60" s="275"/>
    </row>
    <row r="61" spans="1:20" x14ac:dyDescent="0.3">
      <c r="A61" s="455">
        <v>56</v>
      </c>
      <c r="B61" s="453" t="s">
        <v>78</v>
      </c>
      <c r="C61" s="454" t="s">
        <v>248</v>
      </c>
      <c r="D61" s="454">
        <v>-0.7</v>
      </c>
      <c r="E61" s="454">
        <v>209.34399999999999</v>
      </c>
      <c r="F61" s="454"/>
      <c r="G61" s="454"/>
      <c r="H61" s="454"/>
      <c r="I61" s="454"/>
      <c r="J61" s="468">
        <v>120.033</v>
      </c>
      <c r="K61" s="468"/>
      <c r="L61" s="468">
        <v>120.033</v>
      </c>
      <c r="M61" s="453"/>
      <c r="N61" s="453"/>
      <c r="O61" s="453"/>
      <c r="P61" s="364"/>
      <c r="Q61" s="275"/>
      <c r="R61" s="275"/>
      <c r="S61" s="275"/>
      <c r="T61" s="275"/>
    </row>
    <row r="62" spans="1:20" x14ac:dyDescent="0.3">
      <c r="A62" s="455">
        <v>57</v>
      </c>
      <c r="B62" s="453" t="s">
        <v>83</v>
      </c>
      <c r="C62" s="454" t="s">
        <v>242</v>
      </c>
      <c r="D62" s="454" t="s">
        <v>1279</v>
      </c>
      <c r="E62" s="454">
        <v>227.21199999999999</v>
      </c>
      <c r="F62" s="454">
        <v>1</v>
      </c>
      <c r="G62" s="454"/>
      <c r="H62" s="454"/>
      <c r="I62" s="454"/>
      <c r="J62" s="468">
        <v>119.762</v>
      </c>
      <c r="K62" s="468"/>
      <c r="L62" s="468">
        <v>119.762</v>
      </c>
      <c r="M62" s="453"/>
      <c r="N62" s="722" t="s">
        <v>1636</v>
      </c>
      <c r="O62" s="453" t="s">
        <v>146</v>
      </c>
      <c r="P62" s="364"/>
      <c r="Q62" s="275"/>
      <c r="R62" s="275"/>
      <c r="S62" s="275"/>
      <c r="T62" s="275"/>
    </row>
    <row r="63" spans="1:20" x14ac:dyDescent="0.3">
      <c r="A63" s="455">
        <v>58</v>
      </c>
      <c r="B63" s="453" t="s">
        <v>233</v>
      </c>
      <c r="C63" s="454" t="s">
        <v>234</v>
      </c>
      <c r="D63" s="454">
        <v>-0.5</v>
      </c>
      <c r="E63" s="454">
        <v>241.54900000000001</v>
      </c>
      <c r="F63" s="454"/>
      <c r="G63" s="454">
        <v>1</v>
      </c>
      <c r="H63" s="454">
        <v>1</v>
      </c>
      <c r="I63" s="454"/>
      <c r="J63" s="468">
        <v>182.96</v>
      </c>
      <c r="K63" s="468"/>
      <c r="L63" s="468">
        <v>182.96</v>
      </c>
      <c r="M63" s="453"/>
      <c r="N63" s="453"/>
      <c r="O63" s="453"/>
      <c r="P63" s="364"/>
      <c r="Q63" s="275"/>
      <c r="R63" s="275"/>
      <c r="S63" s="275"/>
      <c r="T63" s="275"/>
    </row>
    <row r="64" spans="1:20" x14ac:dyDescent="0.3">
      <c r="A64" s="455">
        <v>59</v>
      </c>
      <c r="B64" s="453" t="s">
        <v>84</v>
      </c>
      <c r="C64" s="454" t="s">
        <v>248</v>
      </c>
      <c r="D64" s="454"/>
      <c r="E64" s="454">
        <v>229.09399999999999</v>
      </c>
      <c r="F64" s="454"/>
      <c r="G64" s="454"/>
      <c r="H64" s="454"/>
      <c r="I64" s="454"/>
      <c r="J64" s="468">
        <v>55.961599999999997</v>
      </c>
      <c r="K64" s="468"/>
      <c r="L64" s="468">
        <v>55.961599999999997</v>
      </c>
      <c r="M64" s="453"/>
      <c r="N64" s="453"/>
      <c r="O64" s="453"/>
      <c r="P64" s="364"/>
      <c r="Q64" s="275"/>
      <c r="R64" s="275"/>
      <c r="S64" s="275"/>
      <c r="T64" s="275"/>
    </row>
    <row r="65" spans="1:20" x14ac:dyDescent="0.3">
      <c r="A65" s="455">
        <v>60</v>
      </c>
      <c r="B65" s="453" t="s">
        <v>210</v>
      </c>
      <c r="C65" s="454" t="s">
        <v>235</v>
      </c>
      <c r="D65" s="454"/>
      <c r="E65" s="454">
        <v>234.416</v>
      </c>
      <c r="F65" s="454"/>
      <c r="G65" s="454"/>
      <c r="H65" s="454"/>
      <c r="I65" s="454">
        <v>2</v>
      </c>
      <c r="J65" s="468">
        <v>172.50700000000001</v>
      </c>
      <c r="K65" s="468"/>
      <c r="L65" s="468">
        <v>172.50700000000001</v>
      </c>
      <c r="M65" s="453"/>
      <c r="N65" s="453"/>
      <c r="O65" s="453"/>
      <c r="P65" s="364"/>
      <c r="Q65" s="275"/>
      <c r="R65" s="275"/>
      <c r="S65" s="275"/>
      <c r="T65" s="275"/>
    </row>
    <row r="66" spans="1:20" x14ac:dyDescent="0.3">
      <c r="A66" s="455">
        <v>61</v>
      </c>
      <c r="B66" s="453" t="s">
        <v>211</v>
      </c>
      <c r="C66" s="454" t="s">
        <v>234</v>
      </c>
      <c r="D66" s="454"/>
      <c r="E66" s="454">
        <v>222.15799999999999</v>
      </c>
      <c r="F66" s="454"/>
      <c r="G66" s="454">
        <v>3</v>
      </c>
      <c r="H66" s="454"/>
      <c r="I66" s="454"/>
      <c r="J66" s="468">
        <v>232.822</v>
      </c>
      <c r="K66" s="468"/>
      <c r="L66" s="468">
        <v>232.822</v>
      </c>
      <c r="M66" s="453"/>
      <c r="N66" s="453"/>
      <c r="O66" s="453"/>
      <c r="P66" s="364"/>
      <c r="Q66" s="275"/>
      <c r="R66" s="275"/>
      <c r="S66" s="275"/>
      <c r="T66" s="275"/>
    </row>
    <row r="67" spans="1:20" x14ac:dyDescent="0.3">
      <c r="A67" s="455">
        <v>62</v>
      </c>
      <c r="B67" s="453" t="s">
        <v>212</v>
      </c>
      <c r="C67" s="454" t="s">
        <v>234</v>
      </c>
      <c r="D67" s="454"/>
      <c r="E67" s="454">
        <v>191.03800000000001</v>
      </c>
      <c r="F67" s="454"/>
      <c r="G67" s="454">
        <v>3</v>
      </c>
      <c r="H67" s="454">
        <v>1</v>
      </c>
      <c r="I67" s="454"/>
      <c r="J67" s="468">
        <v>113.6503</v>
      </c>
      <c r="K67" s="468"/>
      <c r="L67" s="468">
        <v>113.6503</v>
      </c>
      <c r="M67" s="453"/>
      <c r="N67" s="453"/>
      <c r="O67" s="453"/>
      <c r="P67" s="364"/>
      <c r="Q67" s="275"/>
      <c r="R67" s="275"/>
      <c r="S67" s="275"/>
      <c r="T67" s="275"/>
    </row>
    <row r="68" spans="1:20" x14ac:dyDescent="0.3">
      <c r="A68" s="455">
        <v>63</v>
      </c>
      <c r="B68" s="453" t="s">
        <v>29</v>
      </c>
      <c r="C68" s="454" t="s">
        <v>237</v>
      </c>
      <c r="D68" s="454"/>
      <c r="E68" s="454">
        <v>190.84700000000001</v>
      </c>
      <c r="F68" s="454">
        <v>2</v>
      </c>
      <c r="G68" s="454"/>
      <c r="H68" s="454"/>
      <c r="I68" s="454"/>
      <c r="J68" s="468">
        <v>163.1337</v>
      </c>
      <c r="K68" s="468"/>
      <c r="L68" s="468">
        <v>163.1337</v>
      </c>
      <c r="M68" s="453"/>
      <c r="N68" s="464" t="s">
        <v>1637</v>
      </c>
      <c r="O68" s="453" t="s">
        <v>146</v>
      </c>
      <c r="P68" s="364"/>
      <c r="Q68" s="275"/>
      <c r="R68" s="275"/>
      <c r="S68" s="275"/>
      <c r="T68" s="275"/>
    </row>
    <row r="69" spans="1:20" x14ac:dyDescent="0.3">
      <c r="A69" s="455">
        <v>64</v>
      </c>
      <c r="B69" s="453" t="s">
        <v>213</v>
      </c>
      <c r="C69" s="454" t="s">
        <v>236</v>
      </c>
      <c r="D69" s="454"/>
      <c r="E69" s="454">
        <v>184.47900000000001</v>
      </c>
      <c r="F69" s="454">
        <v>2</v>
      </c>
      <c r="G69" s="454"/>
      <c r="H69" s="454"/>
      <c r="I69" s="454">
        <v>2</v>
      </c>
      <c r="J69" s="468">
        <v>355.42919999999998</v>
      </c>
      <c r="K69" s="468"/>
      <c r="L69" s="468">
        <v>355.42919999999998</v>
      </c>
      <c r="M69" s="453"/>
      <c r="N69" s="464" t="s">
        <v>1638</v>
      </c>
      <c r="O69" s="453" t="s">
        <v>146</v>
      </c>
      <c r="P69" s="364"/>
      <c r="Q69" s="275"/>
      <c r="R69" s="275"/>
      <c r="S69" s="275"/>
      <c r="T69" s="275"/>
    </row>
    <row r="70" spans="1:20" x14ac:dyDescent="0.3">
      <c r="A70" s="455">
        <v>65</v>
      </c>
      <c r="B70" s="453" t="s">
        <v>214</v>
      </c>
      <c r="C70" s="454" t="s">
        <v>245</v>
      </c>
      <c r="D70" s="454"/>
      <c r="E70" s="454">
        <v>196.53200000000001</v>
      </c>
      <c r="F70" s="454">
        <v>1</v>
      </c>
      <c r="G70" s="454">
        <v>1</v>
      </c>
      <c r="H70" s="454"/>
      <c r="I70" s="454"/>
      <c r="J70" s="468">
        <v>44.547499999999999</v>
      </c>
      <c r="K70" s="468"/>
      <c r="L70" s="468">
        <v>44.547499999999999</v>
      </c>
      <c r="M70" s="453"/>
      <c r="N70" s="453"/>
      <c r="O70" s="453"/>
      <c r="P70" s="364"/>
      <c r="Q70" s="275"/>
      <c r="R70" s="275"/>
      <c r="S70" s="275"/>
      <c r="T70" s="275"/>
    </row>
    <row r="71" spans="1:20" x14ac:dyDescent="0.3">
      <c r="A71" s="455">
        <v>66</v>
      </c>
      <c r="B71" s="453" t="s">
        <v>215</v>
      </c>
      <c r="C71" s="454" t="s">
        <v>249</v>
      </c>
      <c r="D71" s="454" t="s">
        <v>1285</v>
      </c>
      <c r="E71" s="454">
        <v>211.00700000000001</v>
      </c>
      <c r="F71" s="454">
        <v>1</v>
      </c>
      <c r="G71" s="454"/>
      <c r="H71" s="454"/>
      <c r="I71" s="454"/>
      <c r="J71" s="468">
        <v>50.281669999999998</v>
      </c>
      <c r="K71" s="468"/>
      <c r="L71" s="468">
        <v>50.281669999999998</v>
      </c>
      <c r="M71" s="453"/>
      <c r="N71" s="464" t="s">
        <v>1643</v>
      </c>
      <c r="O71" s="453" t="s">
        <v>146</v>
      </c>
      <c r="P71" s="364"/>
      <c r="Q71" s="275"/>
      <c r="R71" s="275"/>
      <c r="S71" s="275"/>
      <c r="T71" s="275"/>
    </row>
    <row r="72" spans="1:20" x14ac:dyDescent="0.3">
      <c r="A72" s="455">
        <v>67</v>
      </c>
      <c r="B72" s="453" t="s">
        <v>217</v>
      </c>
      <c r="C72" s="454" t="s">
        <v>234</v>
      </c>
      <c r="D72" s="454"/>
      <c r="E72" s="454">
        <v>192.578</v>
      </c>
      <c r="F72" s="454"/>
      <c r="G72" s="454"/>
      <c r="H72" s="454">
        <v>4</v>
      </c>
      <c r="I72" s="454">
        <v>4</v>
      </c>
      <c r="J72" s="468">
        <v>625.88800000000003</v>
      </c>
      <c r="K72" s="468"/>
      <c r="L72" s="468">
        <v>625.88800000000003</v>
      </c>
      <c r="M72" s="453"/>
      <c r="N72" s="453"/>
      <c r="O72" s="453"/>
      <c r="P72" s="364"/>
      <c r="Q72" s="275"/>
      <c r="R72" s="275"/>
      <c r="S72" s="275"/>
      <c r="T72" s="275"/>
    </row>
    <row r="73" spans="1:20" x14ac:dyDescent="0.3">
      <c r="A73" s="455">
        <v>68</v>
      </c>
      <c r="B73" s="453" t="s">
        <v>86</v>
      </c>
      <c r="C73" s="454" t="s">
        <v>234</v>
      </c>
      <c r="D73" s="454"/>
      <c r="E73" s="454">
        <v>185.46700000000001</v>
      </c>
      <c r="F73" s="454">
        <v>1</v>
      </c>
      <c r="G73" s="454">
        <v>1</v>
      </c>
      <c r="H73" s="454"/>
      <c r="I73" s="454"/>
      <c r="J73" s="468">
        <v>83.573099999999997</v>
      </c>
      <c r="K73" s="468"/>
      <c r="L73" s="468">
        <v>83.573099999999997</v>
      </c>
      <c r="M73" s="453"/>
      <c r="N73" s="464" t="s">
        <v>1641</v>
      </c>
      <c r="O73" s="453" t="s">
        <v>146</v>
      </c>
      <c r="P73" s="364"/>
      <c r="Q73" s="275"/>
      <c r="R73" s="275"/>
      <c r="S73" s="275"/>
      <c r="T73" s="275"/>
    </row>
    <row r="74" spans="1:20" x14ac:dyDescent="0.3">
      <c r="A74" s="455">
        <v>69</v>
      </c>
      <c r="B74" s="453" t="s">
        <v>87</v>
      </c>
      <c r="C74" s="454" t="s">
        <v>234</v>
      </c>
      <c r="D74" s="454"/>
      <c r="E74" s="454">
        <v>196.49299999999999</v>
      </c>
      <c r="F74" s="454"/>
      <c r="G74" s="454">
        <v>2</v>
      </c>
      <c r="H74" s="454"/>
      <c r="I74" s="454"/>
      <c r="J74" s="468">
        <v>102.32490000000234</v>
      </c>
      <c r="K74" s="468"/>
      <c r="L74" s="468">
        <v>102.32490000000234</v>
      </c>
      <c r="M74" s="453"/>
      <c r="N74" s="464" t="s">
        <v>1639</v>
      </c>
      <c r="O74" s="453" t="s">
        <v>146</v>
      </c>
      <c r="P74" s="364" t="s">
        <v>1640</v>
      </c>
      <c r="Q74" s="275"/>
      <c r="R74" s="275"/>
      <c r="S74" s="275"/>
      <c r="T74" s="275"/>
    </row>
    <row r="75" spans="1:20" x14ac:dyDescent="0.3">
      <c r="A75" s="455">
        <v>70</v>
      </c>
      <c r="B75" s="453" t="s">
        <v>218</v>
      </c>
      <c r="C75" s="454" t="s">
        <v>235</v>
      </c>
      <c r="D75" s="454"/>
      <c r="E75" s="454">
        <v>216.94800000000001</v>
      </c>
      <c r="F75" s="454">
        <v>2</v>
      </c>
      <c r="G75" s="454">
        <v>3</v>
      </c>
      <c r="H75" s="454"/>
      <c r="I75" s="454">
        <v>5</v>
      </c>
      <c r="J75" s="468">
        <v>138.429</v>
      </c>
      <c r="K75" s="468"/>
      <c r="L75" s="468">
        <v>138.429</v>
      </c>
      <c r="M75" s="453"/>
      <c r="N75" s="464" t="s">
        <v>1642</v>
      </c>
      <c r="O75" s="453" t="s">
        <v>146</v>
      </c>
      <c r="P75" s="364"/>
      <c r="Q75" s="275"/>
      <c r="R75" s="275"/>
      <c r="S75" s="275"/>
      <c r="T75" s="275"/>
    </row>
    <row r="76" spans="1:20" x14ac:dyDescent="0.3">
      <c r="A76" s="455">
        <v>71</v>
      </c>
      <c r="B76" s="453" t="s">
        <v>88</v>
      </c>
      <c r="C76" s="454" t="s">
        <v>248</v>
      </c>
      <c r="D76" s="454"/>
      <c r="E76" s="454">
        <v>232.20500000000001</v>
      </c>
      <c r="F76" s="454"/>
      <c r="G76" s="454"/>
      <c r="H76" s="454"/>
      <c r="I76" s="454">
        <v>1</v>
      </c>
      <c r="J76" s="468">
        <v>162.7886</v>
      </c>
      <c r="K76" s="468"/>
      <c r="L76" s="468">
        <v>162.7886</v>
      </c>
      <c r="M76" s="453"/>
      <c r="N76" s="464" t="s">
        <v>1650</v>
      </c>
      <c r="O76" s="453" t="s">
        <v>146</v>
      </c>
      <c r="P76" s="364"/>
      <c r="Q76" s="275"/>
      <c r="R76" s="275"/>
      <c r="S76" s="275"/>
      <c r="T76" s="275"/>
    </row>
    <row r="77" spans="1:20" x14ac:dyDescent="0.3">
      <c r="A77" s="455">
        <v>72</v>
      </c>
      <c r="B77" s="453" t="s">
        <v>539</v>
      </c>
      <c r="C77" s="454" t="s">
        <v>236</v>
      </c>
      <c r="D77" s="454" t="s">
        <v>1285</v>
      </c>
      <c r="E77" s="454">
        <v>223.46899999999999</v>
      </c>
      <c r="F77" s="454">
        <v>2</v>
      </c>
      <c r="G77" s="454">
        <v>2</v>
      </c>
      <c r="H77" s="454">
        <v>2</v>
      </c>
      <c r="I77" s="454">
        <v>1</v>
      </c>
      <c r="J77" s="468">
        <v>94.894999999999996</v>
      </c>
      <c r="K77" s="468"/>
      <c r="L77" s="468">
        <v>94.894999999999996</v>
      </c>
      <c r="M77" s="453"/>
      <c r="N77" s="453"/>
      <c r="O77" s="453"/>
      <c r="P77" s="364"/>
      <c r="Q77" s="275"/>
      <c r="R77" s="275"/>
      <c r="S77" s="275"/>
      <c r="T77" s="275"/>
    </row>
    <row r="78" spans="1:20" x14ac:dyDescent="0.3">
      <c r="A78" s="455">
        <v>73</v>
      </c>
      <c r="B78" s="453" t="s">
        <v>219</v>
      </c>
      <c r="C78" s="454" t="s">
        <v>20</v>
      </c>
      <c r="D78" s="454"/>
      <c r="E78" s="454">
        <v>217.77500000000001</v>
      </c>
      <c r="F78" s="454"/>
      <c r="G78" s="454"/>
      <c r="H78" s="454"/>
      <c r="I78" s="454"/>
      <c r="J78" s="468">
        <v>172.48310000000001</v>
      </c>
      <c r="K78" s="468"/>
      <c r="L78" s="468">
        <v>172.48310000000001</v>
      </c>
      <c r="M78" s="453"/>
      <c r="N78" s="453"/>
      <c r="O78" s="453"/>
      <c r="P78" s="364"/>
      <c r="Q78" s="275"/>
      <c r="R78" s="275"/>
      <c r="S78" s="275"/>
      <c r="T78" s="275"/>
    </row>
    <row r="79" spans="1:20" x14ac:dyDescent="0.3">
      <c r="A79" s="455">
        <v>74</v>
      </c>
      <c r="B79" s="453" t="s">
        <v>656</v>
      </c>
      <c r="C79" s="454" t="s">
        <v>234</v>
      </c>
      <c r="D79" s="454" t="s">
        <v>1285</v>
      </c>
      <c r="E79" s="454">
        <v>218.25899999999999</v>
      </c>
      <c r="F79" s="454"/>
      <c r="G79" s="454"/>
      <c r="H79" s="454"/>
      <c r="I79" s="454"/>
      <c r="J79" s="468">
        <v>283.6687</v>
      </c>
      <c r="K79" s="468"/>
      <c r="L79" s="468">
        <v>283.6687</v>
      </c>
      <c r="M79" s="453"/>
      <c r="N79" s="464" t="s">
        <v>1649</v>
      </c>
      <c r="O79" s="453" t="s">
        <v>146</v>
      </c>
      <c r="P79" s="364"/>
      <c r="Q79" s="275"/>
      <c r="R79" s="275"/>
      <c r="S79" s="275"/>
      <c r="T79" s="275"/>
    </row>
    <row r="80" spans="1:20" x14ac:dyDescent="0.3">
      <c r="A80" s="455">
        <v>75</v>
      </c>
      <c r="B80" s="453" t="s">
        <v>540</v>
      </c>
      <c r="C80" s="454" t="s">
        <v>237</v>
      </c>
      <c r="D80" s="454"/>
      <c r="E80" s="454">
        <v>183.041</v>
      </c>
      <c r="F80" s="454"/>
      <c r="G80" s="454"/>
      <c r="H80" s="454"/>
      <c r="I80" s="454"/>
      <c r="J80" s="468">
        <v>63.303330000000003</v>
      </c>
      <c r="K80" s="468"/>
      <c r="L80" s="468">
        <v>63.303330000000003</v>
      </c>
      <c r="M80" s="453"/>
      <c r="N80" s="453"/>
      <c r="O80" s="453"/>
      <c r="P80" s="364"/>
      <c r="Q80" s="275"/>
      <c r="R80" s="275"/>
      <c r="S80" s="275"/>
      <c r="T80" s="275"/>
    </row>
    <row r="81" spans="1:20" x14ac:dyDescent="0.3">
      <c r="A81" s="455">
        <v>76</v>
      </c>
      <c r="B81" s="453" t="s">
        <v>543</v>
      </c>
      <c r="C81" s="454" t="s">
        <v>236</v>
      </c>
      <c r="D81" s="454" t="s">
        <v>1285</v>
      </c>
      <c r="E81" s="454">
        <v>195.91499999999999</v>
      </c>
      <c r="F81" s="455">
        <v>2</v>
      </c>
      <c r="G81" s="455">
        <v>2</v>
      </c>
      <c r="H81" s="454">
        <v>2</v>
      </c>
      <c r="I81" s="454">
        <v>2</v>
      </c>
      <c r="J81" s="468">
        <v>15.318</v>
      </c>
      <c r="K81" s="468"/>
      <c r="L81" s="468">
        <v>15.318</v>
      </c>
      <c r="M81" s="453"/>
      <c r="N81" s="464" t="s">
        <v>1648</v>
      </c>
      <c r="O81" s="453" t="s">
        <v>146</v>
      </c>
      <c r="P81" s="364"/>
      <c r="Q81" s="275"/>
      <c r="R81" s="275"/>
      <c r="S81" s="275"/>
      <c r="T81" s="275"/>
    </row>
    <row r="82" spans="1:20" x14ac:dyDescent="0.3">
      <c r="A82" s="455">
        <v>77</v>
      </c>
      <c r="B82" s="453" t="s">
        <v>544</v>
      </c>
      <c r="C82" s="454" t="s">
        <v>236</v>
      </c>
      <c r="D82" s="454" t="s">
        <v>1285</v>
      </c>
      <c r="E82" s="454">
        <v>188.108</v>
      </c>
      <c r="F82" s="455">
        <v>1</v>
      </c>
      <c r="G82" s="455">
        <v>1</v>
      </c>
      <c r="H82" s="454"/>
      <c r="I82" s="454">
        <v>1</v>
      </c>
      <c r="J82" s="468">
        <v>128.04599999999999</v>
      </c>
      <c r="K82" s="468"/>
      <c r="L82" s="468">
        <v>128.04599999999999</v>
      </c>
      <c r="M82" s="453"/>
      <c r="N82" s="464" t="s">
        <v>1647</v>
      </c>
      <c r="O82" s="453" t="s">
        <v>146</v>
      </c>
      <c r="P82" s="364"/>
      <c r="Q82" s="275"/>
      <c r="R82" s="275"/>
      <c r="S82" s="275"/>
      <c r="T82" s="275"/>
    </row>
    <row r="83" spans="1:20" x14ac:dyDescent="0.3">
      <c r="A83" s="455">
        <v>78</v>
      </c>
      <c r="B83" s="453" t="s">
        <v>547</v>
      </c>
      <c r="C83" s="454" t="s">
        <v>242</v>
      </c>
      <c r="D83" s="454"/>
      <c r="E83" s="454">
        <v>189.11</v>
      </c>
      <c r="F83" s="454">
        <v>1</v>
      </c>
      <c r="G83" s="454">
        <v>1</v>
      </c>
      <c r="H83" s="454"/>
      <c r="I83" s="454"/>
      <c r="J83" s="468">
        <v>91.75</v>
      </c>
      <c r="K83" s="468"/>
      <c r="L83" s="468">
        <v>83.997</v>
      </c>
      <c r="M83" s="453"/>
      <c r="N83" s="464" t="s">
        <v>1646</v>
      </c>
      <c r="O83" s="453" t="s">
        <v>146</v>
      </c>
      <c r="P83" s="364"/>
      <c r="Q83" s="275"/>
      <c r="R83" s="275"/>
      <c r="S83" s="275"/>
      <c r="T83" s="275"/>
    </row>
    <row r="84" spans="1:20" x14ac:dyDescent="0.3">
      <c r="A84" s="455">
        <v>79</v>
      </c>
      <c r="B84" s="453" t="s">
        <v>557</v>
      </c>
      <c r="C84" s="454" t="s">
        <v>235</v>
      </c>
      <c r="D84" s="454"/>
      <c r="E84" s="454">
        <v>189.83</v>
      </c>
      <c r="F84" s="454">
        <v>1</v>
      </c>
      <c r="G84" s="454">
        <v>2</v>
      </c>
      <c r="H84" s="454"/>
      <c r="I84" s="454"/>
      <c r="J84" s="468">
        <v>153.267</v>
      </c>
      <c r="K84" s="468"/>
      <c r="L84" s="468">
        <v>51.542999999999999</v>
      </c>
      <c r="M84" s="453"/>
      <c r="N84" s="464" t="s">
        <v>1645</v>
      </c>
      <c r="O84" s="453" t="s">
        <v>146</v>
      </c>
      <c r="P84" s="364"/>
      <c r="Q84" s="275"/>
      <c r="R84" s="275"/>
      <c r="S84" s="275"/>
      <c r="T84" s="275"/>
    </row>
    <row r="85" spans="1:20" x14ac:dyDescent="0.3">
      <c r="A85" s="455">
        <v>80</v>
      </c>
      <c r="B85" s="453" t="s">
        <v>558</v>
      </c>
      <c r="C85" s="454" t="s">
        <v>20</v>
      </c>
      <c r="D85" s="454"/>
      <c r="E85" s="454">
        <v>192.04</v>
      </c>
      <c r="F85" s="454"/>
      <c r="G85" s="454"/>
      <c r="H85" s="454"/>
      <c r="I85" s="454"/>
      <c r="J85" s="468">
        <v>48.633000000000003</v>
      </c>
      <c r="K85" s="468"/>
      <c r="L85" s="468">
        <v>34.460999999999999</v>
      </c>
      <c r="M85" s="453"/>
      <c r="N85" s="455">
        <v>34.4</v>
      </c>
      <c r="O85" s="453" t="s">
        <v>146</v>
      </c>
      <c r="P85" s="364"/>
      <c r="Q85" s="275"/>
      <c r="R85" s="275"/>
      <c r="S85" s="275"/>
      <c r="T85" s="275"/>
    </row>
    <row r="86" spans="1:20" x14ac:dyDescent="0.3">
      <c r="A86" s="455">
        <v>81</v>
      </c>
      <c r="B86" s="453" t="s">
        <v>559</v>
      </c>
      <c r="C86" s="454" t="s">
        <v>20</v>
      </c>
      <c r="D86" s="454"/>
      <c r="E86" s="454">
        <v>200.90600000000001</v>
      </c>
      <c r="F86" s="454">
        <v>1</v>
      </c>
      <c r="G86" s="454">
        <v>2</v>
      </c>
      <c r="H86" s="454"/>
      <c r="I86" s="454"/>
      <c r="J86" s="468">
        <v>233.43299999999999</v>
      </c>
      <c r="K86" s="468"/>
      <c r="L86" s="468">
        <v>139.125</v>
      </c>
      <c r="M86" s="453"/>
      <c r="N86" s="464" t="s">
        <v>1644</v>
      </c>
      <c r="O86" s="453" t="s">
        <v>146</v>
      </c>
      <c r="P86" s="364"/>
      <c r="Q86" s="275"/>
      <c r="R86" s="275"/>
      <c r="S86" s="275"/>
      <c r="T86" s="275"/>
    </row>
    <row r="87" spans="1:20" x14ac:dyDescent="0.3">
      <c r="A87" s="455">
        <v>82</v>
      </c>
      <c r="B87" s="453" t="s">
        <v>560</v>
      </c>
      <c r="C87" s="454" t="s">
        <v>366</v>
      </c>
      <c r="D87" s="454"/>
      <c r="E87" s="454">
        <v>220.24</v>
      </c>
      <c r="F87" s="454">
        <v>3</v>
      </c>
      <c r="G87" s="454">
        <v>1</v>
      </c>
      <c r="H87" s="454"/>
      <c r="I87" s="454">
        <v>1</v>
      </c>
      <c r="J87" s="468">
        <v>249.833</v>
      </c>
      <c r="K87" s="468"/>
      <c r="L87" s="468">
        <v>139.68299999999999</v>
      </c>
      <c r="M87" s="453"/>
      <c r="N87" s="453"/>
      <c r="O87" s="453"/>
      <c r="P87" s="364"/>
      <c r="Q87" s="275"/>
      <c r="R87" s="275"/>
      <c r="S87" s="275"/>
      <c r="T87" s="275"/>
    </row>
    <row r="88" spans="1:20" x14ac:dyDescent="0.3">
      <c r="A88" s="455">
        <v>83</v>
      </c>
      <c r="B88" s="453" t="s">
        <v>561</v>
      </c>
      <c r="C88" s="454" t="s">
        <v>243</v>
      </c>
      <c r="D88" s="454"/>
      <c r="E88" s="454">
        <v>193.1</v>
      </c>
      <c r="F88" s="454">
        <v>4</v>
      </c>
      <c r="G88" s="454">
        <v>5</v>
      </c>
      <c r="H88" s="454">
        <v>6</v>
      </c>
      <c r="I88" s="454">
        <v>6</v>
      </c>
      <c r="J88" s="468">
        <v>120.747</v>
      </c>
      <c r="K88" s="468"/>
      <c r="L88" s="468">
        <v>45.164999999999999</v>
      </c>
      <c r="M88" s="453"/>
      <c r="N88" s="453"/>
      <c r="O88" s="453"/>
      <c r="P88" s="364"/>
      <c r="Q88" s="275"/>
      <c r="R88" s="275"/>
      <c r="S88" s="275"/>
      <c r="T88" s="275"/>
    </row>
    <row r="89" spans="1:20" x14ac:dyDescent="0.3">
      <c r="A89" s="455">
        <v>84</v>
      </c>
      <c r="B89" s="453" t="s">
        <v>562</v>
      </c>
      <c r="C89" s="454" t="s">
        <v>234</v>
      </c>
      <c r="D89" s="454"/>
      <c r="E89" s="454">
        <v>187.77</v>
      </c>
      <c r="F89" s="454"/>
      <c r="G89" s="454"/>
      <c r="H89" s="454">
        <v>1</v>
      </c>
      <c r="I89" s="454">
        <v>1</v>
      </c>
      <c r="J89" s="468">
        <v>1170.806</v>
      </c>
      <c r="K89" s="468"/>
      <c r="L89" s="468">
        <v>1139.7919999999999</v>
      </c>
      <c r="M89" s="453"/>
      <c r="N89" s="455">
        <v>1875.83</v>
      </c>
      <c r="O89" s="453" t="s">
        <v>146</v>
      </c>
      <c r="P89" s="364"/>
      <c r="Q89" s="275"/>
      <c r="R89" s="275"/>
      <c r="S89" s="275"/>
      <c r="T89" s="275"/>
    </row>
    <row r="90" spans="1:20" x14ac:dyDescent="0.3">
      <c r="A90" s="455">
        <v>85</v>
      </c>
      <c r="B90" s="453" t="s">
        <v>563</v>
      </c>
      <c r="C90" s="454" t="s">
        <v>242</v>
      </c>
      <c r="D90" s="454"/>
      <c r="E90" s="454">
        <v>189.21199999999999</v>
      </c>
      <c r="F90" s="454">
        <v>1</v>
      </c>
      <c r="G90" s="454"/>
      <c r="H90" s="454"/>
      <c r="I90" s="454">
        <v>2</v>
      </c>
      <c r="J90" s="468">
        <v>339.45699999999999</v>
      </c>
      <c r="K90" s="468"/>
      <c r="L90" s="468">
        <v>328.87400000000002</v>
      </c>
      <c r="M90" s="453"/>
      <c r="N90" s="455">
        <v>329.32499999999999</v>
      </c>
      <c r="O90" s="453" t="s">
        <v>146</v>
      </c>
      <c r="P90" s="364"/>
      <c r="Q90" s="275"/>
      <c r="R90" s="275"/>
      <c r="S90" s="275"/>
      <c r="T90" s="275"/>
    </row>
    <row r="91" spans="1:20" x14ac:dyDescent="0.3">
      <c r="A91" s="455">
        <v>86</v>
      </c>
      <c r="B91" s="453" t="s">
        <v>564</v>
      </c>
      <c r="C91" s="454" t="s">
        <v>235</v>
      </c>
      <c r="D91" s="454"/>
      <c r="E91" s="454">
        <v>200.55</v>
      </c>
      <c r="F91" s="454">
        <v>1</v>
      </c>
      <c r="G91" s="454"/>
      <c r="H91" s="454"/>
      <c r="I91" s="454"/>
      <c r="J91" s="468">
        <v>127.8</v>
      </c>
      <c r="K91" s="468"/>
      <c r="L91" s="468">
        <v>83.2</v>
      </c>
      <c r="M91" s="453"/>
      <c r="N91" s="455">
        <v>78.56</v>
      </c>
      <c r="O91" s="453" t="s">
        <v>146</v>
      </c>
      <c r="P91" s="364"/>
      <c r="Q91" s="275"/>
      <c r="R91" s="275"/>
      <c r="S91" s="275"/>
      <c r="T91" s="275"/>
    </row>
    <row r="92" spans="1:20" x14ac:dyDescent="0.3">
      <c r="A92" s="455">
        <v>87</v>
      </c>
      <c r="B92" s="453" t="s">
        <v>565</v>
      </c>
      <c r="C92" s="454" t="s">
        <v>235</v>
      </c>
      <c r="D92" s="454"/>
      <c r="E92" s="454">
        <v>189.49</v>
      </c>
      <c r="F92" s="454"/>
      <c r="G92" s="454"/>
      <c r="H92" s="454">
        <v>1</v>
      </c>
      <c r="I92" s="454">
        <v>3</v>
      </c>
      <c r="J92" s="468">
        <v>91.933000000000007</v>
      </c>
      <c r="K92" s="468"/>
      <c r="L92" s="468">
        <v>56.323</v>
      </c>
      <c r="M92" s="453"/>
      <c r="N92" s="455">
        <v>39.17</v>
      </c>
      <c r="O92" s="453" t="s">
        <v>146</v>
      </c>
      <c r="P92" s="364"/>
      <c r="Q92" s="275"/>
      <c r="R92" s="275"/>
      <c r="S92" s="275"/>
      <c r="T92" s="275"/>
    </row>
    <row r="93" spans="1:20" x14ac:dyDescent="0.3">
      <c r="A93" s="455">
        <v>88</v>
      </c>
      <c r="B93" s="453" t="s">
        <v>566</v>
      </c>
      <c r="C93" s="454" t="s">
        <v>234</v>
      </c>
      <c r="D93" s="454"/>
      <c r="E93" s="454">
        <v>184.13</v>
      </c>
      <c r="F93" s="454"/>
      <c r="G93" s="454"/>
      <c r="H93" s="454"/>
      <c r="I93" s="454"/>
      <c r="J93" s="468">
        <v>9.4629999999999992</v>
      </c>
      <c r="K93" s="468"/>
      <c r="L93" s="468">
        <v>3.72</v>
      </c>
      <c r="M93" s="453"/>
      <c r="N93" s="453"/>
      <c r="O93" s="453"/>
      <c r="P93" s="364"/>
      <c r="Q93" s="275"/>
      <c r="R93" s="275"/>
      <c r="S93" s="275"/>
      <c r="T93" s="275"/>
    </row>
    <row r="94" spans="1:20" x14ac:dyDescent="0.3">
      <c r="A94" s="455">
        <v>89</v>
      </c>
      <c r="B94" s="453" t="s">
        <v>567</v>
      </c>
      <c r="C94" s="454" t="s">
        <v>234</v>
      </c>
      <c r="D94" s="454"/>
      <c r="E94" s="454">
        <v>184.34</v>
      </c>
      <c r="F94" s="454"/>
      <c r="G94" s="454"/>
      <c r="H94" s="454"/>
      <c r="I94" s="454"/>
      <c r="J94" s="468">
        <v>136.417</v>
      </c>
      <c r="K94" s="468"/>
      <c r="L94" s="468">
        <v>99.462999999999994</v>
      </c>
      <c r="M94" s="453"/>
      <c r="N94" s="453"/>
      <c r="O94" s="453"/>
      <c r="P94" s="364"/>
      <c r="Q94" s="275"/>
      <c r="R94" s="275"/>
      <c r="S94" s="275"/>
      <c r="T94" s="275"/>
    </row>
    <row r="95" spans="1:20" x14ac:dyDescent="0.3">
      <c r="A95" s="455">
        <v>90</v>
      </c>
      <c r="B95" s="453" t="s">
        <v>568</v>
      </c>
      <c r="C95" s="454" t="s">
        <v>236</v>
      </c>
      <c r="D95" s="454"/>
      <c r="E95" s="454">
        <v>188.05</v>
      </c>
      <c r="F95" s="454"/>
      <c r="G95" s="454"/>
      <c r="H95" s="454"/>
      <c r="I95" s="454">
        <v>1</v>
      </c>
      <c r="J95" s="468">
        <v>106.4</v>
      </c>
      <c r="K95" s="468"/>
      <c r="L95" s="468">
        <v>49.975000000000001</v>
      </c>
      <c r="M95" s="453"/>
      <c r="N95" s="453"/>
      <c r="O95" s="453"/>
      <c r="P95" s="364"/>
      <c r="Q95" s="275"/>
      <c r="R95" s="275"/>
      <c r="S95" s="275"/>
      <c r="T95" s="275"/>
    </row>
    <row r="96" spans="1:20" x14ac:dyDescent="0.3">
      <c r="A96" s="455">
        <v>91</v>
      </c>
      <c r="B96" s="453" t="s">
        <v>569</v>
      </c>
      <c r="C96" s="454" t="s">
        <v>234</v>
      </c>
      <c r="D96" s="454"/>
      <c r="E96" s="454">
        <v>214.42</v>
      </c>
      <c r="F96" s="454">
        <v>2</v>
      </c>
      <c r="G96" s="454">
        <v>1</v>
      </c>
      <c r="H96" s="454"/>
      <c r="I96" s="454">
        <v>2</v>
      </c>
      <c r="J96" s="468">
        <v>144.417</v>
      </c>
      <c r="K96" s="468"/>
      <c r="L96" s="468">
        <v>85.947000000000003</v>
      </c>
      <c r="M96" s="453"/>
      <c r="N96" s="455">
        <v>80.2</v>
      </c>
      <c r="O96" s="453" t="s">
        <v>146</v>
      </c>
      <c r="P96" s="364"/>
      <c r="Q96" s="275"/>
      <c r="R96" s="275"/>
      <c r="S96" s="275"/>
      <c r="T96" s="275"/>
    </row>
    <row r="97" spans="1:20" x14ac:dyDescent="0.3">
      <c r="A97" s="455">
        <v>92</v>
      </c>
      <c r="B97" s="453" t="s">
        <v>570</v>
      </c>
      <c r="C97" s="454" t="s">
        <v>245</v>
      </c>
      <c r="D97" s="454"/>
      <c r="E97" s="454">
        <v>210.52</v>
      </c>
      <c r="F97" s="454"/>
      <c r="G97" s="454"/>
      <c r="H97" s="454"/>
      <c r="I97" s="454"/>
      <c r="J97" s="468">
        <v>68.725999999999999</v>
      </c>
      <c r="K97" s="468"/>
      <c r="L97" s="468">
        <v>53.161999999999999</v>
      </c>
      <c r="M97" s="453"/>
      <c r="N97" s="455">
        <v>33.44</v>
      </c>
      <c r="O97" s="453" t="s">
        <v>146</v>
      </c>
      <c r="P97" s="364"/>
      <c r="Q97" s="275"/>
      <c r="R97" s="275"/>
      <c r="S97" s="275"/>
      <c r="T97" s="275"/>
    </row>
    <row r="98" spans="1:20" x14ac:dyDescent="0.3">
      <c r="A98" s="455">
        <v>93</v>
      </c>
      <c r="B98" s="453" t="s">
        <v>571</v>
      </c>
      <c r="C98" s="454" t="s">
        <v>20</v>
      </c>
      <c r="D98" s="454"/>
      <c r="E98" s="454">
        <v>203.87</v>
      </c>
      <c r="F98" s="454"/>
      <c r="G98" s="454"/>
      <c r="H98" s="454">
        <v>3</v>
      </c>
      <c r="I98" s="454">
        <v>3</v>
      </c>
      <c r="J98" s="468">
        <v>199.917</v>
      </c>
      <c r="K98" s="468"/>
      <c r="L98" s="468">
        <v>73.956999999999994</v>
      </c>
      <c r="M98" s="453"/>
      <c r="N98" s="455">
        <v>73.84</v>
      </c>
      <c r="O98" s="453" t="s">
        <v>146</v>
      </c>
      <c r="P98" s="364"/>
      <c r="Q98" s="275"/>
      <c r="R98" s="275"/>
      <c r="S98" s="275"/>
      <c r="T98" s="275"/>
    </row>
    <row r="99" spans="1:20" x14ac:dyDescent="0.3">
      <c r="A99" s="455">
        <v>94</v>
      </c>
      <c r="B99" s="453" t="s">
        <v>572</v>
      </c>
      <c r="C99" s="454" t="s">
        <v>234</v>
      </c>
      <c r="D99" s="454"/>
      <c r="E99" s="454">
        <v>185.92</v>
      </c>
      <c r="F99" s="454">
        <v>1</v>
      </c>
      <c r="G99" s="454"/>
      <c r="H99" s="454"/>
      <c r="I99" s="454">
        <v>1</v>
      </c>
      <c r="J99" s="468">
        <v>189.73699999999999</v>
      </c>
      <c r="K99" s="468"/>
      <c r="L99" s="468">
        <v>89.998999999999995</v>
      </c>
      <c r="M99" s="453"/>
      <c r="N99" s="455">
        <v>66.400000000000006</v>
      </c>
      <c r="O99" s="453" t="s">
        <v>146</v>
      </c>
      <c r="P99" s="364"/>
      <c r="Q99" s="275"/>
      <c r="R99" s="275"/>
      <c r="S99" s="275"/>
      <c r="T99" s="275"/>
    </row>
    <row r="100" spans="1:20" x14ac:dyDescent="0.3">
      <c r="A100" s="455">
        <v>95</v>
      </c>
      <c r="B100" s="453" t="s">
        <v>573</v>
      </c>
      <c r="C100" s="454" t="s">
        <v>234</v>
      </c>
      <c r="D100" s="454"/>
      <c r="E100" s="454">
        <v>187.1</v>
      </c>
      <c r="F100" s="454"/>
      <c r="G100" s="454">
        <v>1</v>
      </c>
      <c r="H100" s="454"/>
      <c r="I100" s="454"/>
      <c r="J100" s="468">
        <v>275.11700000000002</v>
      </c>
      <c r="K100" s="468"/>
      <c r="L100" s="468">
        <v>183.08799999999999</v>
      </c>
      <c r="M100" s="453"/>
      <c r="N100" s="453"/>
      <c r="O100" s="453"/>
      <c r="P100" s="364"/>
      <c r="Q100" s="275"/>
      <c r="R100" s="275"/>
      <c r="S100" s="275"/>
      <c r="T100" s="275"/>
    </row>
    <row r="101" spans="1:20" x14ac:dyDescent="0.3">
      <c r="A101" s="455">
        <v>96</v>
      </c>
      <c r="B101" s="453" t="s">
        <v>574</v>
      </c>
      <c r="C101" s="454" t="s">
        <v>20</v>
      </c>
      <c r="D101" s="454"/>
      <c r="E101" s="454">
        <v>191.67</v>
      </c>
      <c r="F101" s="454">
        <v>1</v>
      </c>
      <c r="G101" s="454">
        <v>1</v>
      </c>
      <c r="H101" s="454"/>
      <c r="I101" s="454"/>
      <c r="J101" s="468">
        <v>108.9</v>
      </c>
      <c r="K101" s="468"/>
      <c r="L101" s="468">
        <v>38.999000000000002</v>
      </c>
      <c r="M101" s="453"/>
      <c r="N101" s="455">
        <v>102.72</v>
      </c>
      <c r="O101" s="453" t="s">
        <v>146</v>
      </c>
      <c r="P101" s="364"/>
      <c r="Q101" s="275"/>
      <c r="R101" s="275"/>
      <c r="S101" s="275"/>
      <c r="T101" s="275"/>
    </row>
    <row r="102" spans="1:20" x14ac:dyDescent="0.3">
      <c r="A102" s="455">
        <v>97</v>
      </c>
      <c r="B102" s="453" t="s">
        <v>575</v>
      </c>
      <c r="C102" s="454" t="s">
        <v>20</v>
      </c>
      <c r="D102" s="454"/>
      <c r="E102" s="454">
        <v>184</v>
      </c>
      <c r="F102" s="454"/>
      <c r="G102" s="454"/>
      <c r="H102" s="454"/>
      <c r="I102" s="454"/>
      <c r="J102" s="468">
        <v>35.950000000000003</v>
      </c>
      <c r="K102" s="468"/>
      <c r="L102" s="468">
        <v>18.096</v>
      </c>
      <c r="M102" s="453"/>
      <c r="N102" s="453"/>
      <c r="O102" s="453"/>
      <c r="P102" s="364"/>
      <c r="Q102" s="275"/>
      <c r="R102" s="275"/>
      <c r="S102" s="275"/>
      <c r="T102" s="275"/>
    </row>
    <row r="103" spans="1:20" x14ac:dyDescent="0.3">
      <c r="A103" s="455">
        <v>98</v>
      </c>
      <c r="B103" s="453" t="s">
        <v>220</v>
      </c>
      <c r="C103" s="454" t="s">
        <v>20</v>
      </c>
      <c r="D103" s="454"/>
      <c r="E103" s="454">
        <v>185.22</v>
      </c>
      <c r="F103" s="454"/>
      <c r="G103" s="454"/>
      <c r="H103" s="454"/>
      <c r="I103" s="454"/>
      <c r="J103" s="468">
        <v>17.8</v>
      </c>
      <c r="K103" s="468"/>
      <c r="L103" s="468">
        <v>7.5519999999999996</v>
      </c>
      <c r="M103" s="453"/>
      <c r="N103" s="453"/>
      <c r="O103" s="453"/>
      <c r="P103" s="364"/>
      <c r="Q103" s="275"/>
      <c r="R103" s="275"/>
      <c r="S103" s="275"/>
      <c r="T103" s="275"/>
    </row>
    <row r="104" spans="1:20" x14ac:dyDescent="0.3">
      <c r="A104" s="455">
        <v>99</v>
      </c>
      <c r="B104" s="453" t="s">
        <v>576</v>
      </c>
      <c r="C104" s="454" t="s">
        <v>20</v>
      </c>
      <c r="D104" s="454" t="s">
        <v>1274</v>
      </c>
      <c r="E104" s="454">
        <v>184.11</v>
      </c>
      <c r="F104" s="454"/>
      <c r="G104" s="454"/>
      <c r="H104" s="454"/>
      <c r="I104" s="454"/>
      <c r="J104" s="468">
        <v>46.75</v>
      </c>
      <c r="K104" s="468"/>
      <c r="L104" s="468">
        <v>26.32</v>
      </c>
      <c r="M104" s="453"/>
      <c r="N104" s="455">
        <v>26.08</v>
      </c>
      <c r="O104" s="453" t="s">
        <v>146</v>
      </c>
      <c r="P104" s="364"/>
      <c r="Q104" s="275"/>
      <c r="R104" s="275"/>
      <c r="S104" s="275"/>
      <c r="T104" s="275"/>
    </row>
    <row r="105" spans="1:20" x14ac:dyDescent="0.3">
      <c r="A105" s="455">
        <v>100</v>
      </c>
      <c r="B105" s="453" t="s">
        <v>577</v>
      </c>
      <c r="C105" s="454" t="s">
        <v>236</v>
      </c>
      <c r="D105" s="454"/>
      <c r="E105" s="454">
        <v>192.68</v>
      </c>
      <c r="F105" s="454">
        <v>1</v>
      </c>
      <c r="G105" s="454"/>
      <c r="H105" s="454"/>
      <c r="I105" s="454"/>
      <c r="J105" s="468">
        <v>120.65</v>
      </c>
      <c r="K105" s="468"/>
      <c r="L105" s="468">
        <v>100.624</v>
      </c>
      <c r="M105" s="453"/>
      <c r="N105" s="455">
        <v>104</v>
      </c>
      <c r="O105" s="453" t="s">
        <v>146</v>
      </c>
      <c r="P105" s="364"/>
      <c r="Q105" s="275"/>
      <c r="R105" s="275"/>
      <c r="S105" s="275"/>
      <c r="T105" s="275"/>
    </row>
    <row r="106" spans="1:20" x14ac:dyDescent="0.3">
      <c r="A106" s="455">
        <v>101</v>
      </c>
      <c r="B106" s="453" t="s">
        <v>578</v>
      </c>
      <c r="C106" s="454" t="s">
        <v>236</v>
      </c>
      <c r="D106" s="454"/>
      <c r="E106" s="454">
        <v>201.66</v>
      </c>
      <c r="F106" s="454"/>
      <c r="G106" s="454"/>
      <c r="H106" s="454"/>
      <c r="I106" s="454"/>
      <c r="J106" s="468">
        <v>61.582999999999998</v>
      </c>
      <c r="K106" s="468"/>
      <c r="L106" s="468">
        <v>42.335999999999999</v>
      </c>
      <c r="M106" s="453"/>
      <c r="N106" s="455">
        <v>24.16</v>
      </c>
      <c r="O106" s="453" t="s">
        <v>146</v>
      </c>
      <c r="P106" s="364"/>
      <c r="Q106" s="275"/>
      <c r="R106" s="275"/>
      <c r="S106" s="275"/>
      <c r="T106" s="275"/>
    </row>
    <row r="107" spans="1:20" x14ac:dyDescent="0.3">
      <c r="A107" s="455">
        <v>102</v>
      </c>
      <c r="B107" s="453" t="s">
        <v>579</v>
      </c>
      <c r="C107" s="454" t="s">
        <v>20</v>
      </c>
      <c r="D107" s="454"/>
      <c r="E107" s="454">
        <v>219.93</v>
      </c>
      <c r="F107" s="454">
        <v>3</v>
      </c>
      <c r="G107" s="454">
        <v>3</v>
      </c>
      <c r="H107" s="454"/>
      <c r="I107" s="454"/>
      <c r="J107" s="468">
        <v>70.8</v>
      </c>
      <c r="K107" s="468"/>
      <c r="L107" s="468">
        <v>24.393000000000001</v>
      </c>
      <c r="M107" s="453"/>
      <c r="N107" s="453"/>
      <c r="O107" s="453"/>
      <c r="P107" s="364"/>
      <c r="Q107" s="275"/>
      <c r="R107" s="275"/>
      <c r="S107" s="275"/>
      <c r="T107" s="275"/>
    </row>
    <row r="108" spans="1:20" x14ac:dyDescent="0.3">
      <c r="A108" s="455">
        <v>103</v>
      </c>
      <c r="B108" s="453" t="s">
        <v>580</v>
      </c>
      <c r="C108" s="454" t="s">
        <v>20</v>
      </c>
      <c r="D108" s="454"/>
      <c r="E108" s="454">
        <v>216.7</v>
      </c>
      <c r="F108" s="454">
        <v>2</v>
      </c>
      <c r="G108" s="454">
        <v>3</v>
      </c>
      <c r="H108" s="454"/>
      <c r="I108" s="454">
        <v>1</v>
      </c>
      <c r="J108" s="468">
        <v>125.717</v>
      </c>
      <c r="K108" s="468"/>
      <c r="L108" s="468">
        <v>24.812999999999999</v>
      </c>
      <c r="M108" s="453"/>
      <c r="N108" s="455">
        <v>213.4</v>
      </c>
      <c r="O108" s="453" t="s">
        <v>146</v>
      </c>
      <c r="P108" s="364"/>
      <c r="Q108" s="275"/>
      <c r="R108" s="275"/>
      <c r="S108" s="275"/>
      <c r="T108" s="275"/>
    </row>
    <row r="109" spans="1:20" x14ac:dyDescent="0.3">
      <c r="A109" s="455">
        <v>104</v>
      </c>
      <c r="B109" s="453" t="s">
        <v>672</v>
      </c>
      <c r="C109" s="454" t="s">
        <v>246</v>
      </c>
      <c r="D109" s="454"/>
      <c r="E109" s="454">
        <v>198.375</v>
      </c>
      <c r="F109" s="454"/>
      <c r="G109" s="454">
        <v>1</v>
      </c>
      <c r="H109" s="454">
        <v>1</v>
      </c>
      <c r="I109" s="454"/>
      <c r="J109" s="468">
        <v>227.33600000000001</v>
      </c>
      <c r="K109" s="468"/>
      <c r="L109" s="468">
        <v>145.44999999999999</v>
      </c>
      <c r="M109" s="453"/>
      <c r="N109" s="453"/>
      <c r="O109" s="453"/>
      <c r="P109" s="364"/>
      <c r="Q109" s="275"/>
      <c r="R109" s="275"/>
      <c r="S109" s="275"/>
      <c r="T109" s="275"/>
    </row>
    <row r="110" spans="1:20" ht="15.75" customHeight="1" x14ac:dyDescent="0.3">
      <c r="A110" s="455">
        <v>105</v>
      </c>
      <c r="B110" s="453" t="s">
        <v>673</v>
      </c>
      <c r="C110" s="456" t="s">
        <v>234</v>
      </c>
      <c r="D110" s="465"/>
      <c r="E110" s="465"/>
      <c r="F110" s="454">
        <v>0</v>
      </c>
      <c r="G110" s="454">
        <v>0</v>
      </c>
      <c r="H110" s="454">
        <v>1</v>
      </c>
      <c r="I110" s="454">
        <v>0</v>
      </c>
      <c r="J110" s="469">
        <v>516.62</v>
      </c>
      <c r="K110" s="468"/>
      <c r="L110" s="469"/>
      <c r="M110" s="453"/>
      <c r="N110" s="453"/>
      <c r="O110" s="453"/>
      <c r="P110" s="275"/>
      <c r="Q110" s="275"/>
      <c r="R110" s="275"/>
      <c r="S110" s="275"/>
      <c r="T110" s="275"/>
    </row>
    <row r="111" spans="1:20" ht="15.75" customHeight="1" x14ac:dyDescent="0.3">
      <c r="A111" s="455">
        <v>106</v>
      </c>
      <c r="B111" s="456" t="s">
        <v>674</v>
      </c>
      <c r="C111" s="456" t="s">
        <v>234</v>
      </c>
      <c r="D111" s="465"/>
      <c r="E111" s="465"/>
      <c r="F111" s="454">
        <v>0</v>
      </c>
      <c r="G111" s="454">
        <v>0</v>
      </c>
      <c r="H111" s="454">
        <v>0</v>
      </c>
      <c r="I111" s="454">
        <v>0</v>
      </c>
      <c r="J111" s="469">
        <v>145.69999999999999</v>
      </c>
      <c r="K111" s="468"/>
      <c r="L111" s="469"/>
      <c r="M111" s="453"/>
      <c r="N111" s="453"/>
      <c r="O111" s="453"/>
      <c r="P111" s="275"/>
      <c r="Q111" s="275"/>
      <c r="R111" s="275"/>
      <c r="S111" s="275"/>
      <c r="T111" s="275"/>
    </row>
    <row r="112" spans="1:20" ht="15.75" customHeight="1" x14ac:dyDescent="0.3">
      <c r="A112" s="455">
        <v>107</v>
      </c>
      <c r="B112" s="456" t="s">
        <v>675</v>
      </c>
      <c r="C112" s="456" t="s">
        <v>234</v>
      </c>
      <c r="D112" s="465"/>
      <c r="E112" s="465"/>
      <c r="F112" s="454">
        <v>2</v>
      </c>
      <c r="G112" s="454">
        <v>0</v>
      </c>
      <c r="H112" s="454">
        <v>0</v>
      </c>
      <c r="I112" s="454">
        <v>1</v>
      </c>
      <c r="J112" s="469">
        <v>35.453000000000003</v>
      </c>
      <c r="K112" s="468"/>
      <c r="L112" s="469"/>
      <c r="M112" s="453"/>
      <c r="N112" s="453"/>
      <c r="O112" s="453"/>
      <c r="P112" s="275"/>
      <c r="Q112" s="275"/>
      <c r="R112" s="275"/>
      <c r="S112" s="275"/>
      <c r="T112" s="275"/>
    </row>
    <row r="113" spans="1:20" ht="15.75" customHeight="1" x14ac:dyDescent="0.3">
      <c r="A113" s="455">
        <v>108</v>
      </c>
      <c r="B113" s="456" t="s">
        <v>676</v>
      </c>
      <c r="C113" s="456" t="s">
        <v>236</v>
      </c>
      <c r="D113" s="465">
        <v>3.3</v>
      </c>
      <c r="E113" s="465">
        <v>3</v>
      </c>
      <c r="F113" s="454">
        <v>4</v>
      </c>
      <c r="G113" s="454">
        <v>3</v>
      </c>
      <c r="H113" s="454">
        <v>3</v>
      </c>
      <c r="I113" s="454">
        <v>3</v>
      </c>
      <c r="J113" s="469">
        <v>62.366999999999997</v>
      </c>
      <c r="K113" s="468"/>
      <c r="L113" s="469"/>
      <c r="M113" s="453"/>
      <c r="N113" s="453"/>
      <c r="O113" s="453"/>
      <c r="P113" s="275"/>
      <c r="Q113" s="275"/>
      <c r="R113" s="275"/>
      <c r="S113" s="275"/>
      <c r="T113" s="275"/>
    </row>
    <row r="114" spans="1:20" ht="15.75" customHeight="1" x14ac:dyDescent="0.3">
      <c r="A114" s="455">
        <v>109</v>
      </c>
      <c r="B114" s="456" t="s">
        <v>677</v>
      </c>
      <c r="C114" s="456" t="s">
        <v>236</v>
      </c>
      <c r="D114" s="465"/>
      <c r="E114" s="465"/>
      <c r="F114" s="454">
        <v>1</v>
      </c>
      <c r="G114" s="454">
        <v>3</v>
      </c>
      <c r="H114" s="454">
        <v>0</v>
      </c>
      <c r="I114" s="454">
        <v>0</v>
      </c>
      <c r="J114" s="469">
        <v>476.6</v>
      </c>
      <c r="K114" s="468"/>
      <c r="L114" s="469"/>
      <c r="M114" s="453"/>
      <c r="N114" s="453"/>
      <c r="O114" s="453"/>
      <c r="P114" s="275"/>
      <c r="Q114" s="275"/>
      <c r="R114" s="275"/>
      <c r="S114" s="275"/>
      <c r="T114" s="275"/>
    </row>
    <row r="115" spans="1:20" ht="15.75" customHeight="1" x14ac:dyDescent="0.3">
      <c r="A115" s="455">
        <v>110</v>
      </c>
      <c r="B115" s="456" t="s">
        <v>678</v>
      </c>
      <c r="C115" s="456" t="s">
        <v>246</v>
      </c>
      <c r="D115" s="465"/>
      <c r="E115" s="465"/>
      <c r="F115" s="454">
        <v>1</v>
      </c>
      <c r="G115" s="454">
        <v>0</v>
      </c>
      <c r="H115" s="454">
        <v>0</v>
      </c>
      <c r="I115" s="454">
        <v>1</v>
      </c>
      <c r="J115" s="469">
        <v>263.66699999999997</v>
      </c>
      <c r="K115" s="468"/>
      <c r="L115" s="469"/>
      <c r="M115" s="453"/>
      <c r="N115" s="453"/>
      <c r="O115" s="453"/>
      <c r="P115" s="275"/>
      <c r="Q115" s="275"/>
      <c r="R115" s="275"/>
      <c r="S115" s="275"/>
      <c r="T115" s="275"/>
    </row>
    <row r="116" spans="1:20" ht="15.75" customHeight="1" x14ac:dyDescent="0.3">
      <c r="A116" s="455">
        <v>111</v>
      </c>
      <c r="B116" s="456" t="s">
        <v>679</v>
      </c>
      <c r="C116" s="456" t="s">
        <v>236</v>
      </c>
      <c r="D116" s="465"/>
      <c r="E116" s="465"/>
      <c r="F116" s="454">
        <v>0</v>
      </c>
      <c r="G116" s="454">
        <v>0</v>
      </c>
      <c r="H116" s="454">
        <v>0</v>
      </c>
      <c r="I116" s="454">
        <v>0</v>
      </c>
      <c r="J116" s="469">
        <v>107.267</v>
      </c>
      <c r="K116" s="468"/>
      <c r="L116" s="469"/>
      <c r="M116" s="453"/>
      <c r="N116" s="453"/>
      <c r="O116" s="453"/>
      <c r="P116" s="275"/>
      <c r="Q116" s="275"/>
      <c r="R116" s="275"/>
      <c r="S116" s="275"/>
      <c r="T116" s="275"/>
    </row>
    <row r="117" spans="1:20" ht="15.75" customHeight="1" x14ac:dyDescent="0.3">
      <c r="A117" s="455">
        <v>112</v>
      </c>
      <c r="B117" s="456" t="s">
        <v>680</v>
      </c>
      <c r="C117" s="456" t="s">
        <v>242</v>
      </c>
      <c r="D117" s="465"/>
      <c r="E117" s="465"/>
      <c r="F117" s="454">
        <v>1</v>
      </c>
      <c r="G117" s="454">
        <v>2</v>
      </c>
      <c r="H117" s="454">
        <v>0</v>
      </c>
      <c r="I117" s="454">
        <v>1</v>
      </c>
      <c r="J117" s="469">
        <v>114.075</v>
      </c>
      <c r="K117" s="468"/>
      <c r="L117" s="469"/>
      <c r="M117" s="453"/>
      <c r="N117" s="453"/>
      <c r="O117" s="453"/>
      <c r="P117" s="275"/>
      <c r="Q117" s="275"/>
      <c r="R117" s="275"/>
      <c r="S117" s="275"/>
      <c r="T117" s="275"/>
    </row>
    <row r="118" spans="1:20" ht="15.75" customHeight="1" x14ac:dyDescent="0.3">
      <c r="A118" s="455">
        <v>113</v>
      </c>
      <c r="B118" s="456" t="s">
        <v>681</v>
      </c>
      <c r="C118" s="456" t="s">
        <v>236</v>
      </c>
      <c r="D118" s="465">
        <v>3</v>
      </c>
      <c r="E118" s="465"/>
      <c r="F118" s="454">
        <v>4</v>
      </c>
      <c r="G118" s="454">
        <v>0</v>
      </c>
      <c r="H118" s="454">
        <v>2</v>
      </c>
      <c r="I118" s="454">
        <v>6</v>
      </c>
      <c r="J118" s="469">
        <v>218.923</v>
      </c>
      <c r="K118" s="468"/>
      <c r="L118" s="469"/>
      <c r="M118" s="453"/>
      <c r="N118" s="453"/>
      <c r="O118" s="453"/>
      <c r="P118" s="275"/>
      <c r="Q118" s="275"/>
      <c r="R118" s="275"/>
      <c r="S118" s="275"/>
      <c r="T118" s="275"/>
    </row>
    <row r="119" spans="1:20" ht="15.75" customHeight="1" x14ac:dyDescent="0.3">
      <c r="A119" s="455">
        <v>114</v>
      </c>
      <c r="B119" s="456" t="s">
        <v>682</v>
      </c>
      <c r="C119" s="456" t="s">
        <v>236</v>
      </c>
      <c r="D119" s="465"/>
      <c r="E119" s="465"/>
      <c r="F119" s="454">
        <v>0</v>
      </c>
      <c r="G119" s="454">
        <v>1</v>
      </c>
      <c r="H119" s="454">
        <v>0</v>
      </c>
      <c r="I119" s="454">
        <v>0</v>
      </c>
      <c r="J119" s="469">
        <v>68.233000000000004</v>
      </c>
      <c r="K119" s="468"/>
      <c r="L119" s="469"/>
      <c r="M119" s="453"/>
      <c r="N119" s="453"/>
      <c r="O119" s="453"/>
      <c r="P119" s="275"/>
      <c r="Q119" s="275"/>
      <c r="R119" s="275"/>
      <c r="S119" s="275"/>
      <c r="T119" s="275"/>
    </row>
    <row r="120" spans="1:20" ht="15.75" customHeight="1" x14ac:dyDescent="0.3">
      <c r="A120" s="455">
        <v>115</v>
      </c>
      <c r="B120" s="456" t="s">
        <v>683</v>
      </c>
      <c r="C120" s="456" t="s">
        <v>234</v>
      </c>
      <c r="D120" s="465"/>
      <c r="E120" s="465"/>
      <c r="F120" s="454">
        <v>0</v>
      </c>
      <c r="G120" s="454">
        <v>1</v>
      </c>
      <c r="H120" s="454">
        <v>0</v>
      </c>
      <c r="I120" s="454">
        <v>0</v>
      </c>
      <c r="J120" s="469">
        <v>148.233</v>
      </c>
      <c r="K120" s="468"/>
      <c r="L120" s="469"/>
      <c r="M120" s="453"/>
      <c r="N120" s="453"/>
      <c r="O120" s="453"/>
      <c r="P120" s="275"/>
      <c r="Q120" s="275"/>
      <c r="R120" s="275"/>
      <c r="S120" s="275"/>
      <c r="T120" s="275"/>
    </row>
    <row r="121" spans="1:20" ht="15.75" customHeight="1" x14ac:dyDescent="0.3">
      <c r="A121" s="455">
        <v>116</v>
      </c>
      <c r="B121" s="456" t="s">
        <v>684</v>
      </c>
      <c r="C121" s="456" t="s">
        <v>247</v>
      </c>
      <c r="D121" s="465"/>
      <c r="E121" s="465"/>
      <c r="F121" s="454">
        <v>0</v>
      </c>
      <c r="G121" s="454">
        <v>1</v>
      </c>
      <c r="H121" s="454">
        <v>0</v>
      </c>
      <c r="I121" s="454">
        <v>0</v>
      </c>
      <c r="J121" s="469">
        <v>104.47</v>
      </c>
      <c r="K121" s="468"/>
      <c r="L121" s="469"/>
      <c r="M121" s="453"/>
      <c r="N121" s="453"/>
      <c r="O121" s="453"/>
      <c r="P121" s="275"/>
      <c r="Q121" s="275"/>
      <c r="R121" s="275"/>
      <c r="S121" s="275"/>
      <c r="T121" s="275"/>
    </row>
    <row r="122" spans="1:20" ht="15.75" customHeight="1" x14ac:dyDescent="0.3">
      <c r="A122" s="455">
        <v>117</v>
      </c>
      <c r="B122" s="456" t="s">
        <v>685</v>
      </c>
      <c r="C122" s="456" t="s">
        <v>234</v>
      </c>
      <c r="D122" s="465"/>
      <c r="E122" s="465"/>
      <c r="F122" s="454">
        <v>0</v>
      </c>
      <c r="G122" s="454">
        <v>0</v>
      </c>
      <c r="H122" s="454">
        <v>1</v>
      </c>
      <c r="I122" s="454">
        <v>2</v>
      </c>
      <c r="J122" s="469">
        <v>329.483</v>
      </c>
      <c r="K122" s="468"/>
      <c r="L122" s="469"/>
      <c r="M122" s="453"/>
      <c r="N122" s="453"/>
      <c r="O122" s="453"/>
      <c r="P122" s="275"/>
      <c r="Q122" s="275"/>
      <c r="R122" s="275"/>
      <c r="S122" s="275"/>
      <c r="T122" s="275"/>
    </row>
    <row r="123" spans="1:20" ht="15.75" customHeight="1" x14ac:dyDescent="0.3">
      <c r="A123" s="455">
        <v>118</v>
      </c>
      <c r="B123" s="456" t="s">
        <v>89</v>
      </c>
      <c r="C123" s="456" t="s">
        <v>658</v>
      </c>
      <c r="D123" s="465">
        <v>3</v>
      </c>
      <c r="E123" s="465"/>
      <c r="F123" s="454">
        <v>0</v>
      </c>
      <c r="G123" s="454">
        <v>4</v>
      </c>
      <c r="H123" s="454">
        <v>4</v>
      </c>
      <c r="I123" s="454">
        <v>0</v>
      </c>
      <c r="J123" s="469">
        <v>773.08</v>
      </c>
      <c r="K123" s="468"/>
      <c r="L123" s="469"/>
      <c r="M123" s="453"/>
      <c r="N123" s="453"/>
      <c r="O123" s="453"/>
      <c r="P123" s="275"/>
      <c r="Q123" s="275"/>
      <c r="R123" s="275"/>
      <c r="S123" s="275"/>
      <c r="T123" s="275"/>
    </row>
    <row r="124" spans="1:20" ht="15.75" customHeight="1" x14ac:dyDescent="0.3">
      <c r="A124" s="455">
        <v>119</v>
      </c>
      <c r="B124" s="453" t="s">
        <v>90</v>
      </c>
      <c r="C124" s="456" t="s">
        <v>658</v>
      </c>
      <c r="D124" s="465"/>
      <c r="E124" s="465">
        <v>2</v>
      </c>
      <c r="F124" s="454">
        <v>3</v>
      </c>
      <c r="G124" s="454">
        <v>2</v>
      </c>
      <c r="H124" s="454">
        <v>2</v>
      </c>
      <c r="I124" s="454">
        <v>2</v>
      </c>
      <c r="J124" s="469">
        <v>333.58499999999998</v>
      </c>
      <c r="K124" s="468"/>
      <c r="L124" s="469"/>
      <c r="M124" s="453"/>
      <c r="N124" s="453"/>
      <c r="O124" s="453"/>
      <c r="P124" s="275"/>
      <c r="Q124" s="275"/>
      <c r="R124" s="275"/>
      <c r="S124" s="275"/>
      <c r="T124" s="275"/>
    </row>
    <row r="125" spans="1:20" ht="15.75" customHeight="1" x14ac:dyDescent="0.3">
      <c r="A125" s="455">
        <v>120</v>
      </c>
      <c r="B125" s="453" t="s">
        <v>686</v>
      </c>
      <c r="C125" s="453" t="s">
        <v>235</v>
      </c>
      <c r="D125" s="453"/>
      <c r="E125" s="465">
        <v>1</v>
      </c>
      <c r="F125" s="455">
        <v>1</v>
      </c>
      <c r="G125" s="455">
        <v>1</v>
      </c>
      <c r="H125" s="455">
        <v>2</v>
      </c>
      <c r="I125" s="455">
        <v>2</v>
      </c>
      <c r="J125" s="469">
        <v>334.44499999999999</v>
      </c>
      <c r="K125" s="468"/>
      <c r="L125" s="469">
        <v>183.244</v>
      </c>
      <c r="M125" s="453"/>
      <c r="N125" s="453"/>
      <c r="O125" s="453"/>
      <c r="P125" s="275"/>
      <c r="Q125" s="275"/>
      <c r="R125" s="275"/>
      <c r="S125" s="275"/>
      <c r="T125" s="275"/>
    </row>
    <row r="126" spans="1:20" ht="15.75" customHeight="1" x14ac:dyDescent="0.3">
      <c r="A126" s="455">
        <v>121</v>
      </c>
      <c r="B126" s="453" t="s">
        <v>687</v>
      </c>
      <c r="C126" s="453" t="s">
        <v>236</v>
      </c>
      <c r="D126" s="453"/>
      <c r="E126" s="465"/>
      <c r="F126" s="455">
        <v>0</v>
      </c>
      <c r="G126" s="455">
        <v>0</v>
      </c>
      <c r="H126" s="455">
        <v>0</v>
      </c>
      <c r="I126" s="455">
        <v>0</v>
      </c>
      <c r="J126" s="469">
        <v>35.008000000000003</v>
      </c>
      <c r="K126" s="468"/>
      <c r="L126" s="469">
        <v>14.894</v>
      </c>
      <c r="M126" s="453"/>
      <c r="N126" s="453"/>
      <c r="O126" s="453"/>
      <c r="P126" s="275"/>
      <c r="Q126" s="275"/>
      <c r="R126" s="275"/>
      <c r="S126" s="275"/>
      <c r="T126" s="275"/>
    </row>
    <row r="127" spans="1:20" ht="15.75" customHeight="1" x14ac:dyDescent="0.3">
      <c r="A127" s="455">
        <v>122</v>
      </c>
      <c r="B127" s="453" t="s">
        <v>688</v>
      </c>
      <c r="C127" s="453" t="s">
        <v>236</v>
      </c>
      <c r="D127" s="453"/>
      <c r="E127" s="465"/>
      <c r="F127" s="455">
        <v>1</v>
      </c>
      <c r="G127" s="455">
        <v>2</v>
      </c>
      <c r="H127" s="455">
        <v>0</v>
      </c>
      <c r="I127" s="455">
        <v>0</v>
      </c>
      <c r="J127" s="469">
        <v>351.24799999999999</v>
      </c>
      <c r="K127" s="468"/>
      <c r="L127" s="469">
        <v>198.46199999999999</v>
      </c>
      <c r="M127" s="453"/>
      <c r="N127" s="453"/>
      <c r="O127" s="453"/>
      <c r="P127" s="275"/>
      <c r="Q127" s="275"/>
      <c r="R127" s="275"/>
      <c r="S127" s="275"/>
      <c r="T127" s="275"/>
    </row>
    <row r="128" spans="1:20" ht="15.75" customHeight="1" x14ac:dyDescent="0.3">
      <c r="A128" s="455">
        <v>123</v>
      </c>
      <c r="B128" s="453" t="s">
        <v>689</v>
      </c>
      <c r="C128" s="453" t="s">
        <v>20</v>
      </c>
      <c r="D128" s="453"/>
      <c r="E128" s="465"/>
      <c r="F128" s="455"/>
      <c r="G128" s="455"/>
      <c r="H128" s="455"/>
      <c r="I128" s="455"/>
      <c r="J128" s="469"/>
      <c r="K128" s="468"/>
      <c r="L128" s="469"/>
      <c r="M128" s="453"/>
      <c r="N128" s="453"/>
      <c r="O128" s="453"/>
      <c r="P128" s="275"/>
      <c r="Q128" s="275"/>
      <c r="R128" s="275"/>
      <c r="S128" s="275"/>
      <c r="T128" s="275"/>
    </row>
    <row r="129" spans="1:20" ht="15.75" customHeight="1" x14ac:dyDescent="0.3">
      <c r="A129" s="455">
        <v>124</v>
      </c>
      <c r="B129" s="453" t="s">
        <v>690</v>
      </c>
      <c r="C129" s="453" t="s">
        <v>234</v>
      </c>
      <c r="D129" s="453"/>
      <c r="E129" s="453"/>
      <c r="F129" s="455">
        <v>0</v>
      </c>
      <c r="G129" s="455">
        <v>1</v>
      </c>
      <c r="H129" s="455">
        <v>0</v>
      </c>
      <c r="I129" s="455">
        <v>0</v>
      </c>
      <c r="J129" s="469">
        <v>151.40600000000001</v>
      </c>
      <c r="K129" s="468"/>
      <c r="L129" s="469">
        <v>50.19</v>
      </c>
      <c r="M129" s="453"/>
      <c r="N129" s="453"/>
      <c r="O129" s="453"/>
      <c r="P129" s="275"/>
      <c r="Q129" s="275"/>
      <c r="R129" s="275"/>
      <c r="S129" s="275"/>
      <c r="T129" s="275"/>
    </row>
    <row r="130" spans="1:20" ht="15.75" customHeight="1" x14ac:dyDescent="0.3">
      <c r="A130" s="455">
        <v>125</v>
      </c>
      <c r="B130" s="453" t="s">
        <v>691</v>
      </c>
      <c r="C130" s="453" t="s">
        <v>20</v>
      </c>
      <c r="D130" s="453"/>
      <c r="E130" s="453"/>
      <c r="F130" s="455">
        <v>0</v>
      </c>
      <c r="G130" s="455">
        <v>0</v>
      </c>
      <c r="H130" s="455">
        <v>0</v>
      </c>
      <c r="I130" s="455">
        <v>0</v>
      </c>
      <c r="J130" s="469">
        <v>214.68299999999999</v>
      </c>
      <c r="K130" s="468"/>
      <c r="L130" s="469">
        <v>105.461</v>
      </c>
      <c r="M130" s="453"/>
      <c r="N130" s="453"/>
      <c r="O130" s="453"/>
      <c r="P130" s="275"/>
      <c r="Q130" s="275"/>
      <c r="R130" s="275"/>
      <c r="S130" s="275"/>
      <c r="T130" s="275"/>
    </row>
    <row r="131" spans="1:20" ht="15.75" customHeight="1" x14ac:dyDescent="0.3">
      <c r="A131" s="455">
        <v>126</v>
      </c>
      <c r="B131" s="453" t="s">
        <v>692</v>
      </c>
      <c r="C131" s="453" t="s">
        <v>20</v>
      </c>
      <c r="D131" s="453"/>
      <c r="E131" s="453"/>
      <c r="F131" s="455">
        <v>0</v>
      </c>
      <c r="G131" s="455">
        <v>0</v>
      </c>
      <c r="H131" s="455">
        <v>0</v>
      </c>
      <c r="I131" s="455">
        <v>0</v>
      </c>
      <c r="J131" s="469">
        <v>146.833</v>
      </c>
      <c r="K131" s="468"/>
      <c r="L131" s="469">
        <v>85.355999999999995</v>
      </c>
      <c r="M131" s="453"/>
      <c r="N131" s="455">
        <v>83.13</v>
      </c>
      <c r="O131" s="453" t="s">
        <v>146</v>
      </c>
      <c r="P131" s="275"/>
      <c r="Q131" s="275"/>
      <c r="R131" s="275"/>
      <c r="S131" s="275"/>
      <c r="T131" s="275"/>
    </row>
    <row r="132" spans="1:20" ht="15.75" customHeight="1" x14ac:dyDescent="0.3">
      <c r="A132" s="455">
        <v>127</v>
      </c>
      <c r="B132" s="453" t="s">
        <v>693</v>
      </c>
      <c r="C132" s="453" t="s">
        <v>234</v>
      </c>
      <c r="D132" s="453"/>
      <c r="E132" s="453"/>
      <c r="F132" s="455">
        <v>1</v>
      </c>
      <c r="G132" s="455">
        <v>0</v>
      </c>
      <c r="H132" s="455">
        <v>0</v>
      </c>
      <c r="I132" s="455">
        <v>0</v>
      </c>
      <c r="J132" s="469">
        <v>186.17099999999999</v>
      </c>
      <c r="K132" s="468"/>
      <c r="L132" s="469">
        <v>58.540999999999997</v>
      </c>
      <c r="M132" s="453"/>
      <c r="N132" s="455">
        <v>57.389000000000003</v>
      </c>
      <c r="O132" s="453" t="s">
        <v>146</v>
      </c>
      <c r="P132" s="275"/>
      <c r="Q132" s="275"/>
      <c r="R132" s="275"/>
      <c r="S132" s="275"/>
      <c r="T132" s="275"/>
    </row>
    <row r="133" spans="1:20" ht="15.75" customHeight="1" x14ac:dyDescent="0.3">
      <c r="A133" s="455">
        <v>128</v>
      </c>
      <c r="B133" s="453" t="s">
        <v>694</v>
      </c>
      <c r="C133" s="453" t="s">
        <v>20</v>
      </c>
      <c r="D133" s="453"/>
      <c r="E133" s="453"/>
      <c r="F133" s="455">
        <v>0</v>
      </c>
      <c r="G133" s="455">
        <v>0</v>
      </c>
      <c r="H133" s="455">
        <v>0</v>
      </c>
      <c r="I133" s="455">
        <v>0</v>
      </c>
      <c r="J133" s="469">
        <v>36.917000000000002</v>
      </c>
      <c r="K133" s="468"/>
      <c r="L133" s="469">
        <v>21.242999999999999</v>
      </c>
      <c r="M133" s="453"/>
      <c r="N133" s="455">
        <v>21.242999999999999</v>
      </c>
      <c r="O133" s="453" t="s">
        <v>146</v>
      </c>
      <c r="P133" s="275"/>
      <c r="Q133" s="275"/>
      <c r="R133" s="275"/>
      <c r="S133" s="275"/>
      <c r="T133" s="275"/>
    </row>
    <row r="134" spans="1:20" ht="15.75" customHeight="1" x14ac:dyDescent="0.3">
      <c r="A134" s="455">
        <v>129</v>
      </c>
      <c r="B134" s="453" t="s">
        <v>695</v>
      </c>
      <c r="C134" s="453" t="s">
        <v>235</v>
      </c>
      <c r="D134" s="453"/>
      <c r="E134" s="453"/>
      <c r="F134" s="455">
        <v>0</v>
      </c>
      <c r="G134" s="455">
        <v>0</v>
      </c>
      <c r="H134" s="455">
        <v>0</v>
      </c>
      <c r="I134" s="455">
        <v>0</v>
      </c>
      <c r="J134" s="469">
        <v>105.1</v>
      </c>
      <c r="K134" s="468"/>
      <c r="L134" s="469">
        <v>44.207999999999998</v>
      </c>
      <c r="M134" s="453"/>
      <c r="N134" s="455">
        <v>44.128</v>
      </c>
      <c r="O134" s="453" t="s">
        <v>146</v>
      </c>
      <c r="P134" s="275"/>
      <c r="Q134" s="275"/>
      <c r="R134" s="275"/>
      <c r="S134" s="275"/>
      <c r="T134" s="275"/>
    </row>
    <row r="135" spans="1:20" ht="15.75" customHeight="1" x14ac:dyDescent="0.3">
      <c r="A135" s="455">
        <v>130</v>
      </c>
      <c r="B135" s="453" t="s">
        <v>696</v>
      </c>
      <c r="C135" s="453" t="s">
        <v>247</v>
      </c>
      <c r="D135" s="453"/>
      <c r="E135" s="453"/>
      <c r="F135" s="455">
        <v>0</v>
      </c>
      <c r="G135" s="455">
        <v>0</v>
      </c>
      <c r="H135" s="455">
        <v>0</v>
      </c>
      <c r="I135" s="455">
        <v>0</v>
      </c>
      <c r="J135" s="469">
        <v>271.37099999999998</v>
      </c>
      <c r="K135" s="468"/>
      <c r="L135" s="469">
        <v>121.376</v>
      </c>
      <c r="M135" s="453"/>
      <c r="N135" s="453"/>
      <c r="O135" s="453"/>
      <c r="P135" s="275"/>
      <c r="Q135" s="275"/>
      <c r="R135" s="275"/>
      <c r="S135" s="275"/>
      <c r="T135" s="275"/>
    </row>
    <row r="136" spans="1:20" ht="15.75" customHeight="1" x14ac:dyDescent="0.3">
      <c r="A136" s="455">
        <v>131</v>
      </c>
      <c r="B136" s="453" t="s">
        <v>697</v>
      </c>
      <c r="C136" s="453" t="s">
        <v>236</v>
      </c>
      <c r="D136" s="453"/>
      <c r="E136" s="453"/>
      <c r="F136" s="455">
        <v>0</v>
      </c>
      <c r="G136" s="455">
        <v>0</v>
      </c>
      <c r="H136" s="455">
        <v>0</v>
      </c>
      <c r="I136" s="455">
        <v>0</v>
      </c>
      <c r="J136" s="469">
        <v>83.933000000000007</v>
      </c>
      <c r="K136" s="468"/>
      <c r="L136" s="469">
        <v>43.92</v>
      </c>
      <c r="M136" s="453"/>
      <c r="N136" s="455">
        <v>42.432000000000002</v>
      </c>
      <c r="O136" s="453" t="s">
        <v>146</v>
      </c>
      <c r="P136" s="275"/>
      <c r="Q136" s="275"/>
      <c r="R136" s="275"/>
      <c r="S136" s="275"/>
      <c r="T136" s="275"/>
    </row>
    <row r="137" spans="1:20" ht="15.75" customHeight="1" x14ac:dyDescent="0.3">
      <c r="A137" s="455">
        <v>132</v>
      </c>
      <c r="B137" s="453" t="s">
        <v>698</v>
      </c>
      <c r="C137" s="453" t="s">
        <v>234</v>
      </c>
      <c r="D137" s="453"/>
      <c r="E137" s="453"/>
      <c r="F137" s="455">
        <v>0</v>
      </c>
      <c r="G137" s="455">
        <v>0</v>
      </c>
      <c r="H137" s="455">
        <v>0</v>
      </c>
      <c r="I137" s="455">
        <v>0</v>
      </c>
      <c r="J137" s="469">
        <v>28.5</v>
      </c>
      <c r="K137" s="468"/>
      <c r="L137" s="469">
        <v>20.37</v>
      </c>
      <c r="M137" s="453"/>
      <c r="N137" s="455">
        <v>20.37</v>
      </c>
      <c r="O137" s="453" t="s">
        <v>146</v>
      </c>
      <c r="P137" s="275"/>
      <c r="Q137" s="275"/>
      <c r="R137" s="275"/>
      <c r="S137" s="275"/>
      <c r="T137" s="275"/>
    </row>
    <row r="138" spans="1:20" ht="15.75" customHeight="1" x14ac:dyDescent="0.3">
      <c r="A138" s="455">
        <v>133</v>
      </c>
      <c r="B138" s="453" t="s">
        <v>699</v>
      </c>
      <c r="C138" s="453" t="s">
        <v>20</v>
      </c>
      <c r="D138" s="453"/>
      <c r="E138" s="453"/>
      <c r="F138" s="455">
        <v>0</v>
      </c>
      <c r="G138" s="455">
        <v>0</v>
      </c>
      <c r="H138" s="455">
        <v>0</v>
      </c>
      <c r="I138" s="455">
        <v>0</v>
      </c>
      <c r="J138" s="469">
        <v>237.2</v>
      </c>
      <c r="K138" s="468"/>
      <c r="L138" s="469">
        <v>152.09299999999999</v>
      </c>
      <c r="M138" s="453"/>
      <c r="N138" s="455">
        <v>151.98599999999999</v>
      </c>
      <c r="O138" s="453" t="s">
        <v>146</v>
      </c>
      <c r="P138" s="275"/>
      <c r="Q138" s="275"/>
      <c r="R138" s="275"/>
      <c r="S138" s="275"/>
      <c r="T138" s="275"/>
    </row>
    <row r="139" spans="1:20" ht="15.75" customHeight="1" x14ac:dyDescent="0.3">
      <c r="A139" s="455">
        <v>134</v>
      </c>
      <c r="B139" s="453" t="s">
        <v>700</v>
      </c>
      <c r="C139" s="453" t="s">
        <v>20</v>
      </c>
      <c r="D139" s="453"/>
      <c r="E139" s="453"/>
      <c r="F139" s="455">
        <v>0</v>
      </c>
      <c r="G139" s="455">
        <v>0</v>
      </c>
      <c r="H139" s="455">
        <v>0</v>
      </c>
      <c r="I139" s="455">
        <v>0</v>
      </c>
      <c r="J139" s="469">
        <v>130.94999999999999</v>
      </c>
      <c r="K139" s="468"/>
      <c r="L139" s="469">
        <v>59.392000000000003</v>
      </c>
      <c r="M139" s="453"/>
      <c r="N139" s="455">
        <v>59.167999999999999</v>
      </c>
      <c r="O139" s="453" t="s">
        <v>146</v>
      </c>
      <c r="P139" s="275"/>
      <c r="Q139" s="275"/>
      <c r="R139" s="275"/>
      <c r="S139" s="275"/>
      <c r="T139" s="275"/>
    </row>
    <row r="140" spans="1:20" ht="15.75" customHeight="1" x14ac:dyDescent="0.3">
      <c r="A140" s="455">
        <v>135</v>
      </c>
      <c r="B140" s="453" t="s">
        <v>701</v>
      </c>
      <c r="C140" s="453" t="s">
        <v>20</v>
      </c>
      <c r="D140" s="453"/>
      <c r="E140" s="453"/>
      <c r="F140" s="455">
        <v>0</v>
      </c>
      <c r="G140" s="455">
        <v>0</v>
      </c>
      <c r="H140" s="455">
        <v>0</v>
      </c>
      <c r="I140" s="455">
        <v>0</v>
      </c>
      <c r="J140" s="469">
        <v>52.95</v>
      </c>
      <c r="K140" s="468"/>
      <c r="L140" s="469">
        <v>27.468</v>
      </c>
      <c r="M140" s="453"/>
      <c r="N140" s="455">
        <v>27.341999999999999</v>
      </c>
      <c r="O140" s="453" t="s">
        <v>146</v>
      </c>
      <c r="P140" s="275"/>
      <c r="Q140" s="275"/>
      <c r="R140" s="275"/>
      <c r="S140" s="275"/>
      <c r="T140" s="275"/>
    </row>
    <row r="141" spans="1:20" ht="15.75" customHeight="1" x14ac:dyDescent="0.3">
      <c r="A141" s="455">
        <v>136</v>
      </c>
      <c r="B141" s="453" t="s">
        <v>702</v>
      </c>
      <c r="C141" s="453" t="s">
        <v>20</v>
      </c>
      <c r="D141" s="457">
        <v>0.1</v>
      </c>
      <c r="E141" s="453"/>
      <c r="F141" s="455">
        <v>0</v>
      </c>
      <c r="G141" s="455">
        <v>0</v>
      </c>
      <c r="H141" s="455">
        <v>0</v>
      </c>
      <c r="I141" s="455">
        <v>0</v>
      </c>
      <c r="J141" s="469">
        <v>68.132999999999996</v>
      </c>
      <c r="K141" s="468"/>
      <c r="L141" s="469">
        <v>33.445999999999998</v>
      </c>
      <c r="M141" s="453"/>
      <c r="N141" s="455">
        <v>33.173000000000002</v>
      </c>
      <c r="O141" s="453" t="s">
        <v>146</v>
      </c>
      <c r="P141" s="275"/>
      <c r="Q141" s="275"/>
      <c r="R141" s="275"/>
      <c r="S141" s="275"/>
      <c r="T141" s="275"/>
    </row>
    <row r="142" spans="1:20" ht="15.75" customHeight="1" x14ac:dyDescent="0.3">
      <c r="A142" s="455">
        <v>137</v>
      </c>
      <c r="B142" s="453" t="s">
        <v>703</v>
      </c>
      <c r="C142" s="453" t="s">
        <v>234</v>
      </c>
      <c r="D142" s="457">
        <v>0.1</v>
      </c>
      <c r="E142" s="453"/>
      <c r="F142" s="455">
        <v>0</v>
      </c>
      <c r="G142" s="455">
        <v>0</v>
      </c>
      <c r="H142" s="455">
        <v>0</v>
      </c>
      <c r="I142" s="455">
        <v>0</v>
      </c>
      <c r="J142" s="469">
        <v>29.783000000000001</v>
      </c>
      <c r="K142" s="468"/>
      <c r="L142" s="469">
        <v>10.948</v>
      </c>
      <c r="M142" s="453"/>
      <c r="N142" s="455">
        <v>10.948</v>
      </c>
      <c r="O142" s="453" t="s">
        <v>146</v>
      </c>
      <c r="P142" s="275"/>
      <c r="Q142" s="275"/>
      <c r="R142" s="275"/>
      <c r="S142" s="275"/>
      <c r="T142" s="275"/>
    </row>
    <row r="143" spans="1:20" ht="15.75" customHeight="1" x14ac:dyDescent="0.3">
      <c r="A143" s="455">
        <v>138</v>
      </c>
      <c r="B143" s="453" t="s">
        <v>704</v>
      </c>
      <c r="C143" s="453" t="s">
        <v>20</v>
      </c>
      <c r="D143" s="453"/>
      <c r="E143" s="453"/>
      <c r="F143" s="455">
        <v>0</v>
      </c>
      <c r="G143" s="455">
        <v>3</v>
      </c>
      <c r="H143" s="455">
        <v>2</v>
      </c>
      <c r="I143" s="455">
        <v>2</v>
      </c>
      <c r="J143" s="469">
        <v>190.733</v>
      </c>
      <c r="K143" s="468"/>
      <c r="L143" s="469">
        <v>89.935000000000002</v>
      </c>
      <c r="M143" s="453"/>
      <c r="N143" s="453"/>
      <c r="O143" s="453"/>
      <c r="P143" s="275"/>
      <c r="Q143" s="275"/>
      <c r="R143" s="275"/>
      <c r="S143" s="275"/>
      <c r="T143" s="275"/>
    </row>
    <row r="144" spans="1:20" ht="15.75" customHeight="1" x14ac:dyDescent="0.3">
      <c r="A144" s="455">
        <v>139</v>
      </c>
      <c r="B144" s="453" t="s">
        <v>92</v>
      </c>
      <c r="C144" s="453" t="s">
        <v>248</v>
      </c>
      <c r="D144" s="453"/>
      <c r="E144" s="453"/>
      <c r="F144" s="455">
        <v>0</v>
      </c>
      <c r="G144" s="455">
        <v>0</v>
      </c>
      <c r="H144" s="455">
        <v>0</v>
      </c>
      <c r="I144" s="455">
        <v>1</v>
      </c>
      <c r="J144" s="469">
        <v>29.469000000000001</v>
      </c>
      <c r="K144" s="468"/>
      <c r="L144" s="469">
        <v>6.7750000000000004</v>
      </c>
      <c r="M144" s="453"/>
      <c r="N144" s="453"/>
      <c r="O144" s="453"/>
      <c r="P144" s="275"/>
      <c r="Q144" s="275"/>
      <c r="R144" s="275"/>
      <c r="S144" s="275"/>
      <c r="T144" s="275"/>
    </row>
    <row r="145" spans="1:20" ht="15.75" customHeight="1" x14ac:dyDescent="0.3">
      <c r="A145" s="455">
        <v>140</v>
      </c>
      <c r="B145" s="453" t="s">
        <v>705</v>
      </c>
      <c r="C145" s="453" t="s">
        <v>235</v>
      </c>
      <c r="D145" s="453"/>
      <c r="E145" s="453"/>
      <c r="F145" s="455">
        <v>1</v>
      </c>
      <c r="G145" s="455">
        <v>0</v>
      </c>
      <c r="H145" s="455">
        <v>0</v>
      </c>
      <c r="I145" s="455">
        <v>0</v>
      </c>
      <c r="J145" s="469">
        <v>258.41699999999997</v>
      </c>
      <c r="K145" s="468"/>
      <c r="L145" s="469">
        <v>126.73099999999999</v>
      </c>
      <c r="M145" s="453"/>
      <c r="N145" s="455">
        <v>126.619</v>
      </c>
      <c r="O145" s="453" t="s">
        <v>146</v>
      </c>
      <c r="P145" s="275"/>
      <c r="Q145" s="275"/>
      <c r="R145" s="275"/>
      <c r="S145" s="275"/>
      <c r="T145" s="275"/>
    </row>
    <row r="146" spans="1:20" ht="15.75" customHeight="1" x14ac:dyDescent="0.3">
      <c r="A146" s="455">
        <v>141</v>
      </c>
      <c r="B146" s="453" t="s">
        <v>706</v>
      </c>
      <c r="C146" s="453" t="s">
        <v>236</v>
      </c>
      <c r="D146" s="453"/>
      <c r="E146" s="465">
        <v>2</v>
      </c>
      <c r="F146" s="455">
        <v>2</v>
      </c>
      <c r="G146" s="455">
        <v>2</v>
      </c>
      <c r="H146" s="455">
        <v>2</v>
      </c>
      <c r="I146" s="455">
        <v>2</v>
      </c>
      <c r="J146" s="469">
        <v>109.18300000000001</v>
      </c>
      <c r="K146" s="468"/>
      <c r="L146" s="469">
        <v>50.595999999999997</v>
      </c>
      <c r="M146" s="453"/>
      <c r="N146" s="453"/>
      <c r="O146" s="453"/>
      <c r="P146" s="275"/>
      <c r="Q146" s="275"/>
      <c r="R146" s="275"/>
      <c r="S146" s="275"/>
      <c r="T146" s="275"/>
    </row>
    <row r="147" spans="1:20" ht="15.75" customHeight="1" x14ac:dyDescent="0.3">
      <c r="A147" s="455">
        <v>142</v>
      </c>
      <c r="B147" s="453" t="s">
        <v>707</v>
      </c>
      <c r="C147" s="453" t="s">
        <v>235</v>
      </c>
      <c r="D147" s="453"/>
      <c r="E147" s="465"/>
      <c r="F147" s="455">
        <v>0</v>
      </c>
      <c r="G147" s="455">
        <v>0</v>
      </c>
      <c r="H147" s="455">
        <v>1</v>
      </c>
      <c r="I147" s="455">
        <v>0</v>
      </c>
      <c r="J147" s="469">
        <v>82.816999999999993</v>
      </c>
      <c r="K147" s="468"/>
      <c r="L147" s="469">
        <v>40.792000000000002</v>
      </c>
      <c r="M147" s="453"/>
      <c r="N147" s="453"/>
      <c r="O147" s="453"/>
      <c r="P147" s="275"/>
      <c r="Q147" s="275"/>
      <c r="R147" s="275"/>
      <c r="S147" s="275"/>
      <c r="T147" s="275"/>
    </row>
    <row r="148" spans="1:20" ht="15.75" customHeight="1" x14ac:dyDescent="0.3">
      <c r="A148" s="455">
        <v>143</v>
      </c>
      <c r="B148" s="453" t="s">
        <v>708</v>
      </c>
      <c r="C148" s="453" t="s">
        <v>236</v>
      </c>
      <c r="D148" s="453"/>
      <c r="E148" s="465">
        <v>3</v>
      </c>
      <c r="F148" s="455">
        <v>3</v>
      </c>
      <c r="G148" s="455">
        <v>3</v>
      </c>
      <c r="H148" s="455">
        <v>4</v>
      </c>
      <c r="I148" s="455">
        <v>3</v>
      </c>
      <c r="J148" s="469">
        <v>90.132999999999996</v>
      </c>
      <c r="K148" s="468"/>
      <c r="L148" s="469">
        <v>31.88</v>
      </c>
      <c r="M148" s="453"/>
      <c r="N148" s="453"/>
      <c r="O148" s="453"/>
      <c r="P148" s="275"/>
      <c r="Q148" s="275"/>
      <c r="R148" s="275"/>
      <c r="S148" s="275"/>
      <c r="T148" s="275"/>
    </row>
    <row r="149" spans="1:20" ht="15.75" customHeight="1" x14ac:dyDescent="0.3">
      <c r="A149" s="455">
        <v>144</v>
      </c>
      <c r="B149" s="453" t="s">
        <v>709</v>
      </c>
      <c r="C149" s="453" t="s">
        <v>236</v>
      </c>
      <c r="D149" s="453"/>
      <c r="E149" s="465">
        <v>3</v>
      </c>
      <c r="F149" s="455">
        <v>4</v>
      </c>
      <c r="G149" s="455">
        <v>3</v>
      </c>
      <c r="H149" s="455">
        <v>4</v>
      </c>
      <c r="I149" s="455">
        <v>3</v>
      </c>
      <c r="J149" s="469">
        <v>82.716999999999999</v>
      </c>
      <c r="K149" s="468"/>
      <c r="L149" s="469">
        <v>13.972</v>
      </c>
      <c r="M149" s="453"/>
      <c r="N149" s="453"/>
      <c r="O149" s="453"/>
      <c r="P149" s="275"/>
      <c r="Q149" s="275"/>
      <c r="R149" s="275"/>
      <c r="S149" s="275"/>
      <c r="T149" s="275"/>
    </row>
    <row r="150" spans="1:20" ht="15.75" customHeight="1" x14ac:dyDescent="0.3">
      <c r="A150" s="455">
        <v>145</v>
      </c>
      <c r="B150" s="453" t="s">
        <v>710</v>
      </c>
      <c r="C150" s="453" t="s">
        <v>236</v>
      </c>
      <c r="D150" s="453"/>
      <c r="E150" s="465">
        <v>3</v>
      </c>
      <c r="F150" s="455">
        <v>3</v>
      </c>
      <c r="G150" s="455">
        <v>4</v>
      </c>
      <c r="H150" s="455">
        <v>3</v>
      </c>
      <c r="I150" s="455">
        <v>3</v>
      </c>
      <c r="J150" s="469">
        <v>266.41699999999997</v>
      </c>
      <c r="K150" s="468"/>
      <c r="L150" s="469">
        <v>133.27799999999999</v>
      </c>
      <c r="M150" s="453"/>
      <c r="N150" s="453"/>
      <c r="O150" s="453"/>
      <c r="P150" s="275"/>
      <c r="Q150" s="275"/>
      <c r="R150" s="275"/>
      <c r="S150" s="275"/>
      <c r="T150" s="275"/>
    </row>
    <row r="151" spans="1:20" ht="15.75" customHeight="1" x14ac:dyDescent="0.3">
      <c r="A151" s="455">
        <v>146</v>
      </c>
      <c r="B151" s="453" t="s">
        <v>711</v>
      </c>
      <c r="C151" s="453" t="s">
        <v>234</v>
      </c>
      <c r="D151" s="453"/>
      <c r="E151" s="453"/>
      <c r="F151" s="455">
        <v>0</v>
      </c>
      <c r="G151" s="455">
        <v>0</v>
      </c>
      <c r="H151" s="455">
        <v>0</v>
      </c>
      <c r="I151" s="455">
        <v>1</v>
      </c>
      <c r="J151" s="469">
        <v>58.15</v>
      </c>
      <c r="K151" s="468"/>
      <c r="L151" s="469">
        <v>20.044</v>
      </c>
      <c r="M151" s="453"/>
      <c r="N151" s="455">
        <v>20.044</v>
      </c>
      <c r="O151" s="453" t="s">
        <v>146</v>
      </c>
      <c r="P151" s="275"/>
      <c r="Q151" s="275"/>
      <c r="R151" s="275"/>
      <c r="S151" s="275"/>
      <c r="T151" s="275"/>
    </row>
    <row r="152" spans="1:20" ht="15.75" customHeight="1" x14ac:dyDescent="0.3">
      <c r="A152" s="455">
        <v>147</v>
      </c>
      <c r="B152" s="453" t="s">
        <v>712</v>
      </c>
      <c r="C152" s="453" t="s">
        <v>236</v>
      </c>
      <c r="D152" s="453"/>
      <c r="E152" s="465"/>
      <c r="F152" s="455">
        <v>0</v>
      </c>
      <c r="G152" s="455">
        <v>0</v>
      </c>
      <c r="H152" s="455">
        <v>0</v>
      </c>
      <c r="I152" s="455">
        <v>0</v>
      </c>
      <c r="J152" s="469">
        <v>379.65</v>
      </c>
      <c r="K152" s="468"/>
      <c r="L152" s="469">
        <v>287.60700000000003</v>
      </c>
      <c r="M152" s="453"/>
      <c r="N152" s="453"/>
      <c r="O152" s="453"/>
      <c r="P152" s="275"/>
      <c r="Q152" s="275"/>
      <c r="R152" s="275"/>
      <c r="S152" s="275"/>
      <c r="T152" s="275"/>
    </row>
    <row r="153" spans="1:20" ht="15.75" customHeight="1" x14ac:dyDescent="0.3">
      <c r="A153" s="455">
        <v>148</v>
      </c>
      <c r="B153" s="453" t="s">
        <v>713</v>
      </c>
      <c r="C153" s="453" t="s">
        <v>234</v>
      </c>
      <c r="D153" s="453"/>
      <c r="E153" s="453"/>
      <c r="F153" s="455">
        <v>0</v>
      </c>
      <c r="G153" s="455">
        <v>0</v>
      </c>
      <c r="H153" s="455">
        <v>1</v>
      </c>
      <c r="I153" s="455">
        <v>0</v>
      </c>
      <c r="J153" s="469">
        <v>551.81100000000004</v>
      </c>
      <c r="K153" s="468"/>
      <c r="L153" s="469">
        <v>283.02600000000001</v>
      </c>
      <c r="M153" s="453"/>
      <c r="N153" s="453"/>
      <c r="O153" s="453"/>
      <c r="P153" s="275"/>
      <c r="Q153" s="275"/>
      <c r="R153" s="275"/>
      <c r="S153" s="275"/>
      <c r="T153" s="275"/>
    </row>
    <row r="154" spans="1:20" ht="15.75" customHeight="1" x14ac:dyDescent="0.3">
      <c r="A154" s="455">
        <v>149</v>
      </c>
      <c r="B154" s="453" t="s">
        <v>714</v>
      </c>
      <c r="C154" s="453" t="s">
        <v>234</v>
      </c>
      <c r="D154" s="453"/>
      <c r="E154" s="453"/>
      <c r="F154" s="455">
        <v>0</v>
      </c>
      <c r="G154" s="455">
        <v>0</v>
      </c>
      <c r="H154" s="455">
        <v>1</v>
      </c>
      <c r="I154" s="455">
        <v>0</v>
      </c>
      <c r="J154" s="469">
        <v>304.834</v>
      </c>
      <c r="K154" s="468"/>
      <c r="L154" s="469">
        <v>114.598</v>
      </c>
      <c r="M154" s="453"/>
      <c r="N154" s="453"/>
      <c r="O154" s="453"/>
      <c r="P154" s="275"/>
      <c r="Q154" s="275"/>
      <c r="R154" s="275"/>
      <c r="S154" s="275"/>
      <c r="T154" s="275"/>
    </row>
    <row r="155" spans="1:20" ht="15.75" customHeight="1" x14ac:dyDescent="0.3">
      <c r="A155" s="455">
        <v>150</v>
      </c>
      <c r="B155" s="453" t="s">
        <v>715</v>
      </c>
      <c r="C155" s="453" t="s">
        <v>247</v>
      </c>
      <c r="D155" s="453"/>
      <c r="E155" s="453"/>
      <c r="F155" s="455">
        <v>0</v>
      </c>
      <c r="G155" s="455">
        <v>0</v>
      </c>
      <c r="H155" s="455">
        <v>0</v>
      </c>
      <c r="I155" s="455">
        <v>0</v>
      </c>
      <c r="J155" s="469">
        <v>119.229</v>
      </c>
      <c r="K155" s="468"/>
      <c r="L155" s="469">
        <v>103.624</v>
      </c>
      <c r="M155" s="453"/>
      <c r="N155" s="453"/>
      <c r="O155" s="453"/>
      <c r="P155" s="275"/>
      <c r="Q155" s="275"/>
      <c r="R155" s="275"/>
      <c r="S155" s="275"/>
      <c r="T155" s="275"/>
    </row>
    <row r="156" spans="1:20" ht="15.75" customHeight="1" x14ac:dyDescent="0.3">
      <c r="A156" s="455">
        <v>151</v>
      </c>
      <c r="B156" s="453" t="s">
        <v>716</v>
      </c>
      <c r="C156" s="453" t="s">
        <v>234</v>
      </c>
      <c r="D156" s="453"/>
      <c r="E156" s="453"/>
      <c r="F156" s="455">
        <v>0</v>
      </c>
      <c r="G156" s="455">
        <v>0</v>
      </c>
      <c r="H156" s="455">
        <v>1</v>
      </c>
      <c r="I156" s="455">
        <v>0</v>
      </c>
      <c r="J156" s="469">
        <v>74.897000000000006</v>
      </c>
      <c r="K156" s="468"/>
      <c r="L156" s="469">
        <v>10.113</v>
      </c>
      <c r="M156" s="453"/>
      <c r="N156" s="453"/>
      <c r="O156" s="453"/>
      <c r="P156" s="275"/>
      <c r="Q156" s="275"/>
      <c r="R156" s="275"/>
      <c r="S156" s="275"/>
      <c r="T156" s="275"/>
    </row>
    <row r="157" spans="1:20" ht="15.75" customHeight="1" x14ac:dyDescent="0.3">
      <c r="A157" s="455">
        <v>152</v>
      </c>
      <c r="B157" s="453" t="s">
        <v>717</v>
      </c>
      <c r="C157" s="453" t="s">
        <v>234</v>
      </c>
      <c r="D157" s="465">
        <v>-1</v>
      </c>
      <c r="E157" s="453"/>
      <c r="F157" s="455">
        <v>0</v>
      </c>
      <c r="G157" s="455">
        <v>0</v>
      </c>
      <c r="H157" s="455">
        <v>0</v>
      </c>
      <c r="I157" s="455">
        <v>0</v>
      </c>
      <c r="J157" s="469">
        <v>73.95</v>
      </c>
      <c r="K157" s="468"/>
      <c r="L157" s="469">
        <v>12.784000000000001</v>
      </c>
      <c r="M157" s="453"/>
      <c r="N157" s="453"/>
      <c r="O157" s="453"/>
      <c r="P157" s="275"/>
      <c r="Q157" s="275"/>
      <c r="R157" s="275"/>
      <c r="S157" s="275"/>
      <c r="T157" s="275"/>
    </row>
    <row r="158" spans="1:20" ht="15.75" customHeight="1" x14ac:dyDescent="0.3">
      <c r="A158" s="455">
        <v>153</v>
      </c>
      <c r="B158" s="458" t="s">
        <v>718</v>
      </c>
      <c r="C158" s="458" t="s">
        <v>247</v>
      </c>
      <c r="D158" s="453"/>
      <c r="E158" s="453"/>
      <c r="F158" s="455">
        <v>0</v>
      </c>
      <c r="G158" s="455">
        <v>0</v>
      </c>
      <c r="H158" s="455">
        <v>3</v>
      </c>
      <c r="I158" s="455">
        <v>3</v>
      </c>
      <c r="J158" s="469">
        <v>474.91699999999997</v>
      </c>
      <c r="K158" s="468"/>
      <c r="L158" s="469">
        <v>226.626</v>
      </c>
      <c r="M158" s="453"/>
      <c r="N158" s="453"/>
      <c r="O158" s="453"/>
      <c r="P158" s="275"/>
      <c r="Q158" s="275"/>
      <c r="R158" s="275"/>
      <c r="S158" s="275"/>
      <c r="T158" s="275"/>
    </row>
    <row r="159" spans="1:20" ht="15.75" customHeight="1" x14ac:dyDescent="0.3">
      <c r="A159" s="455">
        <v>154</v>
      </c>
      <c r="B159" s="458" t="s">
        <v>719</v>
      </c>
      <c r="C159" s="458" t="s">
        <v>235</v>
      </c>
      <c r="D159" s="453"/>
      <c r="E159" s="453"/>
      <c r="F159" s="455">
        <v>0</v>
      </c>
      <c r="G159" s="455">
        <v>4</v>
      </c>
      <c r="H159" s="455">
        <v>0</v>
      </c>
      <c r="I159" s="455">
        <v>0</v>
      </c>
      <c r="J159" s="469">
        <v>95.516999999999996</v>
      </c>
      <c r="K159" s="468"/>
      <c r="L159" s="469">
        <v>20.215</v>
      </c>
      <c r="M159" s="453"/>
      <c r="N159" s="453"/>
      <c r="O159" s="453"/>
      <c r="P159" s="275"/>
      <c r="Q159" s="275"/>
      <c r="R159" s="275"/>
      <c r="S159" s="275"/>
      <c r="T159" s="275"/>
    </row>
    <row r="160" spans="1:20" ht="15.75" customHeight="1" x14ac:dyDescent="0.3">
      <c r="A160" s="455">
        <v>155</v>
      </c>
      <c r="B160" s="458" t="s">
        <v>720</v>
      </c>
      <c r="C160" s="458" t="s">
        <v>235</v>
      </c>
      <c r="D160" s="453"/>
      <c r="E160" s="453"/>
      <c r="F160" s="455">
        <v>0</v>
      </c>
      <c r="G160" s="455">
        <v>0</v>
      </c>
      <c r="H160" s="455">
        <v>0</v>
      </c>
      <c r="I160" s="455">
        <v>3</v>
      </c>
      <c r="J160" s="469">
        <v>74.466999999999999</v>
      </c>
      <c r="K160" s="468"/>
      <c r="L160" s="468">
        <v>56.534999999999997</v>
      </c>
      <c r="M160" s="453"/>
      <c r="N160" s="453"/>
      <c r="O160" s="453"/>
      <c r="P160" s="275"/>
      <c r="Q160" s="275"/>
      <c r="R160" s="275"/>
      <c r="S160" s="275"/>
      <c r="T160" s="275"/>
    </row>
    <row r="161" spans="1:20" ht="15.75" customHeight="1" x14ac:dyDescent="0.3">
      <c r="A161" s="455">
        <v>156</v>
      </c>
      <c r="B161" s="458" t="s">
        <v>721</v>
      </c>
      <c r="C161" s="458" t="s">
        <v>236</v>
      </c>
      <c r="D161" s="453"/>
      <c r="E161" s="465">
        <v>3</v>
      </c>
      <c r="F161" s="455">
        <v>4</v>
      </c>
      <c r="G161" s="455">
        <v>3</v>
      </c>
      <c r="H161" s="455">
        <v>3</v>
      </c>
      <c r="I161" s="455">
        <v>3</v>
      </c>
      <c r="J161" s="469">
        <v>54.25</v>
      </c>
      <c r="K161" s="468"/>
      <c r="L161" s="468">
        <v>21.459</v>
      </c>
      <c r="M161" s="453"/>
      <c r="N161" s="453"/>
      <c r="O161" s="453"/>
      <c r="P161" s="275"/>
      <c r="Q161" s="275"/>
      <c r="R161" s="275"/>
      <c r="S161" s="275"/>
      <c r="T161" s="275"/>
    </row>
    <row r="162" spans="1:20" ht="15.75" customHeight="1" x14ac:dyDescent="0.3">
      <c r="A162" s="455">
        <v>157</v>
      </c>
      <c r="B162" s="458" t="s">
        <v>722</v>
      </c>
      <c r="C162" s="458" t="s">
        <v>236</v>
      </c>
      <c r="D162" s="453"/>
      <c r="E162" s="465"/>
      <c r="F162" s="455">
        <v>2</v>
      </c>
      <c r="G162" s="455">
        <v>2</v>
      </c>
      <c r="H162" s="455">
        <v>0</v>
      </c>
      <c r="I162" s="455">
        <v>0</v>
      </c>
      <c r="J162" s="469">
        <v>35.517000000000003</v>
      </c>
      <c r="K162" s="468"/>
      <c r="L162" s="468">
        <v>14.371</v>
      </c>
      <c r="M162" s="453"/>
      <c r="N162" s="453"/>
      <c r="O162" s="453"/>
      <c r="P162" s="275"/>
      <c r="Q162" s="275"/>
      <c r="R162" s="275"/>
      <c r="S162" s="275"/>
      <c r="T162" s="275"/>
    </row>
    <row r="163" spans="1:20" ht="15.75" customHeight="1" x14ac:dyDescent="0.3">
      <c r="A163" s="455">
        <v>158</v>
      </c>
      <c r="B163" s="458" t="s">
        <v>723</v>
      </c>
      <c r="C163" s="458" t="s">
        <v>236</v>
      </c>
      <c r="D163" s="453"/>
      <c r="E163" s="465"/>
      <c r="F163" s="455">
        <v>0</v>
      </c>
      <c r="G163" s="455">
        <v>0</v>
      </c>
      <c r="H163" s="455">
        <v>0</v>
      </c>
      <c r="I163" s="455">
        <v>1</v>
      </c>
      <c r="J163" s="469">
        <v>269.16699999999997</v>
      </c>
      <c r="K163" s="468"/>
      <c r="L163" s="468">
        <v>177.797</v>
      </c>
      <c r="M163" s="453"/>
      <c r="N163" s="453"/>
      <c r="O163" s="453"/>
      <c r="P163" s="275"/>
      <c r="Q163" s="275"/>
      <c r="R163" s="275"/>
      <c r="S163" s="275"/>
      <c r="T163" s="275"/>
    </row>
    <row r="164" spans="1:20" ht="15.75" customHeight="1" x14ac:dyDescent="0.3">
      <c r="A164" s="455">
        <v>159</v>
      </c>
      <c r="B164" s="458" t="s">
        <v>724</v>
      </c>
      <c r="C164" s="458" t="s">
        <v>235</v>
      </c>
      <c r="D164" s="453"/>
      <c r="E164" s="465"/>
      <c r="F164" s="455">
        <v>0</v>
      </c>
      <c r="G164" s="455">
        <v>0</v>
      </c>
      <c r="H164" s="455">
        <v>0</v>
      </c>
      <c r="I164" s="455">
        <v>0</v>
      </c>
      <c r="J164" s="469">
        <v>343.483</v>
      </c>
      <c r="K164" s="468"/>
      <c r="L164" s="468">
        <v>239.93600000000001</v>
      </c>
      <c r="M164" s="453"/>
      <c r="N164" s="453"/>
      <c r="O164" s="453"/>
      <c r="P164" s="275"/>
      <c r="Q164" s="275"/>
      <c r="R164" s="275"/>
      <c r="S164" s="275"/>
      <c r="T164" s="275"/>
    </row>
    <row r="165" spans="1:20" ht="15.75" customHeight="1" x14ac:dyDescent="0.3">
      <c r="A165" s="455">
        <v>160</v>
      </c>
      <c r="B165" s="458" t="s">
        <v>725</v>
      </c>
      <c r="C165" s="458" t="s">
        <v>20</v>
      </c>
      <c r="D165" s="453"/>
      <c r="E165" s="465"/>
      <c r="F165" s="455">
        <v>0</v>
      </c>
      <c r="G165" s="455">
        <v>3</v>
      </c>
      <c r="H165" s="455">
        <v>1</v>
      </c>
      <c r="I165" s="455">
        <v>0</v>
      </c>
      <c r="J165" s="469">
        <v>464.31700000000001</v>
      </c>
      <c r="K165" s="468"/>
      <c r="L165" s="468">
        <v>306.37200000000001</v>
      </c>
      <c r="M165" s="453"/>
      <c r="N165" s="453"/>
      <c r="O165" s="453"/>
      <c r="P165" s="275"/>
      <c r="Q165" s="275"/>
      <c r="R165" s="275"/>
      <c r="S165" s="275"/>
      <c r="T165" s="275"/>
    </row>
    <row r="166" spans="1:20" ht="15.75" customHeight="1" x14ac:dyDescent="0.3">
      <c r="A166" s="455">
        <v>161</v>
      </c>
      <c r="B166" s="458" t="s">
        <v>726</v>
      </c>
      <c r="C166" s="458" t="s">
        <v>235</v>
      </c>
      <c r="D166" s="453"/>
      <c r="E166" s="465"/>
      <c r="F166" s="455">
        <v>0</v>
      </c>
      <c r="G166" s="455">
        <v>0</v>
      </c>
      <c r="H166" s="455">
        <v>0</v>
      </c>
      <c r="I166" s="455">
        <v>0</v>
      </c>
      <c r="J166" s="469">
        <v>644.71699999999998</v>
      </c>
      <c r="K166" s="468"/>
      <c r="L166" s="468">
        <v>582.59900000000005</v>
      </c>
      <c r="M166" s="453"/>
      <c r="N166" s="453"/>
      <c r="O166" s="453"/>
      <c r="P166" s="275"/>
      <c r="Q166" s="275"/>
      <c r="R166" s="275"/>
      <c r="S166" s="275"/>
      <c r="T166" s="275"/>
    </row>
    <row r="167" spans="1:20" ht="15" customHeight="1" x14ac:dyDescent="0.3">
      <c r="A167" s="455">
        <v>162</v>
      </c>
      <c r="B167" s="458" t="s">
        <v>727</v>
      </c>
      <c r="C167" s="458" t="s">
        <v>20</v>
      </c>
      <c r="D167" s="453"/>
      <c r="E167" s="465"/>
      <c r="F167" s="455">
        <v>0</v>
      </c>
      <c r="G167" s="455">
        <v>0</v>
      </c>
      <c r="H167" s="455">
        <v>0</v>
      </c>
      <c r="I167" s="455">
        <v>0</v>
      </c>
      <c r="J167" s="469">
        <v>192.43299999999999</v>
      </c>
      <c r="K167" s="468"/>
      <c r="L167" s="468">
        <v>139.02799999999999</v>
      </c>
      <c r="M167" s="453"/>
      <c r="N167" s="453"/>
      <c r="O167" s="453"/>
      <c r="P167" s="275"/>
      <c r="Q167" s="275"/>
      <c r="R167" s="275"/>
      <c r="S167" s="275"/>
      <c r="T167" s="275"/>
    </row>
    <row r="168" spans="1:20" ht="15" customHeight="1" x14ac:dyDescent="0.3">
      <c r="A168" s="455">
        <v>163</v>
      </c>
      <c r="B168" s="458" t="s">
        <v>728</v>
      </c>
      <c r="C168" s="458" t="s">
        <v>236</v>
      </c>
      <c r="D168" s="453"/>
      <c r="E168" s="465">
        <v>1</v>
      </c>
      <c r="F168" s="455">
        <v>1</v>
      </c>
      <c r="G168" s="455">
        <v>2</v>
      </c>
      <c r="H168" s="455">
        <v>1</v>
      </c>
      <c r="I168" s="455">
        <v>1</v>
      </c>
      <c r="J168" s="469">
        <v>270.56700000000001</v>
      </c>
      <c r="K168" s="468"/>
      <c r="L168" s="468">
        <v>123.839</v>
      </c>
      <c r="M168" s="453"/>
      <c r="N168" s="453"/>
      <c r="O168" s="453"/>
      <c r="P168" s="275"/>
      <c r="Q168" s="275"/>
      <c r="R168" s="275"/>
      <c r="S168" s="275"/>
      <c r="T168" s="275"/>
    </row>
    <row r="169" spans="1:20" ht="15" customHeight="1" x14ac:dyDescent="0.3">
      <c r="A169" s="455">
        <v>164</v>
      </c>
      <c r="B169" s="458" t="s">
        <v>729</v>
      </c>
      <c r="C169" s="458" t="s">
        <v>244</v>
      </c>
      <c r="D169" s="453"/>
      <c r="E169" s="465">
        <v>4</v>
      </c>
      <c r="F169" s="455">
        <v>4</v>
      </c>
      <c r="G169" s="455">
        <v>4</v>
      </c>
      <c r="H169" s="455">
        <v>4</v>
      </c>
      <c r="I169" s="455">
        <v>4</v>
      </c>
      <c r="J169" s="469">
        <v>102.651</v>
      </c>
      <c r="K169" s="468"/>
      <c r="L169" s="468">
        <v>342.89</v>
      </c>
      <c r="M169" s="453"/>
      <c r="N169" s="453"/>
      <c r="O169" s="453"/>
      <c r="P169" s="275"/>
      <c r="Q169" s="275"/>
      <c r="R169" s="275"/>
      <c r="S169" s="275"/>
      <c r="T169" s="275"/>
    </row>
    <row r="170" spans="1:20" ht="15" customHeight="1" x14ac:dyDescent="0.3">
      <c r="A170" s="455">
        <v>165</v>
      </c>
      <c r="B170" s="458" t="s">
        <v>730</v>
      </c>
      <c r="C170" s="458" t="s">
        <v>236</v>
      </c>
      <c r="D170" s="453"/>
      <c r="E170" s="465">
        <v>4</v>
      </c>
      <c r="F170" s="455">
        <v>4</v>
      </c>
      <c r="G170" s="455">
        <v>4</v>
      </c>
      <c r="H170" s="455">
        <v>4</v>
      </c>
      <c r="I170" s="455">
        <v>4</v>
      </c>
      <c r="J170" s="469">
        <v>511.767</v>
      </c>
      <c r="K170" s="468"/>
      <c r="L170" s="468">
        <v>302.87400000000002</v>
      </c>
      <c r="M170" s="453"/>
      <c r="N170" s="453"/>
      <c r="O170" s="453"/>
      <c r="P170" s="275"/>
      <c r="Q170" s="275"/>
      <c r="R170" s="275"/>
      <c r="S170" s="275"/>
      <c r="T170" s="275"/>
    </row>
    <row r="171" spans="1:20" ht="15" customHeight="1" x14ac:dyDescent="0.3">
      <c r="A171" s="455">
        <v>166</v>
      </c>
      <c r="B171" s="458" t="s">
        <v>731</v>
      </c>
      <c r="C171" s="458" t="s">
        <v>234</v>
      </c>
      <c r="D171" s="453"/>
      <c r="E171" s="465"/>
      <c r="F171" s="455">
        <v>0</v>
      </c>
      <c r="G171" s="455">
        <v>0</v>
      </c>
      <c r="H171" s="455">
        <v>0</v>
      </c>
      <c r="I171" s="455">
        <v>2</v>
      </c>
      <c r="J171" s="469">
        <v>121.063</v>
      </c>
      <c r="K171" s="468"/>
      <c r="L171" s="468">
        <v>38.768000000000001</v>
      </c>
      <c r="M171" s="453"/>
      <c r="N171" s="453"/>
      <c r="O171" s="453"/>
      <c r="P171" s="275"/>
      <c r="Q171" s="275"/>
      <c r="R171" s="275"/>
      <c r="S171" s="275"/>
      <c r="T171" s="275"/>
    </row>
    <row r="172" spans="1:20" ht="15" customHeight="1" x14ac:dyDescent="0.3">
      <c r="A172" s="455">
        <v>167</v>
      </c>
      <c r="B172" s="458" t="s">
        <v>732</v>
      </c>
      <c r="C172" s="458" t="s">
        <v>236</v>
      </c>
      <c r="D172" s="453"/>
      <c r="E172" s="465"/>
      <c r="F172" s="455">
        <v>0</v>
      </c>
      <c r="G172" s="455">
        <v>4</v>
      </c>
      <c r="H172" s="455">
        <v>1</v>
      </c>
      <c r="I172" s="455">
        <v>0</v>
      </c>
      <c r="J172" s="469">
        <v>454.92700000000002</v>
      </c>
      <c r="K172" s="468"/>
      <c r="L172" s="468">
        <v>204.81299999999999</v>
      </c>
      <c r="M172" s="453"/>
      <c r="N172" s="453"/>
      <c r="O172" s="453"/>
      <c r="P172" s="275"/>
      <c r="Q172" s="275"/>
      <c r="R172" s="275"/>
      <c r="S172" s="275"/>
      <c r="T172" s="275"/>
    </row>
    <row r="173" spans="1:20" ht="15" customHeight="1" x14ac:dyDescent="0.3">
      <c r="A173" s="455">
        <v>168</v>
      </c>
      <c r="B173" s="458" t="s">
        <v>733</v>
      </c>
      <c r="C173" s="458" t="s">
        <v>234</v>
      </c>
      <c r="D173" s="453"/>
      <c r="E173" s="465"/>
      <c r="F173" s="455">
        <v>0</v>
      </c>
      <c r="G173" s="455">
        <v>2</v>
      </c>
      <c r="H173" s="455">
        <v>1</v>
      </c>
      <c r="I173" s="455">
        <v>0</v>
      </c>
      <c r="J173" s="469">
        <v>686.16</v>
      </c>
      <c r="K173" s="468"/>
      <c r="L173" s="468">
        <v>280.64499999999998</v>
      </c>
      <c r="M173" s="453"/>
      <c r="N173" s="453"/>
      <c r="O173" s="453"/>
      <c r="P173" s="275"/>
      <c r="Q173" s="275"/>
      <c r="R173" s="275"/>
      <c r="S173" s="275"/>
      <c r="T173" s="275"/>
    </row>
    <row r="174" spans="1:20" ht="15" customHeight="1" x14ac:dyDescent="0.3">
      <c r="A174" s="455">
        <v>169</v>
      </c>
      <c r="B174" s="458" t="s">
        <v>734</v>
      </c>
      <c r="C174" s="458" t="s">
        <v>20</v>
      </c>
      <c r="D174" s="453"/>
      <c r="E174" s="465"/>
      <c r="F174" s="455">
        <v>0</v>
      </c>
      <c r="G174" s="455">
        <v>0</v>
      </c>
      <c r="H174" s="455">
        <v>0</v>
      </c>
      <c r="I174" s="455">
        <v>0</v>
      </c>
      <c r="J174" s="469">
        <v>104.9</v>
      </c>
      <c r="K174" s="468"/>
      <c r="L174" s="468">
        <v>76.75</v>
      </c>
      <c r="M174" s="453"/>
      <c r="N174" s="455">
        <v>76.510000000000005</v>
      </c>
      <c r="O174" s="453" t="s">
        <v>1291</v>
      </c>
      <c r="P174" s="275"/>
      <c r="Q174" s="275"/>
      <c r="R174" s="275"/>
      <c r="S174" s="275"/>
      <c r="T174" s="275"/>
    </row>
    <row r="175" spans="1:20" ht="15" customHeight="1" x14ac:dyDescent="0.3">
      <c r="A175" s="455">
        <v>170</v>
      </c>
      <c r="B175" s="458" t="s">
        <v>735</v>
      </c>
      <c r="C175" s="458" t="s">
        <v>235</v>
      </c>
      <c r="D175" s="453"/>
      <c r="E175" s="465"/>
      <c r="F175" s="455">
        <v>1</v>
      </c>
      <c r="G175" s="455">
        <v>1</v>
      </c>
      <c r="H175" s="455">
        <v>3</v>
      </c>
      <c r="I175" s="455">
        <v>1</v>
      </c>
      <c r="J175" s="469">
        <v>111.483</v>
      </c>
      <c r="K175" s="468"/>
      <c r="L175" s="468">
        <v>14.573</v>
      </c>
      <c r="M175" s="453"/>
      <c r="N175" s="453"/>
      <c r="O175" s="453"/>
      <c r="P175" s="275"/>
      <c r="Q175" s="275"/>
      <c r="R175" s="275"/>
      <c r="S175" s="275"/>
      <c r="T175" s="275"/>
    </row>
    <row r="176" spans="1:20" ht="15" customHeight="1" x14ac:dyDescent="0.3">
      <c r="A176" s="455">
        <v>171</v>
      </c>
      <c r="B176" s="458" t="s">
        <v>736</v>
      </c>
      <c r="C176" s="458" t="s">
        <v>234</v>
      </c>
      <c r="D176" s="453"/>
      <c r="E176" s="465"/>
      <c r="F176" s="455">
        <v>0</v>
      </c>
      <c r="G176" s="455">
        <v>0</v>
      </c>
      <c r="H176" s="455">
        <v>0</v>
      </c>
      <c r="I176" s="455">
        <v>0</v>
      </c>
      <c r="J176" s="469">
        <v>245.53700000000001</v>
      </c>
      <c r="K176" s="468"/>
      <c r="L176" s="468">
        <v>112.464</v>
      </c>
      <c r="M176" s="453"/>
      <c r="N176" s="453"/>
      <c r="O176" s="453"/>
      <c r="P176" s="275"/>
      <c r="Q176" s="275"/>
      <c r="R176" s="275"/>
      <c r="S176" s="275"/>
      <c r="T176" s="275"/>
    </row>
    <row r="177" spans="1:20" ht="15" customHeight="1" x14ac:dyDescent="0.3">
      <c r="A177" s="455">
        <v>172</v>
      </c>
      <c r="B177" s="458" t="s">
        <v>737</v>
      </c>
      <c r="C177" s="458" t="s">
        <v>236</v>
      </c>
      <c r="D177" s="453"/>
      <c r="E177" s="465">
        <v>0</v>
      </c>
      <c r="F177" s="455">
        <v>0</v>
      </c>
      <c r="G177" s="455">
        <v>0</v>
      </c>
      <c r="H177" s="455">
        <v>0</v>
      </c>
      <c r="I177" s="455">
        <v>0</v>
      </c>
      <c r="J177" s="469">
        <v>326.55</v>
      </c>
      <c r="K177" s="468"/>
      <c r="L177" s="468">
        <v>334.12299999999999</v>
      </c>
      <c r="M177" s="453"/>
      <c r="N177" s="453"/>
      <c r="O177" s="453"/>
      <c r="P177" s="275"/>
      <c r="Q177" s="275"/>
      <c r="R177" s="275"/>
      <c r="S177" s="275"/>
      <c r="T177" s="275"/>
    </row>
    <row r="178" spans="1:20" ht="15" customHeight="1" x14ac:dyDescent="0.3">
      <c r="A178" s="455">
        <v>173</v>
      </c>
      <c r="B178" s="458" t="s">
        <v>738</v>
      </c>
      <c r="C178" s="458" t="s">
        <v>249</v>
      </c>
      <c r="D178" s="453"/>
      <c r="E178" s="465"/>
      <c r="F178" s="455">
        <v>0</v>
      </c>
      <c r="G178" s="455">
        <v>0</v>
      </c>
      <c r="H178" s="455">
        <v>0</v>
      </c>
      <c r="I178" s="455">
        <v>0</v>
      </c>
      <c r="J178" s="469">
        <v>400.8</v>
      </c>
      <c r="K178" s="468"/>
      <c r="L178" s="468">
        <v>293.96699999999998</v>
      </c>
      <c r="M178" s="453"/>
      <c r="N178" s="453"/>
      <c r="O178" s="453"/>
      <c r="P178" s="275"/>
      <c r="Q178" s="275"/>
      <c r="R178" s="275"/>
      <c r="S178" s="275"/>
      <c r="T178" s="275"/>
    </row>
    <row r="179" spans="1:20" ht="15" customHeight="1" x14ac:dyDescent="0.3">
      <c r="A179" s="455">
        <v>174</v>
      </c>
      <c r="B179" s="458" t="s">
        <v>739</v>
      </c>
      <c r="C179" s="458" t="s">
        <v>236</v>
      </c>
      <c r="D179" s="453"/>
      <c r="E179" s="465"/>
      <c r="F179" s="455">
        <v>1</v>
      </c>
      <c r="G179" s="455">
        <v>1</v>
      </c>
      <c r="H179" s="455">
        <v>0</v>
      </c>
      <c r="I179" s="455">
        <v>0</v>
      </c>
      <c r="J179" s="469">
        <v>74.400000000000006</v>
      </c>
      <c r="K179" s="468"/>
      <c r="L179" s="468">
        <v>17.753</v>
      </c>
      <c r="M179" s="453"/>
      <c r="N179" s="453"/>
      <c r="O179" s="453"/>
      <c r="P179" s="275"/>
      <c r="Q179" s="275"/>
      <c r="R179" s="275"/>
      <c r="S179" s="275"/>
      <c r="T179" s="275"/>
    </row>
    <row r="180" spans="1:20" ht="15" customHeight="1" x14ac:dyDescent="0.3">
      <c r="A180" s="455">
        <v>175</v>
      </c>
      <c r="B180" s="458" t="s">
        <v>740</v>
      </c>
      <c r="C180" s="458" t="s">
        <v>20</v>
      </c>
      <c r="D180" s="453"/>
      <c r="E180" s="465"/>
      <c r="F180" s="455">
        <v>0</v>
      </c>
      <c r="G180" s="455">
        <v>0</v>
      </c>
      <c r="H180" s="455">
        <v>0</v>
      </c>
      <c r="I180" s="455">
        <v>0</v>
      </c>
      <c r="J180" s="469">
        <v>105.35</v>
      </c>
      <c r="K180" s="468"/>
      <c r="L180" s="468">
        <v>63.16</v>
      </c>
      <c r="M180" s="453"/>
      <c r="N180" s="453"/>
      <c r="O180" s="453"/>
      <c r="P180" s="275"/>
      <c r="Q180" s="275"/>
      <c r="R180" s="275"/>
      <c r="S180" s="275"/>
      <c r="T180" s="275"/>
    </row>
    <row r="181" spans="1:20" ht="15" customHeight="1" x14ac:dyDescent="0.3">
      <c r="A181" s="455">
        <v>176</v>
      </c>
      <c r="B181" s="458" t="s">
        <v>741</v>
      </c>
      <c r="C181" s="458" t="s">
        <v>235</v>
      </c>
      <c r="D181" s="453"/>
      <c r="E181" s="465"/>
      <c r="F181" s="455">
        <v>0</v>
      </c>
      <c r="G181" s="455">
        <v>2</v>
      </c>
      <c r="H181" s="455">
        <v>0</v>
      </c>
      <c r="I181" s="455">
        <v>0</v>
      </c>
      <c r="J181" s="469">
        <v>106.517</v>
      </c>
      <c r="K181" s="468"/>
      <c r="L181" s="468">
        <v>71.292000000000002</v>
      </c>
      <c r="M181" s="453"/>
      <c r="N181" s="453"/>
      <c r="O181" s="453"/>
      <c r="P181" s="275"/>
      <c r="Q181" s="275"/>
      <c r="R181" s="275"/>
      <c r="S181" s="275"/>
      <c r="T181" s="275"/>
    </row>
    <row r="182" spans="1:20" ht="15" customHeight="1" x14ac:dyDescent="0.3">
      <c r="A182" s="455">
        <v>177</v>
      </c>
      <c r="B182" s="458" t="s">
        <v>742</v>
      </c>
      <c r="C182" s="458" t="s">
        <v>236</v>
      </c>
      <c r="D182" s="453"/>
      <c r="E182" s="465">
        <v>0</v>
      </c>
      <c r="F182" s="455">
        <v>1</v>
      </c>
      <c r="G182" s="455">
        <v>2</v>
      </c>
      <c r="H182" s="455">
        <v>0</v>
      </c>
      <c r="I182" s="455">
        <v>0</v>
      </c>
      <c r="J182" s="469">
        <v>264</v>
      </c>
      <c r="K182" s="468"/>
      <c r="L182" s="468">
        <v>131.15600000000001</v>
      </c>
      <c r="M182" s="453"/>
      <c r="N182" s="453"/>
      <c r="O182" s="453"/>
      <c r="P182" s="275"/>
      <c r="Q182" s="275"/>
      <c r="R182" s="275"/>
      <c r="S182" s="275"/>
      <c r="T182" s="275"/>
    </row>
    <row r="183" spans="1:20" ht="15" customHeight="1" x14ac:dyDescent="0.3">
      <c r="A183" s="455">
        <v>178</v>
      </c>
      <c r="B183" s="458" t="s">
        <v>743</v>
      </c>
      <c r="C183" s="458" t="s">
        <v>236</v>
      </c>
      <c r="D183" s="453"/>
      <c r="E183" s="465">
        <v>1</v>
      </c>
      <c r="F183" s="455">
        <v>1</v>
      </c>
      <c r="G183" s="455">
        <v>3</v>
      </c>
      <c r="H183" s="455">
        <v>3</v>
      </c>
      <c r="I183" s="455">
        <v>1</v>
      </c>
      <c r="J183" s="469">
        <v>210.2</v>
      </c>
      <c r="K183" s="468"/>
      <c r="L183" s="468">
        <v>91.403000000000006</v>
      </c>
      <c r="M183" s="453"/>
      <c r="N183" s="453"/>
      <c r="O183" s="453"/>
      <c r="P183" s="275"/>
      <c r="Q183" s="275"/>
      <c r="R183" s="275"/>
      <c r="S183" s="275"/>
      <c r="T183" s="275"/>
    </row>
    <row r="184" spans="1:20" ht="15" customHeight="1" x14ac:dyDescent="0.3">
      <c r="A184" s="455">
        <v>179</v>
      </c>
      <c r="B184" s="458" t="s">
        <v>744</v>
      </c>
      <c r="C184" s="458" t="s">
        <v>249</v>
      </c>
      <c r="D184" s="453"/>
      <c r="E184" s="465"/>
      <c r="F184" s="455">
        <v>0</v>
      </c>
      <c r="G184" s="455">
        <v>1</v>
      </c>
      <c r="H184" s="455">
        <v>1</v>
      </c>
      <c r="I184" s="455">
        <v>0</v>
      </c>
      <c r="J184" s="469">
        <v>375.87400000000002</v>
      </c>
      <c r="K184" s="468"/>
      <c r="L184" s="468">
        <v>244.465</v>
      </c>
      <c r="M184" s="453"/>
      <c r="N184" s="453"/>
      <c r="O184" s="453"/>
      <c r="P184" s="275"/>
      <c r="Q184" s="275"/>
      <c r="R184" s="275"/>
      <c r="S184" s="275"/>
      <c r="T184" s="275"/>
    </row>
    <row r="185" spans="1:20" ht="15" customHeight="1" x14ac:dyDescent="0.3">
      <c r="A185" s="455">
        <v>180</v>
      </c>
      <c r="B185" s="458" t="s">
        <v>748</v>
      </c>
      <c r="C185" s="458" t="s">
        <v>234</v>
      </c>
      <c r="D185" s="453"/>
      <c r="E185" s="465"/>
      <c r="F185" s="455">
        <v>0</v>
      </c>
      <c r="G185" s="455">
        <v>0</v>
      </c>
      <c r="H185" s="455">
        <v>0</v>
      </c>
      <c r="I185" s="455">
        <v>1</v>
      </c>
      <c r="J185" s="469">
        <v>248.17699999999999</v>
      </c>
      <c r="K185" s="468"/>
      <c r="L185" s="468">
        <v>98.757000000000005</v>
      </c>
      <c r="M185" s="453"/>
      <c r="N185" s="453"/>
      <c r="O185" s="453"/>
      <c r="P185" s="275"/>
      <c r="Q185" s="275"/>
      <c r="R185" s="275"/>
      <c r="S185" s="275"/>
      <c r="T185" s="275"/>
    </row>
    <row r="186" spans="1:20" ht="15" customHeight="1" x14ac:dyDescent="0.3">
      <c r="A186" s="455">
        <v>181</v>
      </c>
      <c r="B186" s="458" t="s">
        <v>749</v>
      </c>
      <c r="C186" s="458" t="s">
        <v>234</v>
      </c>
      <c r="D186" s="453"/>
      <c r="E186" s="465"/>
      <c r="F186" s="455">
        <v>0</v>
      </c>
      <c r="G186" s="455">
        <v>0</v>
      </c>
      <c r="H186" s="455">
        <v>1</v>
      </c>
      <c r="I186" s="455">
        <v>3</v>
      </c>
      <c r="J186" s="469">
        <v>674.16</v>
      </c>
      <c r="K186" s="468"/>
      <c r="L186" s="468">
        <v>250.709</v>
      </c>
      <c r="M186" s="453"/>
      <c r="N186" s="453"/>
      <c r="O186" s="453"/>
      <c r="P186" s="275"/>
      <c r="Q186" s="275"/>
      <c r="R186" s="275"/>
      <c r="S186" s="275"/>
      <c r="T186" s="275"/>
    </row>
    <row r="187" spans="1:20" ht="15" customHeight="1" x14ac:dyDescent="0.3">
      <c r="A187" s="455">
        <v>182</v>
      </c>
      <c r="B187" s="458" t="s">
        <v>750</v>
      </c>
      <c r="C187" s="458" t="s">
        <v>234</v>
      </c>
      <c r="D187" s="453"/>
      <c r="E187" s="465"/>
      <c r="F187" s="455">
        <v>0</v>
      </c>
      <c r="G187" s="455">
        <v>0</v>
      </c>
      <c r="H187" s="455">
        <v>1</v>
      </c>
      <c r="I187" s="455">
        <v>2</v>
      </c>
      <c r="J187" s="469">
        <v>100.95399999999999</v>
      </c>
      <c r="K187" s="468"/>
      <c r="L187" s="468">
        <v>24.027000000000001</v>
      </c>
      <c r="M187" s="453"/>
      <c r="N187" s="453"/>
      <c r="O187" s="453"/>
      <c r="P187" s="275"/>
      <c r="Q187" s="275"/>
      <c r="R187" s="275"/>
      <c r="S187" s="275"/>
      <c r="T187" s="275"/>
    </row>
    <row r="188" spans="1:20" ht="15" customHeight="1" x14ac:dyDescent="0.3">
      <c r="A188" s="455">
        <v>183</v>
      </c>
      <c r="B188" s="458" t="s">
        <v>751</v>
      </c>
      <c r="C188" s="458" t="s">
        <v>234</v>
      </c>
      <c r="D188" s="453"/>
      <c r="E188" s="465"/>
      <c r="F188" s="455">
        <v>0</v>
      </c>
      <c r="G188" s="455">
        <v>0</v>
      </c>
      <c r="H188" s="455">
        <v>1</v>
      </c>
      <c r="I188" s="455">
        <v>0</v>
      </c>
      <c r="J188" s="469">
        <v>551.12599999999998</v>
      </c>
      <c r="K188" s="468"/>
      <c r="L188" s="468">
        <v>317.51799999999997</v>
      </c>
      <c r="M188" s="453"/>
      <c r="N188" s="453"/>
      <c r="O188" s="453"/>
      <c r="P188" s="275"/>
      <c r="Q188" s="275"/>
      <c r="R188" s="275"/>
      <c r="S188" s="275"/>
      <c r="T188" s="275"/>
    </row>
    <row r="189" spans="1:20" ht="15" customHeight="1" x14ac:dyDescent="0.3">
      <c r="A189" s="455">
        <v>184</v>
      </c>
      <c r="B189" s="458" t="s">
        <v>752</v>
      </c>
      <c r="C189" s="458" t="s">
        <v>236</v>
      </c>
      <c r="D189" s="453"/>
      <c r="E189" s="465"/>
      <c r="F189" s="455">
        <v>0</v>
      </c>
      <c r="G189" s="455">
        <v>0</v>
      </c>
      <c r="H189" s="455">
        <v>1</v>
      </c>
      <c r="I189" s="455">
        <v>0</v>
      </c>
      <c r="J189" s="469">
        <v>480.28300000000002</v>
      </c>
      <c r="K189" s="468"/>
      <c r="L189" s="468">
        <v>241.51</v>
      </c>
      <c r="M189" s="453"/>
      <c r="N189" s="453"/>
      <c r="O189" s="453"/>
      <c r="P189" s="275"/>
      <c r="Q189" s="275"/>
      <c r="R189" s="275"/>
      <c r="S189" s="275"/>
      <c r="T189" s="275"/>
    </row>
    <row r="190" spans="1:20" ht="15" customHeight="1" x14ac:dyDescent="0.3">
      <c r="A190" s="455">
        <v>185</v>
      </c>
      <c r="B190" s="458" t="s">
        <v>93</v>
      </c>
      <c r="C190" s="458" t="s">
        <v>362</v>
      </c>
      <c r="D190" s="453"/>
      <c r="E190" s="465">
        <v>4</v>
      </c>
      <c r="F190" s="455">
        <v>4</v>
      </c>
      <c r="G190" s="455">
        <v>6</v>
      </c>
      <c r="H190" s="455">
        <v>4</v>
      </c>
      <c r="I190" s="455">
        <v>4</v>
      </c>
      <c r="J190" s="469">
        <v>454.56200000000001</v>
      </c>
      <c r="K190" s="468"/>
      <c r="L190" s="468">
        <v>387.42500000000001</v>
      </c>
      <c r="M190" s="453"/>
      <c r="N190" s="453"/>
      <c r="O190" s="453"/>
      <c r="P190" s="275"/>
      <c r="Q190" s="275"/>
      <c r="R190" s="275"/>
      <c r="S190" s="275"/>
      <c r="T190" s="275"/>
    </row>
    <row r="191" spans="1:20" ht="15" customHeight="1" x14ac:dyDescent="0.3">
      <c r="A191" s="455">
        <v>186</v>
      </c>
      <c r="B191" s="458" t="s">
        <v>94</v>
      </c>
      <c r="C191" s="458" t="s">
        <v>362</v>
      </c>
      <c r="D191" s="453"/>
      <c r="E191" s="465">
        <v>0</v>
      </c>
      <c r="F191" s="455">
        <v>0</v>
      </c>
      <c r="G191" s="455">
        <v>1</v>
      </c>
      <c r="H191" s="455">
        <v>1</v>
      </c>
      <c r="I191" s="455">
        <v>0</v>
      </c>
      <c r="J191" s="469">
        <v>715.03200000000004</v>
      </c>
      <c r="K191" s="468"/>
      <c r="L191" s="468">
        <v>562.65099999999995</v>
      </c>
      <c r="M191" s="453"/>
      <c r="N191" s="453"/>
      <c r="O191" s="453"/>
      <c r="P191" s="275"/>
      <c r="Q191" s="275"/>
      <c r="R191" s="275"/>
      <c r="S191" s="275"/>
      <c r="T191" s="275"/>
    </row>
    <row r="192" spans="1:20" ht="15" customHeight="1" x14ac:dyDescent="0.3">
      <c r="A192" s="455">
        <v>187</v>
      </c>
      <c r="B192" s="458" t="s">
        <v>753</v>
      </c>
      <c r="C192" s="458" t="s">
        <v>20</v>
      </c>
      <c r="D192" s="453"/>
      <c r="E192" s="465"/>
      <c r="F192" s="455">
        <v>0</v>
      </c>
      <c r="G192" s="455">
        <v>0</v>
      </c>
      <c r="H192" s="455">
        <v>0</v>
      </c>
      <c r="I192" s="455">
        <v>0</v>
      </c>
      <c r="J192" s="469">
        <v>38.65</v>
      </c>
      <c r="K192" s="468"/>
      <c r="L192" s="468">
        <v>24.155000000000001</v>
      </c>
      <c r="M192" s="453"/>
      <c r="N192" s="453"/>
      <c r="O192" s="453"/>
      <c r="P192" s="275"/>
      <c r="Q192" s="275"/>
      <c r="R192" s="275"/>
      <c r="S192" s="275"/>
      <c r="T192" s="275"/>
    </row>
    <row r="193" spans="1:20" ht="15" customHeight="1" x14ac:dyDescent="0.3">
      <c r="A193" s="455">
        <v>188</v>
      </c>
      <c r="B193" s="458" t="s">
        <v>754</v>
      </c>
      <c r="C193" s="458" t="s">
        <v>20</v>
      </c>
      <c r="D193" s="453"/>
      <c r="E193" s="465"/>
      <c r="F193" s="455">
        <v>0</v>
      </c>
      <c r="G193" s="455">
        <v>0</v>
      </c>
      <c r="H193" s="455">
        <v>0</v>
      </c>
      <c r="I193" s="455">
        <v>0</v>
      </c>
      <c r="J193" s="469">
        <v>64.033000000000001</v>
      </c>
      <c r="K193" s="468"/>
      <c r="L193" s="468">
        <v>20.988</v>
      </c>
      <c r="M193" s="453"/>
      <c r="N193" s="455">
        <v>20.988</v>
      </c>
      <c r="O193" s="453" t="s">
        <v>1290</v>
      </c>
      <c r="P193" s="275"/>
      <c r="Q193" s="275"/>
      <c r="R193" s="275"/>
      <c r="S193" s="275"/>
      <c r="T193" s="275"/>
    </row>
    <row r="194" spans="1:20" ht="15" customHeight="1" x14ac:dyDescent="0.3">
      <c r="A194" s="455">
        <v>189</v>
      </c>
      <c r="B194" s="458" t="s">
        <v>755</v>
      </c>
      <c r="C194" s="458" t="s">
        <v>234</v>
      </c>
      <c r="D194" s="453"/>
      <c r="E194" s="465"/>
      <c r="F194" s="455">
        <v>0</v>
      </c>
      <c r="G194" s="455">
        <v>0</v>
      </c>
      <c r="H194" s="455">
        <v>0</v>
      </c>
      <c r="I194" s="455">
        <v>0</v>
      </c>
      <c r="J194" s="469">
        <v>91.063000000000002</v>
      </c>
      <c r="K194" s="468"/>
      <c r="L194" s="468">
        <v>39.024000000000001</v>
      </c>
      <c r="M194" s="453"/>
      <c r="N194" s="455">
        <v>39.024000000000001</v>
      </c>
      <c r="O194" s="453" t="s">
        <v>1290</v>
      </c>
      <c r="P194" s="275"/>
      <c r="Q194" s="275"/>
      <c r="R194" s="275"/>
      <c r="S194" s="275"/>
      <c r="T194" s="275"/>
    </row>
    <row r="195" spans="1:20" ht="15" customHeight="1" x14ac:dyDescent="0.3">
      <c r="A195" s="455">
        <v>190</v>
      </c>
      <c r="B195" s="458" t="s">
        <v>756</v>
      </c>
      <c r="C195" s="458" t="s">
        <v>234</v>
      </c>
      <c r="D195" s="453"/>
      <c r="E195" s="465"/>
      <c r="F195" s="455">
        <v>0</v>
      </c>
      <c r="G195" s="455">
        <v>0</v>
      </c>
      <c r="H195" s="455">
        <v>0</v>
      </c>
      <c r="I195" s="455">
        <v>0</v>
      </c>
      <c r="J195" s="469">
        <v>165.446</v>
      </c>
      <c r="K195" s="468"/>
      <c r="L195" s="468">
        <v>77.471999999999994</v>
      </c>
      <c r="M195" s="453"/>
      <c r="N195" s="455">
        <v>77.408000000000001</v>
      </c>
      <c r="O195" s="453" t="s">
        <v>1291</v>
      </c>
      <c r="P195" s="275"/>
      <c r="Q195" s="275"/>
      <c r="R195" s="275"/>
      <c r="S195" s="275"/>
      <c r="T195" s="275"/>
    </row>
    <row r="196" spans="1:20" ht="15" customHeight="1" x14ac:dyDescent="0.3">
      <c r="A196" s="455">
        <v>191</v>
      </c>
      <c r="B196" s="458" t="s">
        <v>757</v>
      </c>
      <c r="C196" s="458" t="s">
        <v>20</v>
      </c>
      <c r="D196" s="453"/>
      <c r="E196" s="465"/>
      <c r="F196" s="455">
        <v>0</v>
      </c>
      <c r="G196" s="455">
        <v>0</v>
      </c>
      <c r="H196" s="455">
        <v>0</v>
      </c>
      <c r="I196" s="455">
        <v>1</v>
      </c>
      <c r="J196" s="469">
        <v>114.81699999999999</v>
      </c>
      <c r="K196" s="468"/>
      <c r="L196" s="468">
        <v>54.628999999999998</v>
      </c>
      <c r="M196" s="453"/>
      <c r="N196" s="455">
        <v>53.905000000000001</v>
      </c>
      <c r="O196" s="453" t="s">
        <v>1291</v>
      </c>
      <c r="P196" s="275"/>
      <c r="Q196" s="275"/>
      <c r="R196" s="275"/>
      <c r="S196" s="275"/>
      <c r="T196" s="275"/>
    </row>
    <row r="197" spans="1:20" ht="15" customHeight="1" x14ac:dyDescent="0.3">
      <c r="A197" s="455">
        <v>192</v>
      </c>
      <c r="B197" s="458" t="s">
        <v>758</v>
      </c>
      <c r="C197" s="458" t="s">
        <v>20</v>
      </c>
      <c r="D197" s="453"/>
      <c r="E197" s="465"/>
      <c r="F197" s="455">
        <v>0</v>
      </c>
      <c r="G197" s="455">
        <v>1</v>
      </c>
      <c r="H197" s="455">
        <v>0</v>
      </c>
      <c r="I197" s="455">
        <v>0</v>
      </c>
      <c r="J197" s="469">
        <v>118.95</v>
      </c>
      <c r="K197" s="468"/>
      <c r="L197" s="468">
        <v>69.341999999999999</v>
      </c>
      <c r="M197" s="453"/>
      <c r="N197" s="455">
        <v>68.908000000000001</v>
      </c>
      <c r="O197" s="453" t="s">
        <v>1290</v>
      </c>
      <c r="P197" s="275"/>
      <c r="Q197" s="275"/>
      <c r="R197" s="275"/>
      <c r="S197" s="275"/>
      <c r="T197" s="275"/>
    </row>
    <row r="198" spans="1:20" ht="15" customHeight="1" x14ac:dyDescent="0.3">
      <c r="A198" s="455">
        <v>193</v>
      </c>
      <c r="B198" s="458" t="s">
        <v>95</v>
      </c>
      <c r="C198" s="458" t="s">
        <v>874</v>
      </c>
      <c r="D198" s="453"/>
      <c r="E198" s="465"/>
      <c r="F198" s="455">
        <v>0</v>
      </c>
      <c r="G198" s="455">
        <v>0</v>
      </c>
      <c r="H198" s="455">
        <v>0</v>
      </c>
      <c r="I198" s="455">
        <v>0</v>
      </c>
      <c r="J198" s="469">
        <v>16.509</v>
      </c>
      <c r="K198" s="468"/>
      <c r="L198" s="469"/>
      <c r="M198" s="453"/>
      <c r="N198" s="453"/>
      <c r="O198" s="453"/>
      <c r="P198" s="275"/>
      <c r="Q198" s="275"/>
      <c r="R198" s="275"/>
      <c r="S198" s="275"/>
      <c r="T198" s="275"/>
    </row>
    <row r="199" spans="1:20" ht="15" customHeight="1" x14ac:dyDescent="0.3">
      <c r="A199" s="455">
        <v>194</v>
      </c>
      <c r="B199" s="458" t="s">
        <v>35</v>
      </c>
      <c r="C199" s="458" t="s">
        <v>247</v>
      </c>
      <c r="D199" s="453"/>
      <c r="E199" s="465"/>
      <c r="F199" s="455">
        <v>0</v>
      </c>
      <c r="G199" s="455">
        <v>0</v>
      </c>
      <c r="H199" s="455">
        <v>0</v>
      </c>
      <c r="I199" s="455">
        <v>0</v>
      </c>
      <c r="J199" s="469">
        <v>97.629000000000005</v>
      </c>
      <c r="K199" s="468"/>
      <c r="L199" s="469">
        <v>97.629000000000005</v>
      </c>
      <c r="M199" s="453"/>
      <c r="N199" s="453"/>
      <c r="O199" s="453"/>
      <c r="P199" s="275"/>
      <c r="Q199" s="275"/>
      <c r="R199" s="275"/>
      <c r="S199" s="275"/>
      <c r="T199" s="275"/>
    </row>
    <row r="200" spans="1:20" ht="15" customHeight="1" x14ac:dyDescent="0.3">
      <c r="A200" s="455">
        <v>195</v>
      </c>
      <c r="B200" s="458" t="s">
        <v>760</v>
      </c>
      <c r="C200" s="458" t="s">
        <v>20</v>
      </c>
      <c r="D200" s="453"/>
      <c r="E200" s="465"/>
      <c r="F200" s="455">
        <v>0</v>
      </c>
      <c r="G200" s="455">
        <v>0</v>
      </c>
      <c r="H200" s="455">
        <v>0</v>
      </c>
      <c r="I200" s="455">
        <v>1</v>
      </c>
      <c r="J200" s="469">
        <v>30.167000000000002</v>
      </c>
      <c r="K200" s="468"/>
      <c r="L200" s="469"/>
      <c r="M200" s="453"/>
      <c r="N200" s="453"/>
      <c r="O200" s="453"/>
      <c r="P200" s="275"/>
      <c r="Q200" s="275"/>
      <c r="R200" s="275"/>
      <c r="S200" s="275"/>
      <c r="T200" s="275"/>
    </row>
    <row r="201" spans="1:20" ht="15" customHeight="1" x14ac:dyDescent="0.3">
      <c r="A201" s="455">
        <v>196</v>
      </c>
      <c r="B201" s="458" t="s">
        <v>96</v>
      </c>
      <c r="C201" s="458" t="s">
        <v>20</v>
      </c>
      <c r="D201" s="453"/>
      <c r="E201" s="465"/>
      <c r="F201" s="455">
        <v>0</v>
      </c>
      <c r="G201" s="455">
        <v>0</v>
      </c>
      <c r="H201" s="455">
        <v>0</v>
      </c>
      <c r="I201" s="455">
        <v>0</v>
      </c>
      <c r="J201" s="469">
        <v>74.349999999999994</v>
      </c>
      <c r="K201" s="468"/>
      <c r="L201" s="469">
        <v>57.328000000000003</v>
      </c>
      <c r="M201" s="453"/>
      <c r="N201" s="453"/>
      <c r="O201" s="453"/>
      <c r="P201" s="275"/>
      <c r="Q201" s="275"/>
      <c r="R201" s="275"/>
      <c r="S201" s="275"/>
      <c r="T201" s="275"/>
    </row>
    <row r="202" spans="1:20" ht="15" customHeight="1" x14ac:dyDescent="0.3">
      <c r="A202" s="455">
        <v>197</v>
      </c>
      <c r="B202" s="458" t="s">
        <v>221</v>
      </c>
      <c r="C202" s="458" t="s">
        <v>20</v>
      </c>
      <c r="D202" s="453"/>
      <c r="E202" s="465"/>
      <c r="F202" s="455">
        <v>0</v>
      </c>
      <c r="G202" s="455">
        <v>0</v>
      </c>
      <c r="H202" s="455">
        <v>0</v>
      </c>
      <c r="I202" s="455">
        <v>1</v>
      </c>
      <c r="J202" s="469">
        <v>29.783000000000001</v>
      </c>
      <c r="K202" s="468"/>
      <c r="L202" s="469"/>
      <c r="M202" s="453"/>
      <c r="N202" s="453"/>
      <c r="O202" s="453"/>
      <c r="P202" s="275"/>
      <c r="Q202" s="275"/>
      <c r="R202" s="275"/>
      <c r="S202" s="275"/>
      <c r="T202" s="275"/>
    </row>
    <row r="203" spans="1:20" ht="15" customHeight="1" x14ac:dyDescent="0.3">
      <c r="A203" s="455">
        <v>198</v>
      </c>
      <c r="B203" s="458" t="s">
        <v>764</v>
      </c>
      <c r="C203" s="458" t="s">
        <v>20</v>
      </c>
      <c r="D203" s="453"/>
      <c r="E203" s="465"/>
      <c r="F203" s="455">
        <v>0</v>
      </c>
      <c r="G203" s="455">
        <v>0</v>
      </c>
      <c r="H203" s="455">
        <v>0</v>
      </c>
      <c r="I203" s="455">
        <v>0</v>
      </c>
      <c r="J203" s="469">
        <v>88.917000000000002</v>
      </c>
      <c r="K203" s="468"/>
      <c r="L203" s="469">
        <v>67.301000000000002</v>
      </c>
      <c r="M203" s="453"/>
      <c r="N203" s="455">
        <v>67.236999999999995</v>
      </c>
      <c r="O203" s="453" t="s">
        <v>1290</v>
      </c>
      <c r="P203" s="275"/>
      <c r="Q203" s="275"/>
      <c r="R203" s="275"/>
      <c r="S203" s="275"/>
      <c r="T203" s="275"/>
    </row>
    <row r="204" spans="1:20" ht="15" customHeight="1" x14ac:dyDescent="0.3">
      <c r="A204" s="455">
        <v>199</v>
      </c>
      <c r="B204" s="458" t="s">
        <v>765</v>
      </c>
      <c r="C204" s="458" t="s">
        <v>246</v>
      </c>
      <c r="D204" s="453"/>
      <c r="E204" s="465"/>
      <c r="F204" s="455">
        <v>0</v>
      </c>
      <c r="G204" s="455">
        <v>0</v>
      </c>
      <c r="H204" s="455">
        <v>0</v>
      </c>
      <c r="I204" s="455">
        <v>0</v>
      </c>
      <c r="J204" s="469">
        <v>30.925999999999998</v>
      </c>
      <c r="K204" s="468"/>
      <c r="L204" s="469"/>
      <c r="M204" s="453"/>
      <c r="N204" s="453"/>
      <c r="O204" s="453"/>
      <c r="P204" s="275"/>
      <c r="Q204" s="275"/>
      <c r="R204" s="275"/>
      <c r="S204" s="275"/>
      <c r="T204" s="275"/>
    </row>
    <row r="205" spans="1:20" ht="15" customHeight="1" x14ac:dyDescent="0.3">
      <c r="A205" s="455">
        <v>200</v>
      </c>
      <c r="B205" s="458" t="s">
        <v>766</v>
      </c>
      <c r="C205" s="458" t="s">
        <v>20</v>
      </c>
      <c r="D205" s="453"/>
      <c r="E205" s="465"/>
      <c r="F205" s="455">
        <v>0</v>
      </c>
      <c r="G205" s="455">
        <v>0</v>
      </c>
      <c r="H205" s="455">
        <v>0</v>
      </c>
      <c r="I205" s="455">
        <v>0</v>
      </c>
      <c r="J205" s="469">
        <v>51.683</v>
      </c>
      <c r="K205" s="468"/>
      <c r="L205" s="469"/>
      <c r="M205" s="453"/>
      <c r="N205" s="453"/>
      <c r="O205" s="453"/>
      <c r="P205" s="275"/>
      <c r="Q205" s="275"/>
      <c r="R205" s="275"/>
      <c r="S205" s="275"/>
      <c r="T205" s="275"/>
    </row>
    <row r="206" spans="1:20" ht="15" customHeight="1" x14ac:dyDescent="0.3">
      <c r="A206" s="455">
        <v>201</v>
      </c>
      <c r="B206" s="458" t="s">
        <v>768</v>
      </c>
      <c r="C206" s="458" t="s">
        <v>235</v>
      </c>
      <c r="D206" s="453"/>
      <c r="E206" s="465"/>
      <c r="F206" s="455">
        <v>0</v>
      </c>
      <c r="G206" s="455">
        <v>0</v>
      </c>
      <c r="H206" s="455">
        <v>2</v>
      </c>
      <c r="I206" s="455">
        <v>0</v>
      </c>
      <c r="J206" s="469">
        <v>609.4</v>
      </c>
      <c r="K206" s="468"/>
      <c r="L206" s="469">
        <v>443.00200000000001</v>
      </c>
      <c r="M206" s="453"/>
      <c r="N206" s="455">
        <v>442.55</v>
      </c>
      <c r="O206" s="453" t="s">
        <v>1292</v>
      </c>
      <c r="P206" s="275"/>
      <c r="Q206" s="275"/>
      <c r="R206" s="275"/>
      <c r="S206" s="275"/>
      <c r="T206" s="275"/>
    </row>
    <row r="207" spans="1:20" ht="15" customHeight="1" x14ac:dyDescent="0.3">
      <c r="A207" s="455">
        <v>202</v>
      </c>
      <c r="B207" s="458" t="s">
        <v>769</v>
      </c>
      <c r="C207" s="458" t="s">
        <v>235</v>
      </c>
      <c r="D207" s="453"/>
      <c r="E207" s="465"/>
      <c r="F207" s="455">
        <v>0</v>
      </c>
      <c r="G207" s="455">
        <v>0</v>
      </c>
      <c r="H207" s="455">
        <v>0</v>
      </c>
      <c r="I207" s="455">
        <v>0</v>
      </c>
      <c r="J207" s="469">
        <v>69.983000000000004</v>
      </c>
      <c r="K207" s="468"/>
      <c r="L207" s="469"/>
      <c r="M207" s="453"/>
      <c r="N207" s="453"/>
      <c r="O207" s="453"/>
      <c r="P207" s="275"/>
      <c r="Q207" s="275"/>
      <c r="R207" s="275"/>
      <c r="S207" s="275"/>
      <c r="T207" s="275"/>
    </row>
    <row r="208" spans="1:20" ht="15" customHeight="1" x14ac:dyDescent="0.3">
      <c r="A208" s="455">
        <v>203</v>
      </c>
      <c r="B208" s="458" t="s">
        <v>775</v>
      </c>
      <c r="C208" s="458" t="s">
        <v>20</v>
      </c>
      <c r="D208" s="458"/>
      <c r="E208" s="466"/>
      <c r="F208" s="458">
        <v>2</v>
      </c>
      <c r="G208" s="458">
        <v>2</v>
      </c>
      <c r="H208" s="458">
        <v>0</v>
      </c>
      <c r="I208" s="458">
        <v>0</v>
      </c>
      <c r="J208" s="469">
        <v>150.11500000000001</v>
      </c>
      <c r="K208" s="469"/>
      <c r="L208" s="469">
        <v>67.989999999999995</v>
      </c>
      <c r="M208" s="453"/>
      <c r="N208" s="455">
        <v>67.248000000000005</v>
      </c>
      <c r="O208" s="453" t="s">
        <v>1290</v>
      </c>
      <c r="P208" s="275"/>
      <c r="Q208" s="275"/>
      <c r="R208" s="275"/>
      <c r="S208" s="275"/>
      <c r="T208" s="275"/>
    </row>
    <row r="209" spans="1:20" ht="15" customHeight="1" x14ac:dyDescent="0.3">
      <c r="A209" s="455">
        <v>204</v>
      </c>
      <c r="B209" s="458" t="s">
        <v>785</v>
      </c>
      <c r="C209" s="458" t="s">
        <v>235</v>
      </c>
      <c r="D209" s="458"/>
      <c r="E209" s="466"/>
      <c r="F209" s="458">
        <v>0</v>
      </c>
      <c r="G209" s="458">
        <v>0</v>
      </c>
      <c r="H209" s="458">
        <v>0</v>
      </c>
      <c r="I209" s="458">
        <v>0</v>
      </c>
      <c r="J209" s="469">
        <v>130.22800000000001</v>
      </c>
      <c r="K209" s="469"/>
      <c r="L209" s="469">
        <v>98.667000000000002</v>
      </c>
      <c r="M209" s="453"/>
      <c r="N209" s="455">
        <v>98.626999999999995</v>
      </c>
      <c r="O209" s="453" t="s">
        <v>1290</v>
      </c>
      <c r="P209" s="275"/>
      <c r="Q209" s="275"/>
      <c r="R209" s="275"/>
      <c r="S209" s="275"/>
      <c r="T209" s="275"/>
    </row>
    <row r="210" spans="1:20" ht="15" customHeight="1" x14ac:dyDescent="0.3">
      <c r="A210" s="455">
        <v>205</v>
      </c>
      <c r="B210" s="458" t="s">
        <v>791</v>
      </c>
      <c r="C210" s="458" t="s">
        <v>236</v>
      </c>
      <c r="D210" s="458"/>
      <c r="E210" s="466"/>
      <c r="F210" s="458">
        <v>0</v>
      </c>
      <c r="G210" s="458">
        <v>0</v>
      </c>
      <c r="H210" s="458">
        <v>0</v>
      </c>
      <c r="I210" s="458">
        <v>1</v>
      </c>
      <c r="J210" s="469">
        <v>237.78</v>
      </c>
      <c r="K210" s="469"/>
      <c r="L210" s="469">
        <v>155.44900000000001</v>
      </c>
      <c r="M210" s="453"/>
      <c r="N210" s="455">
        <v>154.809</v>
      </c>
      <c r="O210" s="453" t="s">
        <v>1290</v>
      </c>
      <c r="P210" s="275"/>
      <c r="Q210" s="275"/>
      <c r="R210" s="275"/>
      <c r="S210" s="275"/>
      <c r="T210" s="275"/>
    </row>
    <row r="211" spans="1:20" ht="15" customHeight="1" x14ac:dyDescent="0.3">
      <c r="A211" s="455">
        <v>206</v>
      </c>
      <c r="B211" s="458" t="s">
        <v>792</v>
      </c>
      <c r="C211" s="458" t="s">
        <v>235</v>
      </c>
      <c r="D211" s="458"/>
      <c r="E211" s="466"/>
      <c r="F211" s="458">
        <v>1</v>
      </c>
      <c r="G211" s="458">
        <v>2</v>
      </c>
      <c r="H211" s="458">
        <v>1</v>
      </c>
      <c r="I211" s="458">
        <v>0</v>
      </c>
      <c r="J211" s="469">
        <v>139.24199999999999</v>
      </c>
      <c r="K211" s="469"/>
      <c r="L211" s="469">
        <v>18.852</v>
      </c>
      <c r="M211" s="453"/>
      <c r="N211" s="455">
        <v>18.852</v>
      </c>
      <c r="O211" s="453" t="s">
        <v>1290</v>
      </c>
      <c r="P211" s="275"/>
      <c r="Q211" s="275"/>
      <c r="R211" s="275"/>
      <c r="S211" s="275"/>
      <c r="T211" s="275"/>
    </row>
    <row r="212" spans="1:20" ht="15" customHeight="1" x14ac:dyDescent="0.3">
      <c r="A212" s="455">
        <v>207</v>
      </c>
      <c r="B212" s="458" t="s">
        <v>99</v>
      </c>
      <c r="C212" s="458" t="s">
        <v>248</v>
      </c>
      <c r="D212" s="458"/>
      <c r="E212" s="466"/>
      <c r="F212" s="458">
        <v>0</v>
      </c>
      <c r="G212" s="458">
        <v>0</v>
      </c>
      <c r="H212" s="458">
        <v>0</v>
      </c>
      <c r="I212" s="458">
        <v>0</v>
      </c>
      <c r="J212" s="469">
        <v>50.997</v>
      </c>
      <c r="K212" s="469"/>
      <c r="L212" s="469">
        <v>36.79</v>
      </c>
      <c r="M212" s="453"/>
      <c r="N212" s="455">
        <v>36.29</v>
      </c>
      <c r="O212" s="453" t="s">
        <v>1290</v>
      </c>
      <c r="P212" s="275"/>
      <c r="Q212" s="275"/>
      <c r="R212" s="275"/>
      <c r="S212" s="275"/>
      <c r="T212" s="275"/>
    </row>
    <row r="213" spans="1:20" ht="15" customHeight="1" x14ac:dyDescent="0.3">
      <c r="A213" s="455">
        <v>208</v>
      </c>
      <c r="B213" s="458" t="s">
        <v>795</v>
      </c>
      <c r="C213" s="458" t="s">
        <v>20</v>
      </c>
      <c r="D213" s="458"/>
      <c r="E213" s="466"/>
      <c r="F213" s="458">
        <v>0</v>
      </c>
      <c r="G213" s="458">
        <v>0</v>
      </c>
      <c r="H213" s="458">
        <v>1</v>
      </c>
      <c r="I213" s="458">
        <v>2</v>
      </c>
      <c r="J213" s="469">
        <v>200.38800000000001</v>
      </c>
      <c r="K213" s="469"/>
      <c r="L213" s="469">
        <v>135.911</v>
      </c>
      <c r="M213" s="453"/>
      <c r="N213" s="455">
        <v>135.89500000000001</v>
      </c>
      <c r="O213" s="453" t="s">
        <v>1291</v>
      </c>
      <c r="P213" s="275"/>
      <c r="Q213" s="275"/>
      <c r="R213" s="275"/>
      <c r="S213" s="275"/>
      <c r="T213" s="275"/>
    </row>
    <row r="214" spans="1:20" ht="15" customHeight="1" x14ac:dyDescent="0.3">
      <c r="A214" s="455">
        <v>209</v>
      </c>
      <c r="B214" s="458" t="s">
        <v>796</v>
      </c>
      <c r="C214" s="458" t="s">
        <v>20</v>
      </c>
      <c r="D214" s="458"/>
      <c r="E214" s="466"/>
      <c r="F214" s="458">
        <v>0</v>
      </c>
      <c r="G214" s="458">
        <v>1</v>
      </c>
      <c r="H214" s="458">
        <v>0</v>
      </c>
      <c r="I214" s="458">
        <v>0</v>
      </c>
      <c r="J214" s="469">
        <v>22.433</v>
      </c>
      <c r="K214" s="469"/>
      <c r="L214" s="469"/>
      <c r="M214" s="453"/>
      <c r="N214" s="453"/>
      <c r="O214" s="453"/>
      <c r="P214" s="275"/>
      <c r="Q214" s="275"/>
      <c r="R214" s="275"/>
      <c r="S214" s="275"/>
      <c r="T214" s="275"/>
    </row>
    <row r="215" spans="1:20" ht="15" customHeight="1" x14ac:dyDescent="0.3">
      <c r="A215" s="455">
        <v>210</v>
      </c>
      <c r="B215" s="458" t="s">
        <v>798</v>
      </c>
      <c r="C215" s="458" t="s">
        <v>20</v>
      </c>
      <c r="D215" s="458"/>
      <c r="E215" s="466"/>
      <c r="F215" s="458">
        <v>0</v>
      </c>
      <c r="G215" s="458">
        <v>0</v>
      </c>
      <c r="H215" s="458">
        <v>0</v>
      </c>
      <c r="I215" s="458">
        <v>0</v>
      </c>
      <c r="J215" s="469">
        <v>27.141999999999999</v>
      </c>
      <c r="K215" s="469"/>
      <c r="L215" s="469"/>
      <c r="M215" s="453"/>
      <c r="N215" s="453"/>
      <c r="O215" s="453"/>
      <c r="P215" s="275"/>
      <c r="Q215" s="275"/>
      <c r="R215" s="275"/>
      <c r="S215" s="275"/>
      <c r="T215" s="275"/>
    </row>
    <row r="216" spans="1:20" ht="15" customHeight="1" x14ac:dyDescent="0.3">
      <c r="A216" s="455">
        <v>211</v>
      </c>
      <c r="B216" s="458" t="s">
        <v>799</v>
      </c>
      <c r="C216" s="458" t="s">
        <v>234</v>
      </c>
      <c r="D216" s="458"/>
      <c r="E216" s="466"/>
      <c r="F216" s="458">
        <v>0</v>
      </c>
      <c r="G216" s="458">
        <v>0</v>
      </c>
      <c r="H216" s="458">
        <v>0</v>
      </c>
      <c r="I216" s="458">
        <v>0</v>
      </c>
      <c r="J216" s="469">
        <v>109.34099999999999</v>
      </c>
      <c r="K216" s="469"/>
      <c r="L216" s="469">
        <v>45.234000000000002</v>
      </c>
      <c r="M216" s="453"/>
      <c r="N216" s="455">
        <v>45.234000000000002</v>
      </c>
      <c r="O216" s="453" t="s">
        <v>1290</v>
      </c>
      <c r="P216" s="275"/>
      <c r="Q216" s="275"/>
      <c r="R216" s="275"/>
      <c r="S216" s="275"/>
      <c r="T216" s="275"/>
    </row>
    <row r="217" spans="1:20" ht="15" customHeight="1" x14ac:dyDescent="0.3">
      <c r="A217" s="455">
        <v>212</v>
      </c>
      <c r="B217" s="458" t="s">
        <v>800</v>
      </c>
      <c r="C217" s="458" t="s">
        <v>20</v>
      </c>
      <c r="D217" s="458"/>
      <c r="E217" s="466"/>
      <c r="F217" s="458">
        <v>0</v>
      </c>
      <c r="G217" s="458">
        <v>0</v>
      </c>
      <c r="H217" s="458">
        <v>0</v>
      </c>
      <c r="I217" s="458">
        <v>0</v>
      </c>
      <c r="J217" s="469">
        <v>23.573</v>
      </c>
      <c r="K217" s="469"/>
      <c r="L217" s="469"/>
      <c r="M217" s="453"/>
      <c r="N217" s="453"/>
      <c r="O217" s="453"/>
      <c r="P217" s="275"/>
      <c r="Q217" s="275"/>
      <c r="R217" s="275"/>
      <c r="S217" s="275"/>
      <c r="T217" s="275"/>
    </row>
    <row r="218" spans="1:20" ht="15" customHeight="1" x14ac:dyDescent="0.3">
      <c r="A218" s="455">
        <v>213</v>
      </c>
      <c r="B218" s="458" t="s">
        <v>100</v>
      </c>
      <c r="C218" s="458" t="s">
        <v>242</v>
      </c>
      <c r="D218" s="458"/>
      <c r="E218" s="466"/>
      <c r="F218" s="458">
        <v>0</v>
      </c>
      <c r="G218" s="458">
        <v>0</v>
      </c>
      <c r="H218" s="458">
        <v>0</v>
      </c>
      <c r="I218" s="458">
        <v>0</v>
      </c>
      <c r="J218" s="469">
        <v>199.63300000000001</v>
      </c>
      <c r="K218" s="469"/>
      <c r="L218" s="469">
        <v>199.63300000000001</v>
      </c>
      <c r="M218" s="453"/>
      <c r="N218" s="455">
        <v>199.333</v>
      </c>
      <c r="O218" s="453" t="s">
        <v>1290</v>
      </c>
      <c r="P218" s="275"/>
      <c r="Q218" s="275"/>
      <c r="R218" s="275"/>
      <c r="S218" s="275"/>
      <c r="T218" s="275"/>
    </row>
    <row r="219" spans="1:20" ht="15" customHeight="1" x14ac:dyDescent="0.3">
      <c r="A219" s="455">
        <v>214</v>
      </c>
      <c r="B219" s="458" t="s">
        <v>808</v>
      </c>
      <c r="C219" s="458" t="s">
        <v>20</v>
      </c>
      <c r="D219" s="458"/>
      <c r="E219" s="466"/>
      <c r="F219" s="458">
        <v>0</v>
      </c>
      <c r="G219" s="458">
        <v>0</v>
      </c>
      <c r="H219" s="458">
        <v>0</v>
      </c>
      <c r="I219" s="458">
        <v>0</v>
      </c>
      <c r="J219" s="469">
        <v>173.68299999999999</v>
      </c>
      <c r="K219" s="469"/>
      <c r="L219" s="469">
        <v>140.624</v>
      </c>
      <c r="M219" s="453"/>
      <c r="N219" s="455">
        <v>140.608</v>
      </c>
      <c r="O219" s="453" t="s">
        <v>1290</v>
      </c>
      <c r="P219" s="275"/>
      <c r="Q219" s="275"/>
      <c r="R219" s="275"/>
      <c r="S219" s="275"/>
      <c r="T219" s="275"/>
    </row>
    <row r="220" spans="1:20" ht="15" customHeight="1" x14ac:dyDescent="0.3">
      <c r="A220" s="455">
        <v>215</v>
      </c>
      <c r="B220" s="459" t="s">
        <v>810</v>
      </c>
      <c r="C220" s="459" t="s">
        <v>20</v>
      </c>
      <c r="D220" s="459"/>
      <c r="E220" s="467"/>
      <c r="F220" s="459">
        <v>0</v>
      </c>
      <c r="G220" s="459">
        <v>0</v>
      </c>
      <c r="H220" s="459">
        <v>0</v>
      </c>
      <c r="I220" s="459">
        <v>0</v>
      </c>
      <c r="J220" s="470">
        <v>31.908000000000001</v>
      </c>
      <c r="K220" s="470"/>
      <c r="L220" s="470"/>
      <c r="M220" s="460"/>
      <c r="N220" s="460"/>
      <c r="O220" s="460"/>
      <c r="P220" s="275"/>
      <c r="Q220" s="275"/>
      <c r="R220" s="275"/>
      <c r="S220" s="275"/>
      <c r="T220" s="275"/>
    </row>
    <row r="221" spans="1:20" x14ac:dyDescent="0.3">
      <c r="A221" s="461"/>
      <c r="B221" s="461"/>
      <c r="C221" s="461"/>
      <c r="D221" s="461"/>
      <c r="E221" s="461"/>
      <c r="F221" s="461"/>
      <c r="G221" s="461"/>
      <c r="H221" s="461"/>
      <c r="I221" s="461"/>
      <c r="J221" s="462"/>
      <c r="K221" s="461"/>
      <c r="L221" s="461"/>
      <c r="M221" s="461"/>
      <c r="N221" s="461"/>
      <c r="O221" s="461"/>
    </row>
  </sheetData>
  <autoFilter ref="A4:T220" xr:uid="{497F66ED-6DF7-4BE0-A8EF-AB29515411F0}">
    <filterColumn colId="16" showButton="0"/>
    <filterColumn colId="18" showButton="0"/>
  </autoFilter>
  <mergeCells count="12">
    <mergeCell ref="Q4:R4"/>
    <mergeCell ref="S4:T4"/>
    <mergeCell ref="N3:O3"/>
    <mergeCell ref="A2:O2"/>
    <mergeCell ref="A3:A4"/>
    <mergeCell ref="B3:B4"/>
    <mergeCell ref="C3:C4"/>
    <mergeCell ref="D3:D4"/>
    <mergeCell ref="E3:E4"/>
    <mergeCell ref="F3:I3"/>
    <mergeCell ref="J3:K3"/>
    <mergeCell ref="L3:M3"/>
  </mergeCells>
  <phoneticPr fontId="100" type="noConversion"/>
  <conditionalFormatting sqref="B111:B123 C123:C124">
    <cfRule type="expression" dxfId="1" priority="10766" stopIfTrue="1">
      <formula>IF(#REF!="TEN",TRUE,FALSE)</formula>
    </cfRule>
  </conditionalFormatting>
  <conditionalFormatting sqref="L160:L197">
    <cfRule type="expression" dxfId="0" priority="19" stopIfTrue="1">
      <formula>IF(#REF!="TEN",TRUE,FALSE)</formula>
    </cfRule>
  </conditionalFormatting>
  <hyperlinks>
    <hyperlink ref="A1" location="'Progress Summary'!A1" display="'Progress Summary'!A1" xr:uid="{0CD96011-01C4-4C25-BCCC-D33B30E47A13}"/>
  </hyperlinks>
  <pageMargins left="0.7" right="0.7" top="0.75" bottom="0.75" header="0.3" footer="0.3"/>
  <pageSetup paperSize="9" orientation="portrait" verticalDpi="0" r:id="rId1"/>
  <ignoredErrors>
    <ignoredError sqref="G7:H7 F16:I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DE2D9-DF54-43BF-87BF-A991B245BC61}">
  <sheetPr codeName="Sheet4">
    <tabColor rgb="FFFF99FF"/>
    <pageSetUpPr fitToPage="1"/>
  </sheetPr>
  <dimension ref="A1:K19"/>
  <sheetViews>
    <sheetView zoomScaleNormal="80" workbookViewId="0">
      <pane ySplit="3" topLeftCell="A7" activePane="bottomLeft" state="frozen"/>
      <selection pane="bottomLeft" activeCell="I12" sqref="I12"/>
    </sheetView>
  </sheetViews>
  <sheetFormatPr defaultColWidth="9.1796875" defaultRowHeight="14.5" x14ac:dyDescent="0.35"/>
  <cols>
    <col min="1" max="1" width="3.81640625" style="2" bestFit="1" customWidth="1"/>
    <col min="2" max="2" width="32.1796875" style="2" customWidth="1"/>
    <col min="3" max="3" width="6.1796875" style="89" customWidth="1"/>
    <col min="4" max="4" width="5.7265625" style="89" customWidth="1"/>
    <col min="5" max="5" width="6.54296875" style="89" customWidth="1"/>
    <col min="6" max="6" width="8.1796875" style="2" hidden="1" customWidth="1"/>
    <col min="7" max="7" width="8.1796875" style="89" hidden="1" customWidth="1"/>
    <col min="8" max="9" width="18.1796875" style="89" customWidth="1"/>
    <col min="10" max="10" width="10.54296875" style="89" customWidth="1"/>
    <col min="11" max="11" width="15.81640625" style="89" bestFit="1" customWidth="1"/>
    <col min="12" max="16384" width="9.1796875" style="2"/>
  </cols>
  <sheetData>
    <row r="1" spans="1:11" x14ac:dyDescent="0.35">
      <c r="A1" s="216" t="s">
        <v>1288</v>
      </c>
      <c r="B1" s="1"/>
    </row>
    <row r="2" spans="1:11" x14ac:dyDescent="0.35">
      <c r="A2" s="782" t="s">
        <v>354</v>
      </c>
      <c r="B2" s="782"/>
      <c r="C2" s="782"/>
      <c r="D2" s="782"/>
      <c r="E2" s="782"/>
      <c r="F2" s="782"/>
      <c r="G2" s="782"/>
      <c r="H2" s="782"/>
      <c r="I2" s="782"/>
      <c r="J2" s="782"/>
      <c r="K2" s="782"/>
    </row>
    <row r="3" spans="1:11" s="643" customFormat="1" ht="26" x14ac:dyDescent="0.35">
      <c r="A3" s="194" t="s">
        <v>307</v>
      </c>
      <c r="B3" s="200" t="s">
        <v>129</v>
      </c>
      <c r="C3" s="200" t="s">
        <v>119</v>
      </c>
      <c r="D3" s="200" t="s">
        <v>120</v>
      </c>
      <c r="E3" s="200" t="s">
        <v>1225</v>
      </c>
      <c r="F3" s="200" t="s">
        <v>297</v>
      </c>
      <c r="G3" s="200" t="s">
        <v>298</v>
      </c>
      <c r="H3" s="200" t="s">
        <v>1226</v>
      </c>
      <c r="I3" s="200" t="s">
        <v>1227</v>
      </c>
      <c r="J3" s="200" t="s">
        <v>1228</v>
      </c>
      <c r="K3" s="200" t="s">
        <v>1463</v>
      </c>
    </row>
    <row r="4" spans="1:11" ht="15" customHeight="1" x14ac:dyDescent="0.35">
      <c r="A4" s="783" t="s">
        <v>1229</v>
      </c>
      <c r="B4" s="783"/>
      <c r="C4" s="783"/>
      <c r="D4" s="783"/>
      <c r="E4" s="783"/>
      <c r="F4" s="783"/>
      <c r="G4" s="783"/>
      <c r="H4" s="783"/>
      <c r="I4" s="783"/>
      <c r="J4" s="783"/>
      <c r="K4" s="783"/>
    </row>
    <row r="5" spans="1:11" s="643" customFormat="1" ht="26" x14ac:dyDescent="0.35">
      <c r="A5" s="198">
        <v>1</v>
      </c>
      <c r="B5" s="196" t="s">
        <v>304</v>
      </c>
      <c r="C5" s="195" t="s">
        <v>38</v>
      </c>
      <c r="D5" s="195" t="s">
        <v>39</v>
      </c>
      <c r="E5" s="195">
        <v>226.52</v>
      </c>
      <c r="F5" s="197">
        <v>45337</v>
      </c>
      <c r="G5" s="197"/>
      <c r="H5" s="196" t="s">
        <v>1454</v>
      </c>
      <c r="I5" s="199" t="s">
        <v>1464</v>
      </c>
      <c r="J5" s="199" t="s">
        <v>16</v>
      </c>
      <c r="K5" s="652"/>
    </row>
    <row r="6" spans="1:11" s="643" customFormat="1" ht="26" x14ac:dyDescent="0.35">
      <c r="A6" s="198">
        <v>2</v>
      </c>
      <c r="B6" s="196" t="s">
        <v>305</v>
      </c>
      <c r="C6" s="195" t="s">
        <v>40</v>
      </c>
      <c r="D6" s="195" t="s">
        <v>41</v>
      </c>
      <c r="E6" s="195">
        <v>246.01900000000001</v>
      </c>
      <c r="F6" s="197">
        <v>45337</v>
      </c>
      <c r="G6" s="197"/>
      <c r="H6" s="196" t="s">
        <v>1629</v>
      </c>
      <c r="I6" s="199" t="s">
        <v>1630</v>
      </c>
      <c r="J6" s="199" t="s">
        <v>16</v>
      </c>
      <c r="K6" s="652"/>
    </row>
    <row r="7" spans="1:11" s="643" customFormat="1" ht="26" x14ac:dyDescent="0.35">
      <c r="A7" s="198">
        <v>3</v>
      </c>
      <c r="B7" s="196" t="s">
        <v>306</v>
      </c>
      <c r="C7" s="195" t="s">
        <v>43</v>
      </c>
      <c r="D7" s="195" t="s">
        <v>44</v>
      </c>
      <c r="E7" s="195">
        <v>210.755</v>
      </c>
      <c r="F7" s="197">
        <v>45337</v>
      </c>
      <c r="G7" s="197"/>
      <c r="H7" s="199" t="s">
        <v>1633</v>
      </c>
      <c r="I7" s="199"/>
      <c r="J7" s="199"/>
      <c r="K7" s="195"/>
    </row>
    <row r="8" spans="1:11" s="643" customFormat="1" ht="26" x14ac:dyDescent="0.35">
      <c r="A8" s="198">
        <v>4</v>
      </c>
      <c r="B8" s="196" t="s">
        <v>301</v>
      </c>
      <c r="C8" s="195" t="s">
        <v>45</v>
      </c>
      <c r="D8" s="195" t="s">
        <v>46</v>
      </c>
      <c r="E8" s="195">
        <v>233.07599999999999</v>
      </c>
      <c r="F8" s="197">
        <v>45337</v>
      </c>
      <c r="G8" s="197"/>
      <c r="H8" s="196" t="s">
        <v>1472</v>
      </c>
      <c r="I8" s="199" t="s">
        <v>1473</v>
      </c>
      <c r="J8" s="199" t="s">
        <v>16</v>
      </c>
      <c r="K8" s="195"/>
    </row>
    <row r="9" spans="1:11" s="643" customFormat="1" ht="26" x14ac:dyDescent="0.35">
      <c r="A9" s="198">
        <v>5</v>
      </c>
      <c r="B9" s="196" t="s">
        <v>302</v>
      </c>
      <c r="C9" s="195" t="s">
        <v>47</v>
      </c>
      <c r="D9" s="195" t="s">
        <v>48</v>
      </c>
      <c r="E9" s="195">
        <v>211.91399999999999</v>
      </c>
      <c r="F9" s="197">
        <v>45337</v>
      </c>
      <c r="G9" s="197"/>
      <c r="H9" s="196" t="s">
        <v>1231</v>
      </c>
      <c r="I9" s="199" t="s">
        <v>1553</v>
      </c>
      <c r="J9" s="199" t="s">
        <v>16</v>
      </c>
      <c r="K9" s="195"/>
    </row>
    <row r="10" spans="1:11" s="643" customFormat="1" ht="26" x14ac:dyDescent="0.35">
      <c r="A10" s="198">
        <v>6</v>
      </c>
      <c r="B10" s="196" t="s">
        <v>303</v>
      </c>
      <c r="C10" s="195" t="s">
        <v>57</v>
      </c>
      <c r="D10" s="195" t="s">
        <v>33</v>
      </c>
      <c r="E10" s="195">
        <v>222.155</v>
      </c>
      <c r="F10" s="197">
        <v>45307</v>
      </c>
      <c r="G10" s="197">
        <v>45470</v>
      </c>
      <c r="H10" s="196" t="s">
        <v>1526</v>
      </c>
      <c r="I10" s="199" t="s">
        <v>1615</v>
      </c>
      <c r="J10" s="199" t="s">
        <v>16</v>
      </c>
      <c r="K10" s="195"/>
    </row>
    <row r="11" spans="1:11" s="643" customFormat="1" ht="26" x14ac:dyDescent="0.35">
      <c r="A11" s="198">
        <v>7</v>
      </c>
      <c r="B11" s="196" t="s">
        <v>292</v>
      </c>
      <c r="C11" s="195" t="s">
        <v>89</v>
      </c>
      <c r="D11" s="195" t="s">
        <v>90</v>
      </c>
      <c r="E11" s="195">
        <v>197.7</v>
      </c>
      <c r="F11" s="197"/>
      <c r="G11" s="197"/>
      <c r="H11" s="196" t="s">
        <v>1316</v>
      </c>
      <c r="I11" s="199" t="s">
        <v>1668</v>
      </c>
      <c r="J11" s="199" t="s">
        <v>16</v>
      </c>
      <c r="K11" s="195"/>
    </row>
    <row r="12" spans="1:11" s="643" customFormat="1" ht="26" x14ac:dyDescent="0.35">
      <c r="A12" s="198">
        <v>8</v>
      </c>
      <c r="B12" s="196" t="s">
        <v>293</v>
      </c>
      <c r="C12" s="195" t="s">
        <v>93</v>
      </c>
      <c r="D12" s="195" t="s">
        <v>94</v>
      </c>
      <c r="E12" s="195">
        <v>179.9</v>
      </c>
      <c r="F12" s="197"/>
      <c r="G12" s="197"/>
      <c r="H12" s="196" t="s">
        <v>1308</v>
      </c>
      <c r="I12" s="196" t="s">
        <v>1667</v>
      </c>
      <c r="J12" s="199" t="s">
        <v>16</v>
      </c>
      <c r="K12" s="195"/>
    </row>
    <row r="13" spans="1:11" s="643" customFormat="1" ht="26" x14ac:dyDescent="0.35">
      <c r="A13" s="198">
        <v>9</v>
      </c>
      <c r="B13" s="196" t="s">
        <v>300</v>
      </c>
      <c r="C13" s="195" t="s">
        <v>101</v>
      </c>
      <c r="D13" s="195" t="s">
        <v>102</v>
      </c>
      <c r="E13" s="195">
        <v>207.8</v>
      </c>
      <c r="F13" s="197">
        <v>45359</v>
      </c>
      <c r="G13" s="197">
        <v>45491</v>
      </c>
      <c r="H13" s="196" t="s">
        <v>1232</v>
      </c>
      <c r="I13" s="196" t="s">
        <v>1232</v>
      </c>
      <c r="J13" s="199" t="s">
        <v>16</v>
      </c>
      <c r="K13" s="195"/>
    </row>
    <row r="14" spans="1:11" ht="15" customHeight="1" x14ac:dyDescent="0.35">
      <c r="A14" s="784" t="s">
        <v>1309</v>
      </c>
      <c r="B14" s="784" t="s">
        <v>1230</v>
      </c>
      <c r="C14" s="784"/>
      <c r="D14" s="784"/>
      <c r="E14" s="784"/>
      <c r="F14" s="784"/>
      <c r="G14" s="784"/>
      <c r="H14" s="784"/>
      <c r="I14" s="784"/>
      <c r="J14" s="784"/>
      <c r="K14" s="784"/>
    </row>
    <row r="15" spans="1:11" s="643" customFormat="1" ht="26" x14ac:dyDescent="0.35">
      <c r="A15" s="198">
        <v>1</v>
      </c>
      <c r="B15" s="196" t="s">
        <v>232</v>
      </c>
      <c r="C15" s="195" t="s">
        <v>40</v>
      </c>
      <c r="D15" s="195" t="s">
        <v>41</v>
      </c>
      <c r="E15" s="195">
        <v>246.01900000000001</v>
      </c>
      <c r="F15" s="197">
        <v>45337</v>
      </c>
      <c r="G15" s="197"/>
      <c r="H15" s="196" t="s">
        <v>1629</v>
      </c>
      <c r="I15" s="199" t="s">
        <v>1630</v>
      </c>
      <c r="J15" s="199"/>
      <c r="K15" s="652"/>
    </row>
    <row r="16" spans="1:11" s="643" customFormat="1" ht="26" x14ac:dyDescent="0.35">
      <c r="A16" s="198">
        <v>2</v>
      </c>
      <c r="B16" s="196" t="s">
        <v>353</v>
      </c>
      <c r="C16" s="195" t="s">
        <v>95</v>
      </c>
      <c r="D16" s="195" t="s">
        <v>35</v>
      </c>
      <c r="E16" s="195">
        <v>238.9</v>
      </c>
      <c r="F16" s="197">
        <v>45359</v>
      </c>
      <c r="G16" s="197">
        <v>45444</v>
      </c>
      <c r="H16" s="196" t="s">
        <v>1233</v>
      </c>
      <c r="I16" s="196" t="s">
        <v>1233</v>
      </c>
      <c r="J16" s="199" t="s">
        <v>16</v>
      </c>
      <c r="K16" s="195"/>
    </row>
    <row r="17" spans="1:11" s="643" customFormat="1" ht="26" x14ac:dyDescent="0.35">
      <c r="A17" s="198">
        <v>3</v>
      </c>
      <c r="B17" s="196" t="s">
        <v>294</v>
      </c>
      <c r="C17" s="195" t="s">
        <v>103</v>
      </c>
      <c r="D17" s="195" t="s">
        <v>104</v>
      </c>
      <c r="E17" s="195">
        <v>200.9</v>
      </c>
      <c r="F17" s="197">
        <v>45359</v>
      </c>
      <c r="G17" s="197">
        <v>45469</v>
      </c>
      <c r="H17" s="196" t="s">
        <v>1234</v>
      </c>
      <c r="I17" s="196" t="s">
        <v>1234</v>
      </c>
      <c r="J17" s="199" t="s">
        <v>16</v>
      </c>
      <c r="K17" s="195"/>
    </row>
    <row r="18" spans="1:11" x14ac:dyDescent="0.35">
      <c r="A18" s="784" t="s">
        <v>1310</v>
      </c>
      <c r="B18" s="784" t="s">
        <v>1230</v>
      </c>
      <c r="C18" s="784"/>
      <c r="D18" s="784"/>
      <c r="E18" s="784"/>
      <c r="F18" s="784"/>
      <c r="G18" s="784"/>
      <c r="H18" s="784"/>
      <c r="I18" s="784"/>
      <c r="J18" s="784"/>
      <c r="K18" s="784"/>
    </row>
    <row r="19" spans="1:11" s="643" customFormat="1" ht="26" x14ac:dyDescent="0.35">
      <c r="A19" s="198">
        <v>1</v>
      </c>
      <c r="B19" s="196" t="s">
        <v>295</v>
      </c>
      <c r="C19" s="195" t="s">
        <v>222</v>
      </c>
      <c r="D19" s="195" t="s">
        <v>223</v>
      </c>
      <c r="E19" s="195">
        <v>394.3</v>
      </c>
      <c r="F19" s="195"/>
      <c r="G19" s="195"/>
      <c r="H19" s="196" t="s">
        <v>1235</v>
      </c>
      <c r="I19" s="196" t="s">
        <v>1235</v>
      </c>
      <c r="J19" s="196" t="s">
        <v>409</v>
      </c>
      <c r="K19" s="195"/>
    </row>
  </sheetData>
  <mergeCells count="4">
    <mergeCell ref="A2:K2"/>
    <mergeCell ref="A4:K4"/>
    <mergeCell ref="A14:K14"/>
    <mergeCell ref="A18:K18"/>
  </mergeCells>
  <conditionalFormatting sqref="C3 F5:F13 F19:F1048576">
    <cfRule type="cellIs" dxfId="220" priority="11" operator="equal">
      <formula>"Hold"</formula>
    </cfRule>
    <cfRule type="cellIs" dxfId="219" priority="12" operator="equal">
      <formula>"Approved"</formula>
    </cfRule>
  </conditionalFormatting>
  <conditionalFormatting sqref="F1">
    <cfRule type="cellIs" dxfId="218" priority="9" operator="equal">
      <formula>"Hold"</formula>
    </cfRule>
    <cfRule type="cellIs" dxfId="217" priority="10" operator="equal">
      <formula>"Approved"</formula>
    </cfRule>
  </conditionalFormatting>
  <conditionalFormatting sqref="F15:G17">
    <cfRule type="cellIs" dxfId="216" priority="1" operator="equal">
      <formula>"Hold"</formula>
    </cfRule>
    <cfRule type="cellIs" dxfId="215" priority="2" operator="equal">
      <formula>"Approved"</formula>
    </cfRule>
  </conditionalFormatting>
  <conditionalFormatting sqref="G10:G13">
    <cfRule type="cellIs" dxfId="214" priority="7" operator="equal">
      <formula>"Hold"</formula>
    </cfRule>
    <cfRule type="cellIs" dxfId="213" priority="8" operator="equal">
      <formula>"Approved"</formula>
    </cfRule>
  </conditionalFormatting>
  <hyperlinks>
    <hyperlink ref="A1" location="'Progress Summary'!A1" display="'Progress Summary'!A1" xr:uid="{A0FA074E-6769-4020-905D-06446588273C}"/>
  </hyperlinks>
  <pageMargins left="0.31496062992125984" right="0.19685039370078741" top="0.74803149606299213" bottom="0.74803149606299213" header="0.31496062992125984" footer="0.31496062992125984"/>
  <pageSetup scale="8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4C06-DAED-4F0E-BD65-5DDFC0296777}">
  <dimension ref="A2:F15"/>
  <sheetViews>
    <sheetView workbookViewId="0">
      <selection activeCell="D17" sqref="D17"/>
    </sheetView>
  </sheetViews>
  <sheetFormatPr defaultRowHeight="14.5" x14ac:dyDescent="0.35"/>
  <cols>
    <col min="1" max="1" width="6.81640625" bestFit="1" customWidth="1"/>
    <col min="2" max="2" width="8.1796875" bestFit="1" customWidth="1"/>
    <col min="3" max="3" width="10.54296875" bestFit="1" customWidth="1"/>
    <col min="4" max="4" width="20.453125" bestFit="1" customWidth="1"/>
    <col min="5" max="5" width="22.1796875" bestFit="1" customWidth="1"/>
    <col min="6" max="6" width="15.54296875" bestFit="1" customWidth="1"/>
    <col min="7" max="7" width="14.26953125" bestFit="1" customWidth="1"/>
  </cols>
  <sheetData>
    <row r="2" spans="1:6" x14ac:dyDescent="0.35">
      <c r="A2" s="953" t="s">
        <v>1635</v>
      </c>
      <c r="B2" s="953"/>
      <c r="C2" s="953"/>
      <c r="D2" s="953"/>
      <c r="E2" s="953"/>
      <c r="F2" s="953"/>
    </row>
    <row r="3" spans="1:6" s="633" customFormat="1" x14ac:dyDescent="0.35">
      <c r="A3" s="484" t="s">
        <v>307</v>
      </c>
      <c r="B3" s="484" t="s">
        <v>1569</v>
      </c>
      <c r="C3" s="485" t="s">
        <v>1313</v>
      </c>
      <c r="D3" s="485" t="s">
        <v>1562</v>
      </c>
      <c r="E3" s="485" t="s">
        <v>1300</v>
      </c>
      <c r="F3" s="485" t="s">
        <v>1301</v>
      </c>
    </row>
    <row r="4" spans="1:6" x14ac:dyDescent="0.35">
      <c r="A4" s="480">
        <v>1</v>
      </c>
      <c r="B4" s="954" t="s">
        <v>299</v>
      </c>
      <c r="C4" s="478" t="s">
        <v>1296</v>
      </c>
      <c r="D4" s="478" t="s">
        <v>1297</v>
      </c>
      <c r="E4" s="478" t="s">
        <v>1302</v>
      </c>
      <c r="F4" s="480">
        <v>7082518194</v>
      </c>
    </row>
    <row r="5" spans="1:6" x14ac:dyDescent="0.35">
      <c r="A5" s="480">
        <v>2</v>
      </c>
      <c r="B5" s="955"/>
      <c r="C5" s="479" t="s">
        <v>1563</v>
      </c>
      <c r="D5" s="478" t="s">
        <v>1298</v>
      </c>
      <c r="E5" s="478" t="s">
        <v>1303</v>
      </c>
      <c r="F5" s="480">
        <v>9451783340</v>
      </c>
    </row>
    <row r="6" spans="1:6" x14ac:dyDescent="0.35">
      <c r="A6" s="480">
        <v>3</v>
      </c>
      <c r="B6" s="955"/>
      <c r="C6" s="479" t="s">
        <v>1564</v>
      </c>
      <c r="D6" s="479" t="s">
        <v>1467</v>
      </c>
      <c r="E6" s="693" t="s">
        <v>1305</v>
      </c>
      <c r="F6" s="480">
        <v>9598777205</v>
      </c>
    </row>
    <row r="7" spans="1:6" x14ac:dyDescent="0.35">
      <c r="A7" s="480">
        <v>4</v>
      </c>
      <c r="B7" s="955"/>
      <c r="C7" s="479" t="s">
        <v>1557</v>
      </c>
      <c r="D7" s="479" t="s">
        <v>1306</v>
      </c>
      <c r="E7" s="478" t="s">
        <v>1304</v>
      </c>
      <c r="F7" s="480">
        <v>8295788759</v>
      </c>
    </row>
    <row r="8" spans="1:6" x14ac:dyDescent="0.35">
      <c r="A8" s="480">
        <v>5</v>
      </c>
      <c r="B8" s="955"/>
      <c r="C8" s="479" t="s">
        <v>1560</v>
      </c>
      <c r="D8" s="479" t="s">
        <v>1558</v>
      </c>
      <c r="E8" s="478" t="s">
        <v>1565</v>
      </c>
      <c r="F8" s="480">
        <v>6005356903</v>
      </c>
    </row>
    <row r="9" spans="1:6" x14ac:dyDescent="0.35">
      <c r="A9" s="480">
        <v>6</v>
      </c>
      <c r="B9" s="955"/>
      <c r="C9" s="479" t="s">
        <v>1568</v>
      </c>
      <c r="D9" s="479" t="s">
        <v>1559</v>
      </c>
      <c r="E9" s="478" t="s">
        <v>1566</v>
      </c>
      <c r="F9" s="480">
        <v>9998643264</v>
      </c>
    </row>
    <row r="10" spans="1:6" x14ac:dyDescent="0.35">
      <c r="A10" s="480">
        <v>7</v>
      </c>
      <c r="B10" s="954" t="s">
        <v>296</v>
      </c>
      <c r="C10" s="478" t="s">
        <v>1296</v>
      </c>
      <c r="D10" s="478" t="s">
        <v>1297</v>
      </c>
      <c r="E10" s="478" t="s">
        <v>1302</v>
      </c>
      <c r="F10" s="480">
        <v>7082518194</v>
      </c>
    </row>
    <row r="11" spans="1:6" x14ac:dyDescent="0.35">
      <c r="A11" s="480">
        <v>8</v>
      </c>
      <c r="B11" s="955"/>
      <c r="C11" s="479" t="s">
        <v>1563</v>
      </c>
      <c r="D11" s="478" t="s">
        <v>1298</v>
      </c>
      <c r="E11" s="478" t="s">
        <v>1303</v>
      </c>
      <c r="F11" s="480">
        <v>9451783340</v>
      </c>
    </row>
    <row r="12" spans="1:6" x14ac:dyDescent="0.35">
      <c r="A12" s="480">
        <v>9</v>
      </c>
      <c r="B12" s="955"/>
      <c r="C12" s="479" t="s">
        <v>1567</v>
      </c>
      <c r="D12" s="479" t="s">
        <v>1467</v>
      </c>
      <c r="E12" s="693" t="s">
        <v>1305</v>
      </c>
      <c r="F12" s="480">
        <v>9598777205</v>
      </c>
    </row>
    <row r="13" spans="1:6" x14ac:dyDescent="0.35">
      <c r="A13" s="480">
        <v>10</v>
      </c>
      <c r="B13" s="955"/>
      <c r="C13" s="479" t="s">
        <v>1557</v>
      </c>
      <c r="D13" s="479" t="s">
        <v>1306</v>
      </c>
      <c r="E13" s="478" t="s">
        <v>1304</v>
      </c>
      <c r="F13" s="480">
        <v>8295788759</v>
      </c>
    </row>
    <row r="14" spans="1:6" x14ac:dyDescent="0.35">
      <c r="A14" s="480">
        <v>11</v>
      </c>
      <c r="B14" s="955"/>
      <c r="C14" s="479" t="s">
        <v>1560</v>
      </c>
      <c r="D14" s="479" t="s">
        <v>1558</v>
      </c>
      <c r="E14" s="478" t="s">
        <v>1565</v>
      </c>
      <c r="F14" s="480">
        <v>6005356903</v>
      </c>
    </row>
    <row r="15" spans="1:6" x14ac:dyDescent="0.35">
      <c r="A15" s="480">
        <v>12</v>
      </c>
      <c r="B15" s="955"/>
      <c r="C15" s="479" t="s">
        <v>1561</v>
      </c>
      <c r="D15" s="479" t="s">
        <v>1559</v>
      </c>
      <c r="E15" s="478" t="s">
        <v>1566</v>
      </c>
      <c r="F15" s="480">
        <v>9998643264</v>
      </c>
    </row>
  </sheetData>
  <mergeCells count="3">
    <mergeCell ref="A2:F2"/>
    <mergeCell ref="B4:B9"/>
    <mergeCell ref="B10:B15"/>
  </mergeCells>
  <hyperlinks>
    <hyperlink ref="E6" r:id="rId1" xr:uid="{411B3587-9275-4171-85D0-B45D74F762EF}"/>
    <hyperlink ref="E12" r:id="rId2" xr:uid="{DB4CD348-BC6C-4DC5-9B06-4EA2A39FC8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36D7-945C-4801-B4FB-235F4731B16A}">
  <sheetPr>
    <tabColor theme="9" tint="0.79998168889431442"/>
    <pageSetUpPr fitToPage="1"/>
  </sheetPr>
  <dimension ref="A1:AG78"/>
  <sheetViews>
    <sheetView view="pageBreakPreview" zoomScale="80" zoomScaleNormal="100" zoomScaleSheetLayoutView="80" workbookViewId="0">
      <pane ySplit="42" topLeftCell="A43" activePane="bottomLeft" state="frozen"/>
      <selection pane="bottomLeft" activeCell="K4" sqref="K4"/>
    </sheetView>
  </sheetViews>
  <sheetFormatPr defaultColWidth="9.1796875" defaultRowHeight="13" x14ac:dyDescent="0.35"/>
  <cols>
    <col min="1" max="1" width="1.26953125" style="218" customWidth="1"/>
    <col min="2" max="2" width="4.81640625" style="218" customWidth="1"/>
    <col min="3" max="3" width="34.1796875" style="218" customWidth="1"/>
    <col min="4" max="4" width="7.54296875" style="220" bestFit="1" customWidth="1"/>
    <col min="5" max="5" width="6.1796875" style="220" bestFit="1" customWidth="1"/>
    <col min="6" max="6" width="4.453125" style="218" bestFit="1" customWidth="1"/>
    <col min="7" max="7" width="7.1796875" style="218" bestFit="1" customWidth="1"/>
    <col min="8" max="8" width="7.1796875" style="220" bestFit="1" customWidth="1"/>
    <col min="9" max="9" width="7.7265625" style="220" bestFit="1" customWidth="1"/>
    <col min="10" max="10" width="6.7265625" style="220" bestFit="1" customWidth="1"/>
    <col min="11" max="11" width="6.1796875" style="220" bestFit="1" customWidth="1"/>
    <col min="12" max="12" width="5" style="220" bestFit="1" customWidth="1"/>
    <col min="13" max="13" width="6.81640625" style="220" bestFit="1" customWidth="1"/>
    <col min="14" max="14" width="6.1796875" style="220" bestFit="1" customWidth="1"/>
    <col min="15" max="15" width="4.453125" style="220" bestFit="1" customWidth="1"/>
    <col min="16" max="16" width="7" style="220" bestFit="1" customWidth="1"/>
    <col min="17" max="17" width="4.453125" style="220" bestFit="1" customWidth="1"/>
    <col min="18" max="20" width="4.81640625" style="220" bestFit="1" customWidth="1"/>
    <col min="21" max="22" width="4.81640625" style="218" bestFit="1" customWidth="1"/>
    <col min="23" max="30" width="4.453125" style="218" bestFit="1" customWidth="1"/>
    <col min="31" max="31" width="9.81640625" style="218" bestFit="1" customWidth="1"/>
    <col min="32" max="16384" width="9.1796875" style="218"/>
  </cols>
  <sheetData>
    <row r="1" spans="1:31" ht="15" customHeight="1" x14ac:dyDescent="0.35">
      <c r="A1" s="217" t="s">
        <v>1288</v>
      </c>
      <c r="B1" s="785" t="s">
        <v>934</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row>
    <row r="2" spans="1:31" x14ac:dyDescent="0.35">
      <c r="B2" s="219"/>
      <c r="C2" s="220"/>
      <c r="F2" s="220"/>
      <c r="G2" s="220"/>
    </row>
    <row r="3" spans="1:31" x14ac:dyDescent="0.35">
      <c r="B3" s="221" t="s">
        <v>1414</v>
      </c>
      <c r="C3" s="221"/>
      <c r="D3" s="221"/>
      <c r="E3" s="221"/>
      <c r="F3" s="221"/>
      <c r="G3" s="221"/>
      <c r="H3" s="221"/>
      <c r="I3" s="221"/>
      <c r="J3" s="221"/>
      <c r="K3" s="221"/>
      <c r="L3" s="221"/>
      <c r="M3" s="221"/>
      <c r="N3" s="221"/>
      <c r="O3" s="221"/>
      <c r="P3" s="221"/>
      <c r="Q3" s="221"/>
      <c r="R3" s="221"/>
      <c r="S3" s="221"/>
      <c r="T3" s="221"/>
    </row>
    <row r="4" spans="1:31" x14ac:dyDescent="0.35">
      <c r="B4" s="222" t="s">
        <v>935</v>
      </c>
      <c r="C4" s="220"/>
      <c r="F4" s="220"/>
      <c r="G4" s="220"/>
      <c r="T4" s="218"/>
      <c r="W4" s="220"/>
      <c r="X4" s="220"/>
      <c r="Y4" s="220"/>
      <c r="Z4" s="220"/>
      <c r="AA4" s="220"/>
      <c r="AB4" s="220"/>
      <c r="AC4" s="220"/>
      <c r="AD4" s="220"/>
    </row>
    <row r="5" spans="1:31" x14ac:dyDescent="0.35">
      <c r="B5" s="222" t="s">
        <v>936</v>
      </c>
      <c r="C5" s="220"/>
      <c r="F5" s="220"/>
      <c r="G5" s="220"/>
      <c r="T5" s="218"/>
      <c r="W5" s="220"/>
      <c r="X5" s="220"/>
      <c r="Y5" s="220"/>
      <c r="Z5" s="220"/>
      <c r="AA5" s="220"/>
      <c r="AB5" s="220"/>
      <c r="AC5" s="220"/>
      <c r="AD5" s="220"/>
    </row>
    <row r="6" spans="1:31" x14ac:dyDescent="0.35">
      <c r="B6" s="222" t="s">
        <v>1173</v>
      </c>
      <c r="C6" s="220"/>
      <c r="F6" s="220"/>
      <c r="G6" s="220"/>
      <c r="U6" s="220"/>
      <c r="V6" s="220"/>
      <c r="W6" s="220"/>
      <c r="X6" s="220"/>
      <c r="Y6" s="220"/>
      <c r="Z6" s="220"/>
      <c r="AA6" s="220"/>
      <c r="AB6" s="220"/>
      <c r="AC6" s="220"/>
      <c r="AD6" s="220"/>
    </row>
    <row r="7" spans="1:31" ht="26" x14ac:dyDescent="0.35">
      <c r="B7" s="796" t="s">
        <v>1176</v>
      </c>
      <c r="C7" s="796"/>
      <c r="D7" s="796"/>
      <c r="E7" s="796"/>
      <c r="F7" s="796"/>
      <c r="G7" s="483" t="s">
        <v>1314</v>
      </c>
      <c r="H7" s="796" t="s">
        <v>1452</v>
      </c>
      <c r="I7" s="796"/>
      <c r="J7" s="796"/>
      <c r="K7" s="796"/>
      <c r="L7" s="796"/>
      <c r="M7" s="796"/>
      <c r="N7" s="796"/>
      <c r="O7" s="796"/>
      <c r="P7" s="796"/>
      <c r="Q7" s="796"/>
      <c r="R7" s="796"/>
      <c r="S7" s="796"/>
      <c r="T7" s="796"/>
      <c r="U7" s="796"/>
      <c r="V7" s="796"/>
      <c r="W7" s="796"/>
      <c r="X7" s="803" t="s">
        <v>1451</v>
      </c>
      <c r="Y7" s="804"/>
      <c r="Z7" s="804"/>
      <c r="AA7" s="804"/>
      <c r="AB7" s="804"/>
      <c r="AC7" s="804"/>
      <c r="AD7" s="804"/>
      <c r="AE7" s="796" t="s">
        <v>9</v>
      </c>
    </row>
    <row r="8" spans="1:31" s="222" customFormat="1" ht="42" customHeight="1" x14ac:dyDescent="0.35">
      <c r="B8" s="798" t="s">
        <v>307</v>
      </c>
      <c r="C8" s="798" t="s">
        <v>37</v>
      </c>
      <c r="D8" s="801" t="s">
        <v>937</v>
      </c>
      <c r="E8" s="798" t="s">
        <v>407</v>
      </c>
      <c r="F8" s="801" t="s">
        <v>938</v>
      </c>
      <c r="G8" s="224">
        <v>45200</v>
      </c>
      <c r="H8" s="224">
        <v>45261</v>
      </c>
      <c r="I8" s="224">
        <v>45292</v>
      </c>
      <c r="J8" s="224">
        <v>45323</v>
      </c>
      <c r="K8" s="224">
        <v>45352</v>
      </c>
      <c r="L8" s="224">
        <v>45383</v>
      </c>
      <c r="M8" s="224">
        <v>45413</v>
      </c>
      <c r="N8" s="224">
        <v>45444</v>
      </c>
      <c r="O8" s="224">
        <v>45474</v>
      </c>
      <c r="P8" s="224">
        <v>45505</v>
      </c>
      <c r="Q8" s="224">
        <v>45536</v>
      </c>
      <c r="R8" s="224">
        <v>45566</v>
      </c>
      <c r="S8" s="224">
        <v>45597</v>
      </c>
      <c r="T8" s="224">
        <v>45627</v>
      </c>
      <c r="U8" s="224">
        <v>45658</v>
      </c>
      <c r="V8" s="224">
        <v>45689</v>
      </c>
      <c r="W8" s="224">
        <v>45717</v>
      </c>
      <c r="X8" s="224">
        <v>45748</v>
      </c>
      <c r="Y8" s="224">
        <v>45778</v>
      </c>
      <c r="Z8" s="224">
        <v>45809</v>
      </c>
      <c r="AA8" s="224">
        <v>45839</v>
      </c>
      <c r="AB8" s="224">
        <v>45870</v>
      </c>
      <c r="AC8" s="224">
        <v>45901</v>
      </c>
      <c r="AD8" s="224">
        <v>45931</v>
      </c>
      <c r="AE8" s="796"/>
    </row>
    <row r="9" spans="1:31" x14ac:dyDescent="0.35">
      <c r="B9" s="799"/>
      <c r="C9" s="800"/>
      <c r="D9" s="800"/>
      <c r="E9" s="800"/>
      <c r="F9" s="802"/>
      <c r="G9" s="225">
        <v>0</v>
      </c>
      <c r="H9" s="225">
        <v>1</v>
      </c>
      <c r="I9" s="226">
        <v>2</v>
      </c>
      <c r="J9" s="225">
        <v>3</v>
      </c>
      <c r="K9" s="226">
        <v>4</v>
      </c>
      <c r="L9" s="225">
        <v>5</v>
      </c>
      <c r="M9" s="226">
        <v>6</v>
      </c>
      <c r="N9" s="225">
        <v>7</v>
      </c>
      <c r="O9" s="226">
        <v>8</v>
      </c>
      <c r="P9" s="225">
        <v>9</v>
      </c>
      <c r="Q9" s="226">
        <v>10</v>
      </c>
      <c r="R9" s="225">
        <v>11</v>
      </c>
      <c r="S9" s="226">
        <v>12</v>
      </c>
      <c r="T9" s="225">
        <v>13</v>
      </c>
      <c r="U9" s="226">
        <v>14</v>
      </c>
      <c r="V9" s="225">
        <v>15</v>
      </c>
      <c r="W9" s="226">
        <v>16</v>
      </c>
      <c r="X9" s="226">
        <v>17</v>
      </c>
      <c r="Y9" s="225">
        <v>18</v>
      </c>
      <c r="Z9" s="226">
        <v>19</v>
      </c>
      <c r="AA9" s="226">
        <v>20</v>
      </c>
      <c r="AB9" s="225">
        <v>21</v>
      </c>
      <c r="AC9" s="226">
        <v>22</v>
      </c>
      <c r="AD9" s="226">
        <v>23</v>
      </c>
      <c r="AE9" s="796"/>
    </row>
    <row r="10" spans="1:31" s="227" customFormat="1" ht="26" hidden="1" x14ac:dyDescent="0.35">
      <c r="B10" s="228">
        <v>1</v>
      </c>
      <c r="C10" s="229" t="s">
        <v>939</v>
      </c>
      <c r="D10" s="230" t="s">
        <v>940</v>
      </c>
      <c r="E10" s="230"/>
      <c r="F10" s="230"/>
      <c r="G10" s="230"/>
      <c r="H10" s="231"/>
      <c r="I10" s="232"/>
      <c r="J10" s="232"/>
      <c r="K10" s="232"/>
      <c r="L10" s="232"/>
      <c r="M10" s="228"/>
      <c r="N10" s="233"/>
      <c r="O10" s="233"/>
      <c r="P10" s="233"/>
      <c r="Q10" s="233"/>
      <c r="R10" s="233"/>
      <c r="S10" s="233"/>
      <c r="T10" s="233"/>
      <c r="U10" s="234"/>
      <c r="V10" s="234"/>
      <c r="W10" s="234"/>
      <c r="X10" s="234"/>
      <c r="Y10" s="234"/>
      <c r="Z10" s="234"/>
      <c r="AA10" s="234"/>
      <c r="AB10" s="234"/>
      <c r="AC10" s="234"/>
      <c r="AD10" s="234"/>
      <c r="AE10" s="234"/>
    </row>
    <row r="11" spans="1:31" s="227" customFormat="1" ht="26" hidden="1" x14ac:dyDescent="0.35">
      <c r="B11" s="235">
        <v>2</v>
      </c>
      <c r="C11" s="236" t="s">
        <v>941</v>
      </c>
      <c r="D11" s="230" t="s">
        <v>940</v>
      </c>
      <c r="E11" s="237"/>
      <c r="F11" s="230"/>
      <c r="G11" s="230"/>
      <c r="H11" s="223"/>
      <c r="I11" s="233"/>
      <c r="J11" s="233"/>
      <c r="K11" s="233"/>
      <c r="L11" s="233"/>
      <c r="M11" s="228"/>
      <c r="N11" s="228"/>
      <c r="O11" s="228"/>
      <c r="P11" s="228"/>
      <c r="Q11" s="228"/>
      <c r="R11" s="228"/>
      <c r="S11" s="228"/>
      <c r="T11" s="228"/>
      <c r="U11" s="234"/>
      <c r="V11" s="234"/>
      <c r="W11" s="234"/>
      <c r="X11" s="234"/>
      <c r="Y11" s="234"/>
      <c r="Z11" s="234"/>
      <c r="AA11" s="234"/>
      <c r="AB11" s="234"/>
      <c r="AC11" s="234"/>
      <c r="AD11" s="234"/>
      <c r="AE11" s="234"/>
    </row>
    <row r="12" spans="1:31" s="227" customFormat="1" ht="26" hidden="1" x14ac:dyDescent="0.35">
      <c r="B12" s="235">
        <v>3</v>
      </c>
      <c r="C12" s="236" t="s">
        <v>942</v>
      </c>
      <c r="D12" s="230" t="s">
        <v>940</v>
      </c>
      <c r="E12" s="237"/>
      <c r="F12" s="230"/>
      <c r="G12" s="230"/>
      <c r="H12" s="223"/>
      <c r="I12" s="233"/>
      <c r="J12" s="233"/>
      <c r="K12" s="233"/>
      <c r="L12" s="233"/>
      <c r="M12" s="228"/>
      <c r="N12" s="228"/>
      <c r="O12" s="228"/>
      <c r="P12" s="228"/>
      <c r="Q12" s="228"/>
      <c r="R12" s="228"/>
      <c r="S12" s="228"/>
      <c r="T12" s="228"/>
      <c r="U12" s="234"/>
      <c r="V12" s="234"/>
      <c r="W12" s="234"/>
      <c r="X12" s="234"/>
      <c r="Y12" s="234"/>
      <c r="Z12" s="234"/>
      <c r="AA12" s="234"/>
      <c r="AB12" s="234"/>
      <c r="AC12" s="234"/>
      <c r="AD12" s="234"/>
      <c r="AE12" s="234"/>
    </row>
    <row r="13" spans="1:31" s="227" customFormat="1" hidden="1" x14ac:dyDescent="0.35">
      <c r="B13" s="235">
        <v>4</v>
      </c>
      <c r="C13" s="238" t="s">
        <v>943</v>
      </c>
      <c r="D13" s="239"/>
      <c r="E13" s="237"/>
      <c r="F13" s="230"/>
      <c r="G13" s="230"/>
      <c r="H13" s="223"/>
      <c r="I13" s="228"/>
      <c r="J13" s="228"/>
      <c r="K13" s="228"/>
      <c r="L13" s="228"/>
      <c r="M13" s="228"/>
      <c r="N13" s="228"/>
      <c r="O13" s="228"/>
      <c r="P13" s="228"/>
      <c r="Q13" s="228"/>
      <c r="R13" s="228"/>
      <c r="S13" s="228"/>
      <c r="T13" s="228"/>
      <c r="U13" s="234"/>
      <c r="V13" s="234"/>
      <c r="W13" s="234"/>
      <c r="X13" s="234"/>
      <c r="Y13" s="234"/>
      <c r="Z13" s="234"/>
      <c r="AA13" s="234"/>
      <c r="AB13" s="234"/>
      <c r="AC13" s="234"/>
      <c r="AD13" s="234"/>
      <c r="AE13" s="234"/>
    </row>
    <row r="14" spans="1:31" s="227" customFormat="1" ht="26" hidden="1" x14ac:dyDescent="0.35">
      <c r="B14" s="235" t="s">
        <v>944</v>
      </c>
      <c r="C14" s="238" t="s">
        <v>945</v>
      </c>
      <c r="D14" s="237" t="s">
        <v>946</v>
      </c>
      <c r="E14" s="237"/>
      <c r="F14" s="230"/>
      <c r="G14" s="230"/>
      <c r="H14" s="223"/>
      <c r="I14" s="228"/>
      <c r="J14" s="228"/>
      <c r="K14" s="228"/>
      <c r="L14" s="228"/>
      <c r="M14" s="228"/>
      <c r="N14" s="228"/>
      <c r="O14" s="228"/>
      <c r="P14" s="228"/>
      <c r="Q14" s="228"/>
      <c r="R14" s="228"/>
      <c r="S14" s="228"/>
      <c r="T14" s="228"/>
      <c r="U14" s="234"/>
      <c r="V14" s="234"/>
      <c r="W14" s="234"/>
      <c r="X14" s="234"/>
      <c r="Y14" s="234"/>
      <c r="Z14" s="234"/>
      <c r="AA14" s="234"/>
      <c r="AB14" s="234"/>
      <c r="AC14" s="234"/>
      <c r="AD14" s="234"/>
      <c r="AE14" s="234"/>
    </row>
    <row r="15" spans="1:31" s="227" customFormat="1" hidden="1" x14ac:dyDescent="0.35">
      <c r="B15" s="240" t="s">
        <v>947</v>
      </c>
      <c r="C15" s="241" t="s">
        <v>948</v>
      </c>
      <c r="D15" s="230" t="s">
        <v>940</v>
      </c>
      <c r="E15" s="237" t="s">
        <v>949</v>
      </c>
      <c r="F15" s="230">
        <v>482</v>
      </c>
      <c r="G15" s="230"/>
      <c r="H15" s="223">
        <v>40</v>
      </c>
      <c r="I15" s="228">
        <v>100</v>
      </c>
      <c r="J15" s="228">
        <v>100</v>
      </c>
      <c r="K15" s="228"/>
      <c r="L15" s="228">
        <v>100</v>
      </c>
      <c r="M15" s="228">
        <v>65</v>
      </c>
      <c r="N15" s="228"/>
      <c r="O15" s="228">
        <v>77</v>
      </c>
      <c r="P15" s="228"/>
      <c r="Q15" s="228"/>
      <c r="R15" s="228"/>
      <c r="S15" s="228"/>
      <c r="T15" s="228"/>
      <c r="U15" s="234"/>
      <c r="V15" s="234"/>
      <c r="W15" s="234"/>
      <c r="X15" s="234"/>
      <c r="Y15" s="234"/>
      <c r="Z15" s="234"/>
      <c r="AA15" s="234"/>
      <c r="AB15" s="234"/>
      <c r="AC15" s="234"/>
      <c r="AD15" s="234"/>
      <c r="AE15" s="234"/>
    </row>
    <row r="16" spans="1:31" s="227" customFormat="1" hidden="1" x14ac:dyDescent="0.35">
      <c r="B16" s="240" t="s">
        <v>950</v>
      </c>
      <c r="C16" s="241" t="s">
        <v>951</v>
      </c>
      <c r="D16" s="237" t="s">
        <v>946</v>
      </c>
      <c r="E16" s="237" t="s">
        <v>949</v>
      </c>
      <c r="F16" s="230">
        <v>482</v>
      </c>
      <c r="G16" s="230"/>
      <c r="H16" s="228">
        <f t="shared" ref="H16:T16" si="0">H15</f>
        <v>40</v>
      </c>
      <c r="I16" s="228">
        <f t="shared" si="0"/>
        <v>100</v>
      </c>
      <c r="J16" s="228">
        <f t="shared" si="0"/>
        <v>100</v>
      </c>
      <c r="K16" s="228">
        <f t="shared" si="0"/>
        <v>0</v>
      </c>
      <c r="L16" s="228">
        <f t="shared" si="0"/>
        <v>100</v>
      </c>
      <c r="M16" s="228">
        <f t="shared" si="0"/>
        <v>65</v>
      </c>
      <c r="N16" s="228">
        <f t="shared" si="0"/>
        <v>0</v>
      </c>
      <c r="O16" s="228">
        <f t="shared" si="0"/>
        <v>77</v>
      </c>
      <c r="P16" s="228">
        <f t="shared" si="0"/>
        <v>0</v>
      </c>
      <c r="Q16" s="228">
        <f t="shared" si="0"/>
        <v>0</v>
      </c>
      <c r="R16" s="228">
        <f t="shared" si="0"/>
        <v>0</v>
      </c>
      <c r="S16" s="228">
        <f t="shared" si="0"/>
        <v>0</v>
      </c>
      <c r="T16" s="228">
        <f t="shared" si="0"/>
        <v>0</v>
      </c>
      <c r="U16" s="234"/>
      <c r="V16" s="234"/>
      <c r="W16" s="234"/>
      <c r="X16" s="234"/>
      <c r="Y16" s="234"/>
      <c r="Z16" s="234"/>
      <c r="AA16" s="234"/>
      <c r="AB16" s="234"/>
      <c r="AC16" s="234"/>
      <c r="AD16" s="234"/>
      <c r="AE16" s="234"/>
    </row>
    <row r="17" spans="2:31" s="227" customFormat="1" hidden="1" x14ac:dyDescent="0.35">
      <c r="B17" s="787" t="s">
        <v>952</v>
      </c>
      <c r="C17" s="241" t="s">
        <v>953</v>
      </c>
      <c r="D17" s="237" t="s">
        <v>946</v>
      </c>
      <c r="E17" s="237" t="s">
        <v>949</v>
      </c>
      <c r="F17" s="230">
        <v>482</v>
      </c>
      <c r="G17" s="230"/>
      <c r="H17" s="228">
        <f t="shared" ref="H17:T17" si="1">H15</f>
        <v>40</v>
      </c>
      <c r="I17" s="228">
        <f t="shared" si="1"/>
        <v>100</v>
      </c>
      <c r="J17" s="228">
        <f t="shared" si="1"/>
        <v>100</v>
      </c>
      <c r="K17" s="228">
        <f t="shared" si="1"/>
        <v>0</v>
      </c>
      <c r="L17" s="228">
        <f t="shared" si="1"/>
        <v>100</v>
      </c>
      <c r="M17" s="228">
        <f t="shared" si="1"/>
        <v>65</v>
      </c>
      <c r="N17" s="228">
        <f t="shared" si="1"/>
        <v>0</v>
      </c>
      <c r="O17" s="228">
        <f t="shared" si="1"/>
        <v>77</v>
      </c>
      <c r="P17" s="228">
        <f t="shared" si="1"/>
        <v>0</v>
      </c>
      <c r="Q17" s="228">
        <f t="shared" si="1"/>
        <v>0</v>
      </c>
      <c r="R17" s="228">
        <f t="shared" si="1"/>
        <v>0</v>
      </c>
      <c r="S17" s="228">
        <f t="shared" si="1"/>
        <v>0</v>
      </c>
      <c r="T17" s="228">
        <f t="shared" si="1"/>
        <v>0</v>
      </c>
      <c r="U17" s="234"/>
      <c r="V17" s="234"/>
      <c r="W17" s="234"/>
      <c r="X17" s="234"/>
      <c r="Y17" s="234"/>
      <c r="Z17" s="234"/>
      <c r="AA17" s="234"/>
      <c r="AB17" s="234"/>
      <c r="AC17" s="234"/>
      <c r="AD17" s="234"/>
      <c r="AE17" s="234"/>
    </row>
    <row r="18" spans="2:31" s="227" customFormat="1" hidden="1" x14ac:dyDescent="0.35">
      <c r="B18" s="788"/>
      <c r="C18" s="242" t="s">
        <v>954</v>
      </c>
      <c r="D18" s="243"/>
      <c r="E18" s="243"/>
      <c r="F18" s="244"/>
      <c r="G18" s="244"/>
      <c r="H18" s="244">
        <v>192</v>
      </c>
      <c r="I18" s="244">
        <v>73</v>
      </c>
      <c r="J18" s="244">
        <v>73</v>
      </c>
      <c r="K18" s="244"/>
      <c r="L18" s="244"/>
      <c r="M18" s="244"/>
      <c r="N18" s="244"/>
      <c r="O18" s="245"/>
      <c r="P18" s="245"/>
      <c r="Q18" s="245"/>
      <c r="R18" s="245"/>
      <c r="S18" s="245"/>
      <c r="T18" s="245"/>
      <c r="U18" s="246"/>
      <c r="V18" s="246"/>
      <c r="W18" s="246"/>
      <c r="X18" s="246"/>
      <c r="Y18" s="246"/>
      <c r="Z18" s="246"/>
      <c r="AA18" s="246"/>
      <c r="AB18" s="246"/>
      <c r="AC18" s="246"/>
      <c r="AD18" s="246"/>
      <c r="AE18" s="246"/>
    </row>
    <row r="19" spans="2:31" s="227" customFormat="1" hidden="1" x14ac:dyDescent="0.35">
      <c r="B19" s="788"/>
      <c r="C19" s="242" t="s">
        <v>955</v>
      </c>
      <c r="D19" s="243"/>
      <c r="E19" s="243"/>
      <c r="F19" s="244"/>
      <c r="G19" s="244"/>
      <c r="H19" s="244">
        <f>75+75+20+15+2+5</f>
        <v>192</v>
      </c>
      <c r="I19" s="244">
        <f>265-192</f>
        <v>73</v>
      </c>
      <c r="J19" s="244"/>
      <c r="K19" s="244">
        <f>338-265</f>
        <v>73</v>
      </c>
      <c r="L19" s="244"/>
      <c r="M19" s="244"/>
      <c r="N19" s="244">
        <f>482-338</f>
        <v>144</v>
      </c>
      <c r="O19" s="245"/>
      <c r="P19" s="245"/>
      <c r="Q19" s="245"/>
      <c r="R19" s="245"/>
      <c r="S19" s="245"/>
      <c r="T19" s="245"/>
      <c r="U19" s="246"/>
      <c r="V19" s="246"/>
      <c r="W19" s="246"/>
      <c r="X19" s="246"/>
      <c r="Y19" s="246"/>
      <c r="Z19" s="246"/>
      <c r="AA19" s="246"/>
      <c r="AB19" s="246"/>
      <c r="AC19" s="246"/>
      <c r="AD19" s="246"/>
      <c r="AE19" s="246"/>
    </row>
    <row r="20" spans="2:31" s="227" customFormat="1" hidden="1" x14ac:dyDescent="0.35">
      <c r="B20" s="789"/>
      <c r="C20" s="242" t="s">
        <v>956</v>
      </c>
      <c r="D20" s="243"/>
      <c r="E20" s="243"/>
      <c r="F20" s="244"/>
      <c r="G20" s="244"/>
      <c r="H20" s="245">
        <v>40</v>
      </c>
      <c r="I20" s="245">
        <v>120</v>
      </c>
      <c r="J20" s="245">
        <v>0</v>
      </c>
      <c r="K20" s="245">
        <v>10</v>
      </c>
      <c r="L20" s="245"/>
      <c r="M20" s="245">
        <v>152</v>
      </c>
      <c r="N20" s="245">
        <f>361-322</f>
        <v>39</v>
      </c>
      <c r="O20" s="245">
        <v>5</v>
      </c>
      <c r="P20" s="245"/>
      <c r="Q20" s="245"/>
      <c r="R20" s="245">
        <f>393-366</f>
        <v>27</v>
      </c>
      <c r="S20" s="245"/>
      <c r="T20" s="245"/>
      <c r="U20" s="246"/>
      <c r="V20" s="246"/>
      <c r="W20" s="246"/>
      <c r="X20" s="246"/>
      <c r="Y20" s="246"/>
      <c r="Z20" s="246"/>
      <c r="AA20" s="246"/>
      <c r="AB20" s="246"/>
      <c r="AC20" s="246"/>
      <c r="AD20" s="246"/>
      <c r="AE20" s="246"/>
    </row>
    <row r="21" spans="2:31" s="227" customFormat="1" hidden="1" x14ac:dyDescent="0.35">
      <c r="B21" s="235" t="s">
        <v>957</v>
      </c>
      <c r="C21" s="238" t="s">
        <v>958</v>
      </c>
      <c r="D21" s="237" t="s">
        <v>946</v>
      </c>
      <c r="E21" s="237"/>
      <c r="F21" s="230"/>
      <c r="G21" s="230"/>
      <c r="H21" s="223"/>
      <c r="I21" s="228"/>
      <c r="J21" s="228"/>
      <c r="K21" s="228"/>
      <c r="L21" s="228"/>
      <c r="M21" s="228"/>
      <c r="N21" s="228"/>
      <c r="O21" s="228"/>
      <c r="P21" s="228"/>
      <c r="Q21" s="228"/>
      <c r="R21" s="228"/>
      <c r="S21" s="228"/>
      <c r="T21" s="228"/>
      <c r="U21" s="234"/>
      <c r="V21" s="234"/>
      <c r="W21" s="234"/>
      <c r="X21" s="234"/>
      <c r="Y21" s="234"/>
      <c r="Z21" s="234"/>
      <c r="AA21" s="234"/>
      <c r="AB21" s="234"/>
      <c r="AC21" s="234"/>
      <c r="AD21" s="234"/>
      <c r="AE21" s="234"/>
    </row>
    <row r="22" spans="2:31" s="227" customFormat="1" hidden="1" x14ac:dyDescent="0.35">
      <c r="B22" s="240" t="s">
        <v>947</v>
      </c>
      <c r="C22" s="241" t="s">
        <v>959</v>
      </c>
      <c r="D22" s="230" t="s">
        <v>940</v>
      </c>
      <c r="E22" s="237" t="s">
        <v>949</v>
      </c>
      <c r="F22" s="230">
        <v>482</v>
      </c>
      <c r="G22" s="230"/>
      <c r="H22" s="228">
        <v>50</v>
      </c>
      <c r="I22" s="228">
        <v>60</v>
      </c>
      <c r="J22" s="228">
        <v>60</v>
      </c>
      <c r="K22" s="228">
        <v>60</v>
      </c>
      <c r="L22" s="228">
        <v>60</v>
      </c>
      <c r="M22" s="228">
        <v>65</v>
      </c>
      <c r="N22" s="228">
        <v>66</v>
      </c>
      <c r="O22" s="228">
        <v>31</v>
      </c>
      <c r="P22" s="228">
        <v>30</v>
      </c>
      <c r="Q22" s="228"/>
      <c r="R22" s="228"/>
      <c r="S22" s="228"/>
      <c r="T22" s="228"/>
      <c r="U22" s="234"/>
      <c r="V22" s="234"/>
      <c r="W22" s="234"/>
      <c r="X22" s="234"/>
      <c r="Y22" s="234"/>
      <c r="Z22" s="234"/>
      <c r="AA22" s="234"/>
      <c r="AB22" s="234"/>
      <c r="AC22" s="234"/>
      <c r="AD22" s="234"/>
      <c r="AE22" s="234"/>
    </row>
    <row r="23" spans="2:31" s="227" customFormat="1" hidden="1" x14ac:dyDescent="0.35">
      <c r="B23" s="240" t="s">
        <v>950</v>
      </c>
      <c r="C23" s="241" t="s">
        <v>960</v>
      </c>
      <c r="D23" s="237" t="s">
        <v>946</v>
      </c>
      <c r="E23" s="237" t="s">
        <v>949</v>
      </c>
      <c r="F23" s="230">
        <v>482</v>
      </c>
      <c r="G23" s="230"/>
      <c r="H23" s="228"/>
      <c r="I23" s="228">
        <v>50</v>
      </c>
      <c r="J23" s="228">
        <v>60</v>
      </c>
      <c r="K23" s="228">
        <v>60</v>
      </c>
      <c r="L23" s="228">
        <v>60</v>
      </c>
      <c r="M23" s="228">
        <v>60</v>
      </c>
      <c r="N23" s="228">
        <v>65</v>
      </c>
      <c r="O23" s="228">
        <v>66</v>
      </c>
      <c r="P23" s="228">
        <v>31</v>
      </c>
      <c r="Q23" s="228">
        <v>30</v>
      </c>
      <c r="R23" s="228">
        <f t="shared" ref="R23:T23" si="2">R22</f>
        <v>0</v>
      </c>
      <c r="S23" s="228">
        <f t="shared" si="2"/>
        <v>0</v>
      </c>
      <c r="T23" s="228">
        <f t="shared" si="2"/>
        <v>0</v>
      </c>
      <c r="U23" s="234"/>
      <c r="V23" s="234"/>
      <c r="W23" s="234"/>
      <c r="X23" s="234"/>
      <c r="Y23" s="234"/>
      <c r="Z23" s="234"/>
      <c r="AA23" s="234"/>
      <c r="AB23" s="234"/>
      <c r="AC23" s="234"/>
      <c r="AD23" s="234"/>
      <c r="AE23" s="234"/>
    </row>
    <row r="24" spans="2:31" s="227" customFormat="1" hidden="1" x14ac:dyDescent="0.35">
      <c r="B24" s="787" t="s">
        <v>952</v>
      </c>
      <c r="C24" s="241" t="s">
        <v>961</v>
      </c>
      <c r="D24" s="237" t="s">
        <v>946</v>
      </c>
      <c r="E24" s="237" t="s">
        <v>949</v>
      </c>
      <c r="F24" s="230">
        <v>482</v>
      </c>
      <c r="G24" s="230"/>
      <c r="H24" s="228"/>
      <c r="I24" s="228">
        <v>50</v>
      </c>
      <c r="J24" s="228">
        <v>60</v>
      </c>
      <c r="K24" s="228">
        <v>60</v>
      </c>
      <c r="L24" s="228">
        <v>60</v>
      </c>
      <c r="M24" s="228">
        <v>60</v>
      </c>
      <c r="N24" s="228">
        <v>65</v>
      </c>
      <c r="O24" s="228">
        <v>66</v>
      </c>
      <c r="P24" s="228">
        <v>31</v>
      </c>
      <c r="Q24" s="228">
        <v>30</v>
      </c>
      <c r="R24" s="228">
        <f t="shared" ref="R24:T24" si="3">+R23</f>
        <v>0</v>
      </c>
      <c r="S24" s="228">
        <f t="shared" si="3"/>
        <v>0</v>
      </c>
      <c r="T24" s="228">
        <f t="shared" si="3"/>
        <v>0</v>
      </c>
      <c r="U24" s="234"/>
      <c r="V24" s="234"/>
      <c r="W24" s="234"/>
      <c r="X24" s="234"/>
      <c r="Y24" s="234"/>
      <c r="Z24" s="234"/>
      <c r="AA24" s="234"/>
      <c r="AB24" s="234"/>
      <c r="AC24" s="234"/>
      <c r="AD24" s="234"/>
      <c r="AE24" s="234"/>
    </row>
    <row r="25" spans="2:31" s="227" customFormat="1" hidden="1" x14ac:dyDescent="0.35">
      <c r="B25" s="788"/>
      <c r="C25" s="242" t="s">
        <v>954</v>
      </c>
      <c r="D25" s="243"/>
      <c r="E25" s="243"/>
      <c r="F25" s="244"/>
      <c r="G25" s="244"/>
      <c r="H25" s="245">
        <v>97</v>
      </c>
      <c r="I25" s="245">
        <v>128</v>
      </c>
      <c r="J25" s="245"/>
      <c r="K25" s="245"/>
      <c r="L25" s="245"/>
      <c r="M25" s="245">
        <v>65</v>
      </c>
      <c r="N25" s="245">
        <f>482-290</f>
        <v>192</v>
      </c>
      <c r="O25" s="245"/>
      <c r="P25" s="245"/>
      <c r="Q25" s="245"/>
      <c r="R25" s="245"/>
      <c r="S25" s="245"/>
      <c r="T25" s="245"/>
      <c r="U25" s="246"/>
      <c r="V25" s="246"/>
      <c r="W25" s="246"/>
      <c r="X25" s="246"/>
      <c r="Y25" s="246"/>
      <c r="Z25" s="246"/>
      <c r="AA25" s="246"/>
      <c r="AB25" s="246"/>
      <c r="AC25" s="246"/>
      <c r="AD25" s="246"/>
      <c r="AE25" s="246"/>
    </row>
    <row r="26" spans="2:31" s="227" customFormat="1" hidden="1" x14ac:dyDescent="0.35">
      <c r="B26" s="788"/>
      <c r="C26" s="242" t="s">
        <v>955</v>
      </c>
      <c r="D26" s="243"/>
      <c r="E26" s="243"/>
      <c r="F26" s="244"/>
      <c r="G26" s="244"/>
      <c r="H26" s="245">
        <v>97</v>
      </c>
      <c r="I26" s="245">
        <v>128</v>
      </c>
      <c r="J26" s="245"/>
      <c r="K26" s="245"/>
      <c r="L26" s="245"/>
      <c r="M26" s="245"/>
      <c r="N26" s="245">
        <v>257</v>
      </c>
      <c r="O26" s="245"/>
      <c r="P26" s="245"/>
      <c r="Q26" s="245"/>
      <c r="R26" s="245"/>
      <c r="S26" s="245"/>
      <c r="T26" s="245"/>
      <c r="U26" s="246"/>
      <c r="V26" s="246"/>
      <c r="W26" s="246"/>
      <c r="X26" s="246"/>
      <c r="Y26" s="246"/>
      <c r="Z26" s="246"/>
      <c r="AA26" s="246"/>
      <c r="AB26" s="246"/>
      <c r="AC26" s="246"/>
      <c r="AD26" s="246"/>
      <c r="AE26" s="246"/>
    </row>
    <row r="27" spans="2:31" s="227" customFormat="1" hidden="1" x14ac:dyDescent="0.35">
      <c r="B27" s="789"/>
      <c r="C27" s="242" t="s">
        <v>956</v>
      </c>
      <c r="D27" s="243"/>
      <c r="E27" s="243"/>
      <c r="F27" s="244"/>
      <c r="G27" s="244"/>
      <c r="H27" s="245"/>
      <c r="I27" s="245">
        <v>50</v>
      </c>
      <c r="J27" s="245">
        <v>60</v>
      </c>
      <c r="K27" s="245">
        <v>45</v>
      </c>
      <c r="L27" s="245">
        <v>74</v>
      </c>
      <c r="M27" s="245">
        <v>9</v>
      </c>
      <c r="N27" s="245">
        <v>99</v>
      </c>
      <c r="O27" s="245"/>
      <c r="P27" s="245"/>
      <c r="Q27" s="245">
        <v>54</v>
      </c>
      <c r="R27" s="245"/>
      <c r="S27" s="245">
        <v>10</v>
      </c>
      <c r="T27" s="245"/>
      <c r="U27" s="246"/>
      <c r="V27" s="246"/>
      <c r="W27" s="246"/>
      <c r="X27" s="246"/>
      <c r="Y27" s="246"/>
      <c r="Z27" s="246"/>
      <c r="AA27" s="246"/>
      <c r="AB27" s="246"/>
      <c r="AC27" s="246"/>
      <c r="AD27" s="246"/>
      <c r="AE27" s="246"/>
    </row>
    <row r="28" spans="2:31" s="255" customFormat="1" hidden="1" x14ac:dyDescent="0.35">
      <c r="B28" s="247" t="s">
        <v>962</v>
      </c>
      <c r="C28" s="248" t="s">
        <v>963</v>
      </c>
      <c r="D28" s="249"/>
      <c r="E28" s="250"/>
      <c r="F28" s="251"/>
      <c r="G28" s="251"/>
      <c r="H28" s="252"/>
      <c r="I28" s="253"/>
      <c r="J28" s="253"/>
      <c r="K28" s="253"/>
      <c r="L28" s="253"/>
      <c r="M28" s="253"/>
      <c r="N28" s="253"/>
      <c r="O28" s="253"/>
      <c r="P28" s="253"/>
      <c r="Q28" s="253"/>
      <c r="R28" s="253"/>
      <c r="S28" s="253"/>
      <c r="T28" s="249"/>
      <c r="U28" s="254"/>
      <c r="V28" s="254"/>
      <c r="W28" s="254"/>
      <c r="X28" s="254"/>
      <c r="Y28" s="254"/>
      <c r="Z28" s="254"/>
      <c r="AA28" s="254"/>
      <c r="AB28" s="254"/>
      <c r="AC28" s="254"/>
      <c r="AD28" s="254"/>
      <c r="AE28" s="254"/>
    </row>
    <row r="29" spans="2:31" s="255" customFormat="1" hidden="1" x14ac:dyDescent="0.35">
      <c r="B29" s="240" t="s">
        <v>947</v>
      </c>
      <c r="C29" s="256" t="s">
        <v>964</v>
      </c>
      <c r="D29" s="250" t="s">
        <v>946</v>
      </c>
      <c r="E29" s="250" t="s">
        <v>965</v>
      </c>
      <c r="F29" s="257">
        <v>100</v>
      </c>
      <c r="G29" s="257"/>
      <c r="H29" s="252"/>
      <c r="I29" s="253"/>
      <c r="J29" s="253"/>
      <c r="K29" s="253"/>
      <c r="L29" s="253"/>
      <c r="M29" s="253"/>
      <c r="N29" s="253"/>
      <c r="O29" s="253"/>
      <c r="P29" s="258">
        <v>1</v>
      </c>
      <c r="Q29" s="253"/>
      <c r="R29" s="253"/>
      <c r="S29" s="258"/>
      <c r="T29" s="259"/>
      <c r="U29" s="254"/>
      <c r="V29" s="254"/>
      <c r="W29" s="254"/>
      <c r="X29" s="254"/>
      <c r="Y29" s="254"/>
      <c r="Z29" s="254"/>
      <c r="AA29" s="254"/>
      <c r="AB29" s="254"/>
      <c r="AC29" s="254"/>
      <c r="AD29" s="254"/>
      <c r="AE29" s="254"/>
    </row>
    <row r="30" spans="2:31" s="255" customFormat="1" hidden="1" x14ac:dyDescent="0.35">
      <c r="B30" s="240" t="s">
        <v>950</v>
      </c>
      <c r="C30" s="256" t="s">
        <v>966</v>
      </c>
      <c r="D30" s="250" t="s">
        <v>946</v>
      </c>
      <c r="E30" s="250" t="s">
        <v>965</v>
      </c>
      <c r="F30" s="257">
        <v>100</v>
      </c>
      <c r="G30" s="257"/>
      <c r="H30" s="252"/>
      <c r="I30" s="253"/>
      <c r="J30" s="253"/>
      <c r="K30" s="253"/>
      <c r="L30" s="253"/>
      <c r="M30" s="253"/>
      <c r="N30" s="253"/>
      <c r="O30" s="253"/>
      <c r="P30" s="258">
        <v>1</v>
      </c>
      <c r="Q30" s="253"/>
      <c r="R30" s="253"/>
      <c r="S30" s="258"/>
      <c r="T30" s="259"/>
      <c r="U30" s="254"/>
      <c r="V30" s="254"/>
      <c r="W30" s="254"/>
      <c r="X30" s="254"/>
      <c r="Y30" s="254"/>
      <c r="Z30" s="254"/>
      <c r="AA30" s="254"/>
      <c r="AB30" s="254"/>
      <c r="AC30" s="254"/>
      <c r="AD30" s="254"/>
      <c r="AE30" s="254"/>
    </row>
    <row r="31" spans="2:31" s="255" customFormat="1" hidden="1" x14ac:dyDescent="0.35">
      <c r="B31" s="240" t="s">
        <v>952</v>
      </c>
      <c r="C31" s="256" t="s">
        <v>967</v>
      </c>
      <c r="D31" s="250" t="s">
        <v>946</v>
      </c>
      <c r="E31" s="250" t="s">
        <v>965</v>
      </c>
      <c r="F31" s="257">
        <v>100</v>
      </c>
      <c r="G31" s="257"/>
      <c r="H31" s="252"/>
      <c r="I31" s="253"/>
      <c r="J31" s="253"/>
      <c r="K31" s="253"/>
      <c r="L31" s="253"/>
      <c r="M31" s="253"/>
      <c r="N31" s="253"/>
      <c r="O31" s="253"/>
      <c r="P31" s="258">
        <v>1</v>
      </c>
      <c r="Q31" s="253"/>
      <c r="R31" s="253"/>
      <c r="S31" s="258"/>
      <c r="T31" s="259"/>
      <c r="U31" s="254"/>
      <c r="V31" s="254"/>
      <c r="W31" s="254"/>
      <c r="X31" s="254"/>
      <c r="Y31" s="254"/>
      <c r="Z31" s="254"/>
      <c r="AA31" s="254"/>
      <c r="AB31" s="254"/>
      <c r="AC31" s="254"/>
      <c r="AD31" s="254"/>
      <c r="AE31" s="254"/>
    </row>
    <row r="32" spans="2:31" s="255" customFormat="1" hidden="1" x14ac:dyDescent="0.35">
      <c r="B32" s="250" t="s">
        <v>968</v>
      </c>
      <c r="C32" s="256" t="s">
        <v>969</v>
      </c>
      <c r="D32" s="250" t="s">
        <v>946</v>
      </c>
      <c r="E32" s="250" t="s">
        <v>970</v>
      </c>
      <c r="F32" s="257">
        <v>100</v>
      </c>
      <c r="G32" s="257"/>
      <c r="H32" s="252"/>
      <c r="I32" s="253"/>
      <c r="J32" s="253"/>
      <c r="K32" s="253"/>
      <c r="L32" s="253"/>
      <c r="M32" s="253"/>
      <c r="N32" s="253"/>
      <c r="O32" s="253"/>
      <c r="P32" s="258">
        <v>1</v>
      </c>
      <c r="Q32" s="253"/>
      <c r="R32" s="253"/>
      <c r="S32" s="258"/>
      <c r="T32" s="259"/>
      <c r="U32" s="254"/>
      <c r="V32" s="254"/>
      <c r="W32" s="254"/>
      <c r="X32" s="254"/>
      <c r="Y32" s="254"/>
      <c r="Z32" s="254"/>
      <c r="AA32" s="254"/>
      <c r="AB32" s="254"/>
      <c r="AC32" s="254"/>
      <c r="AD32" s="254"/>
      <c r="AE32" s="254"/>
    </row>
    <row r="33" spans="1:33" s="255" customFormat="1" hidden="1" x14ac:dyDescent="0.35">
      <c r="B33" s="250" t="s">
        <v>971</v>
      </c>
      <c r="C33" s="256" t="s">
        <v>972</v>
      </c>
      <c r="D33" s="250" t="s">
        <v>946</v>
      </c>
      <c r="E33" s="250" t="s">
        <v>965</v>
      </c>
      <c r="F33" s="257">
        <v>100</v>
      </c>
      <c r="G33" s="257"/>
      <c r="H33" s="228"/>
      <c r="I33" s="228"/>
      <c r="J33" s="228"/>
      <c r="K33" s="228"/>
      <c r="L33" s="228"/>
      <c r="M33" s="253"/>
      <c r="N33" s="228"/>
      <c r="O33" s="228"/>
      <c r="P33" s="258">
        <v>1</v>
      </c>
      <c r="Q33" s="228"/>
      <c r="R33" s="235"/>
      <c r="S33" s="258"/>
      <c r="T33" s="253"/>
      <c r="U33" s="254"/>
      <c r="V33" s="254"/>
      <c r="W33" s="254"/>
      <c r="X33" s="254"/>
      <c r="Y33" s="254"/>
      <c r="Z33" s="254"/>
      <c r="AA33" s="254"/>
      <c r="AB33" s="254"/>
      <c r="AC33" s="254"/>
      <c r="AD33" s="254"/>
      <c r="AE33" s="254"/>
    </row>
    <row r="34" spans="1:33" s="255" customFormat="1" hidden="1" x14ac:dyDescent="0.35">
      <c r="B34" s="250" t="s">
        <v>973</v>
      </c>
      <c r="C34" s="256" t="s">
        <v>974</v>
      </c>
      <c r="D34" s="250" t="s">
        <v>946</v>
      </c>
      <c r="E34" s="250" t="s">
        <v>965</v>
      </c>
      <c r="F34" s="257">
        <v>100</v>
      </c>
      <c r="G34" s="257"/>
      <c r="H34" s="253"/>
      <c r="I34" s="253"/>
      <c r="J34" s="247"/>
      <c r="K34" s="247"/>
      <c r="L34" s="253"/>
      <c r="M34" s="253"/>
      <c r="N34" s="253"/>
      <c r="O34" s="253"/>
      <c r="P34" s="260">
        <v>1</v>
      </c>
      <c r="Q34" s="247"/>
      <c r="R34" s="247"/>
      <c r="S34" s="247"/>
      <c r="T34" s="253"/>
      <c r="U34" s="254"/>
      <c r="V34" s="254"/>
      <c r="W34" s="254"/>
      <c r="X34" s="254"/>
      <c r="Y34" s="254"/>
      <c r="Z34" s="254"/>
      <c r="AA34" s="254"/>
      <c r="AB34" s="254"/>
      <c r="AC34" s="254"/>
      <c r="AD34" s="254"/>
      <c r="AE34" s="254"/>
    </row>
    <row r="35" spans="1:33" s="255" customFormat="1" hidden="1" x14ac:dyDescent="0.35">
      <c r="B35" s="247" t="s">
        <v>975</v>
      </c>
      <c r="C35" s="248" t="s">
        <v>976</v>
      </c>
      <c r="D35" s="250"/>
      <c r="E35" s="250"/>
      <c r="F35" s="257"/>
      <c r="G35" s="257"/>
      <c r="H35" s="253"/>
      <c r="I35" s="253"/>
      <c r="J35" s="247"/>
      <c r="K35" s="247"/>
      <c r="L35" s="253"/>
      <c r="M35" s="253"/>
      <c r="N35" s="253"/>
      <c r="O35" s="253"/>
      <c r="P35" s="260"/>
      <c r="Q35" s="247"/>
      <c r="R35" s="247"/>
      <c r="S35" s="247"/>
      <c r="T35" s="253"/>
      <c r="U35" s="254"/>
      <c r="V35" s="254"/>
      <c r="W35" s="254"/>
      <c r="X35" s="254"/>
      <c r="Y35" s="254"/>
      <c r="Z35" s="254"/>
      <c r="AA35" s="254"/>
      <c r="AB35" s="254"/>
      <c r="AC35" s="254"/>
      <c r="AD35" s="254"/>
      <c r="AE35" s="254"/>
    </row>
    <row r="36" spans="1:33" s="255" customFormat="1" hidden="1" x14ac:dyDescent="0.35">
      <c r="B36" s="257" t="s">
        <v>947</v>
      </c>
      <c r="C36" s="256" t="s">
        <v>977</v>
      </c>
      <c r="D36" s="250" t="s">
        <v>946</v>
      </c>
      <c r="E36" s="250" t="s">
        <v>965</v>
      </c>
      <c r="F36" s="257">
        <v>100</v>
      </c>
      <c r="G36" s="257"/>
      <c r="H36" s="253"/>
      <c r="I36" s="253"/>
      <c r="J36" s="247"/>
      <c r="K36" s="247"/>
      <c r="L36" s="253"/>
      <c r="M36" s="253"/>
      <c r="N36" s="253"/>
      <c r="O36" s="253"/>
      <c r="P36" s="260">
        <v>1</v>
      </c>
      <c r="Q36" s="247"/>
      <c r="R36" s="247"/>
      <c r="S36" s="247"/>
      <c r="T36" s="253"/>
      <c r="U36" s="254"/>
      <c r="V36" s="254"/>
      <c r="W36" s="254"/>
      <c r="X36" s="254"/>
      <c r="Y36" s="254"/>
      <c r="Z36" s="254"/>
      <c r="AA36" s="254"/>
      <c r="AB36" s="254"/>
      <c r="AC36" s="254"/>
      <c r="AD36" s="254"/>
      <c r="AE36" s="254"/>
    </row>
    <row r="37" spans="1:33" s="255" customFormat="1" hidden="1" x14ac:dyDescent="0.35">
      <c r="B37" s="257" t="s">
        <v>950</v>
      </c>
      <c r="C37" s="256" t="s">
        <v>978</v>
      </c>
      <c r="D37" s="250" t="s">
        <v>946</v>
      </c>
      <c r="E37" s="250" t="s">
        <v>965</v>
      </c>
      <c r="F37" s="257">
        <v>100</v>
      </c>
      <c r="G37" s="257"/>
      <c r="H37" s="253"/>
      <c r="I37" s="253"/>
      <c r="J37" s="247"/>
      <c r="K37" s="247"/>
      <c r="L37" s="253"/>
      <c r="M37" s="253"/>
      <c r="N37" s="253"/>
      <c r="O37" s="253"/>
      <c r="P37" s="260">
        <v>1</v>
      </c>
      <c r="Q37" s="247"/>
      <c r="R37" s="247"/>
      <c r="S37" s="247"/>
      <c r="T37" s="253"/>
      <c r="U37" s="254"/>
      <c r="V37" s="254"/>
      <c r="W37" s="254"/>
      <c r="X37" s="254"/>
      <c r="Y37" s="254"/>
      <c r="Z37" s="254"/>
      <c r="AA37" s="254"/>
      <c r="AB37" s="254"/>
      <c r="AC37" s="254"/>
      <c r="AD37" s="254"/>
      <c r="AE37" s="254"/>
    </row>
    <row r="38" spans="1:33" s="267" customFormat="1" hidden="1" x14ac:dyDescent="0.35">
      <c r="B38" s="239" t="s">
        <v>979</v>
      </c>
      <c r="C38" s="238" t="s">
        <v>980</v>
      </c>
      <c r="D38" s="261"/>
      <c r="E38" s="261"/>
      <c r="F38" s="262"/>
      <c r="G38" s="262"/>
      <c r="H38" s="263"/>
      <c r="I38" s="264"/>
      <c r="J38" s="264"/>
      <c r="K38" s="264"/>
      <c r="L38" s="264"/>
      <c r="M38" s="264"/>
      <c r="N38" s="264"/>
      <c r="O38" s="264"/>
      <c r="P38" s="264"/>
      <c r="Q38" s="264"/>
      <c r="R38" s="264"/>
      <c r="S38" s="264"/>
      <c r="T38" s="265"/>
      <c r="U38" s="266"/>
      <c r="V38" s="266"/>
      <c r="W38" s="266"/>
      <c r="X38" s="266"/>
      <c r="Y38" s="266"/>
      <c r="Z38" s="266"/>
      <c r="AA38" s="266"/>
      <c r="AB38" s="266"/>
      <c r="AC38" s="266"/>
      <c r="AD38" s="266"/>
      <c r="AE38" s="266"/>
    </row>
    <row r="39" spans="1:33" s="255" customFormat="1" ht="26" hidden="1" x14ac:dyDescent="0.35">
      <c r="B39" s="257" t="s">
        <v>947</v>
      </c>
      <c r="C39" s="256" t="s">
        <v>981</v>
      </c>
      <c r="D39" s="237" t="s">
        <v>940</v>
      </c>
      <c r="E39" s="250" t="s">
        <v>965</v>
      </c>
      <c r="F39" s="251">
        <v>100</v>
      </c>
      <c r="G39" s="251"/>
      <c r="H39" s="252"/>
      <c r="I39" s="253"/>
      <c r="J39" s="260"/>
      <c r="K39" s="260">
        <v>0.25</v>
      </c>
      <c r="L39" s="253"/>
      <c r="M39" s="260"/>
      <c r="N39" s="260">
        <v>0.25</v>
      </c>
      <c r="O39" s="253"/>
      <c r="P39" s="260">
        <v>0.25</v>
      </c>
      <c r="Q39" s="260"/>
      <c r="R39" s="260">
        <v>0.25</v>
      </c>
      <c r="S39" s="253"/>
      <c r="T39" s="253"/>
      <c r="U39" s="254"/>
      <c r="V39" s="254"/>
      <c r="W39" s="254"/>
      <c r="X39" s="254"/>
      <c r="Y39" s="254"/>
      <c r="Z39" s="254"/>
      <c r="AA39" s="254"/>
      <c r="AB39" s="254"/>
      <c r="AC39" s="254"/>
      <c r="AD39" s="254"/>
      <c r="AE39" s="254"/>
    </row>
    <row r="40" spans="1:33" s="255" customFormat="1" ht="26" hidden="1" x14ac:dyDescent="0.35">
      <c r="B40" s="268" t="s">
        <v>950</v>
      </c>
      <c r="C40" s="256" t="s">
        <v>982</v>
      </c>
      <c r="D40" s="237" t="s">
        <v>940</v>
      </c>
      <c r="E40" s="250" t="s">
        <v>965</v>
      </c>
      <c r="F40" s="251">
        <v>100</v>
      </c>
      <c r="G40" s="251"/>
      <c r="H40" s="252"/>
      <c r="I40" s="252"/>
      <c r="J40" s="260"/>
      <c r="K40" s="260">
        <v>0.25</v>
      </c>
      <c r="L40" s="259"/>
      <c r="M40" s="260"/>
      <c r="N40" s="260">
        <v>0.25</v>
      </c>
      <c r="O40" s="269"/>
      <c r="P40" s="260">
        <v>0.25</v>
      </c>
      <c r="Q40" s="260"/>
      <c r="R40" s="260">
        <v>0.25</v>
      </c>
      <c r="S40" s="259"/>
      <c r="T40" s="247"/>
      <c r="U40" s="254"/>
      <c r="V40" s="254"/>
      <c r="W40" s="254"/>
      <c r="X40" s="254"/>
      <c r="Y40" s="254"/>
      <c r="Z40" s="254"/>
      <c r="AA40" s="254"/>
      <c r="AB40" s="254"/>
      <c r="AC40" s="254"/>
      <c r="AD40" s="254"/>
      <c r="AE40" s="254"/>
    </row>
    <row r="41" spans="1:33" s="255" customFormat="1" ht="26" hidden="1" x14ac:dyDescent="0.35">
      <c r="B41" s="268" t="s">
        <v>952</v>
      </c>
      <c r="C41" s="256" t="s">
        <v>983</v>
      </c>
      <c r="D41" s="237" t="s">
        <v>940</v>
      </c>
      <c r="E41" s="250" t="s">
        <v>965</v>
      </c>
      <c r="F41" s="251">
        <v>100</v>
      </c>
      <c r="G41" s="251"/>
      <c r="H41" s="252">
        <f t="shared" ref="H41:O41" si="4">H40</f>
        <v>0</v>
      </c>
      <c r="I41" s="252">
        <f t="shared" si="4"/>
        <v>0</v>
      </c>
      <c r="J41" s="260"/>
      <c r="K41" s="260">
        <v>0.25</v>
      </c>
      <c r="L41" s="247">
        <f t="shared" si="4"/>
        <v>0</v>
      </c>
      <c r="M41" s="260"/>
      <c r="N41" s="260">
        <v>0.25</v>
      </c>
      <c r="O41" s="259">
        <f t="shared" si="4"/>
        <v>0</v>
      </c>
      <c r="P41" s="260">
        <v>0.25</v>
      </c>
      <c r="Q41" s="260"/>
      <c r="R41" s="260">
        <v>0.25</v>
      </c>
      <c r="S41" s="259"/>
      <c r="T41" s="247"/>
      <c r="U41" s="254"/>
      <c r="V41" s="254"/>
      <c r="W41" s="254"/>
      <c r="X41" s="254"/>
      <c r="Y41" s="254"/>
      <c r="Z41" s="254"/>
      <c r="AA41" s="254"/>
      <c r="AB41" s="254"/>
      <c r="AC41" s="254"/>
      <c r="AD41" s="254"/>
      <c r="AE41" s="254"/>
    </row>
    <row r="42" spans="1:33" s="255" customFormat="1" hidden="1" x14ac:dyDescent="0.35">
      <c r="B42" s="268" t="s">
        <v>968</v>
      </c>
      <c r="C42" s="256" t="s">
        <v>984</v>
      </c>
      <c r="D42" s="237" t="s">
        <v>940</v>
      </c>
      <c r="E42" s="250" t="s">
        <v>965</v>
      </c>
      <c r="F42" s="251">
        <v>100</v>
      </c>
      <c r="G42" s="251"/>
      <c r="H42" s="252">
        <f t="shared" ref="H42:I42" si="5">H40</f>
        <v>0</v>
      </c>
      <c r="I42" s="252">
        <f t="shared" si="5"/>
        <v>0</v>
      </c>
      <c r="J42" s="260"/>
      <c r="K42" s="260"/>
      <c r="L42" s="260"/>
      <c r="M42" s="260">
        <v>0.25</v>
      </c>
      <c r="N42" s="260"/>
      <c r="O42" s="260"/>
      <c r="P42" s="260">
        <v>0.25</v>
      </c>
      <c r="Q42" s="260"/>
      <c r="R42" s="260">
        <v>0.25</v>
      </c>
      <c r="S42" s="260">
        <v>0.25</v>
      </c>
      <c r="T42" s="247"/>
      <c r="U42" s="254"/>
      <c r="V42" s="254"/>
      <c r="W42" s="254"/>
      <c r="X42" s="254"/>
      <c r="Y42" s="254"/>
      <c r="Z42" s="254"/>
      <c r="AA42" s="254"/>
      <c r="AB42" s="254"/>
      <c r="AC42" s="254"/>
      <c r="AD42" s="254"/>
      <c r="AE42" s="254"/>
    </row>
    <row r="43" spans="1:33" s="255" customFormat="1" x14ac:dyDescent="0.35">
      <c r="B43" s="247">
        <v>5</v>
      </c>
      <c r="C43" s="248" t="s">
        <v>127</v>
      </c>
      <c r="D43" s="250"/>
      <c r="E43" s="250"/>
      <c r="F43" s="251"/>
      <c r="G43" s="251"/>
      <c r="H43" s="494"/>
      <c r="I43" s="251"/>
      <c r="J43" s="257"/>
      <c r="K43" s="257"/>
      <c r="L43" s="250"/>
      <c r="M43" s="251"/>
      <c r="N43" s="250"/>
      <c r="O43" s="495"/>
      <c r="P43" s="495"/>
      <c r="Q43" s="257"/>
      <c r="R43" s="495"/>
      <c r="S43" s="495"/>
      <c r="T43" s="495"/>
      <c r="U43" s="254"/>
      <c r="V43" s="254"/>
      <c r="W43" s="254"/>
      <c r="X43" s="254"/>
      <c r="Y43" s="254"/>
      <c r="Z43" s="254"/>
      <c r="AA43" s="254"/>
      <c r="AB43" s="254"/>
      <c r="AC43" s="254"/>
      <c r="AD43" s="254"/>
      <c r="AE43" s="254"/>
    </row>
    <row r="44" spans="1:33" s="255" customFormat="1" x14ac:dyDescent="0.35">
      <c r="B44" s="247" t="s">
        <v>947</v>
      </c>
      <c r="C44" s="256" t="s">
        <v>985</v>
      </c>
      <c r="D44" s="250"/>
      <c r="E44" s="250"/>
      <c r="F44" s="251"/>
      <c r="G44" s="251"/>
      <c r="H44" s="494"/>
      <c r="I44" s="251"/>
      <c r="J44" s="251"/>
      <c r="K44" s="251"/>
      <c r="L44" s="251"/>
      <c r="M44" s="251"/>
      <c r="N44" s="251"/>
      <c r="O44" s="251"/>
      <c r="P44" s="251"/>
      <c r="Q44" s="251"/>
      <c r="R44" s="251"/>
      <c r="S44" s="251"/>
      <c r="T44" s="251"/>
      <c r="U44" s="254"/>
      <c r="V44" s="254"/>
      <c r="W44" s="254"/>
      <c r="X44" s="254"/>
      <c r="Y44" s="254"/>
      <c r="Z44" s="254"/>
      <c r="AA44" s="254"/>
      <c r="AB44" s="254"/>
      <c r="AC44" s="254"/>
      <c r="AD44" s="254"/>
      <c r="AE44" s="254"/>
    </row>
    <row r="45" spans="1:33" s="255" customFormat="1" x14ac:dyDescent="0.35">
      <c r="B45" s="270" t="s">
        <v>950</v>
      </c>
      <c r="C45" s="256" t="s">
        <v>986</v>
      </c>
      <c r="D45" s="250" t="s">
        <v>940</v>
      </c>
      <c r="E45" s="250" t="s">
        <v>987</v>
      </c>
      <c r="F45" s="251">
        <v>191</v>
      </c>
      <c r="G45" s="251"/>
      <c r="H45" s="494"/>
      <c r="I45" s="494"/>
      <c r="J45" s="494"/>
      <c r="K45" s="495"/>
      <c r="L45" s="251"/>
      <c r="M45" s="251"/>
      <c r="N45" s="496"/>
      <c r="O45" s="495"/>
      <c r="P45" s="495"/>
      <c r="Q45" s="251"/>
      <c r="R45" s="495"/>
      <c r="S45" s="495"/>
      <c r="T45" s="257"/>
      <c r="U45" s="254"/>
      <c r="V45" s="254"/>
      <c r="W45" s="254"/>
      <c r="X45" s="254"/>
      <c r="Y45" s="254"/>
      <c r="Z45" s="254"/>
      <c r="AA45" s="254"/>
      <c r="AB45" s="254"/>
      <c r="AC45" s="254"/>
      <c r="AD45" s="254"/>
      <c r="AE45" s="254"/>
    </row>
    <row r="46" spans="1:33" s="544" customFormat="1" x14ac:dyDescent="0.35">
      <c r="A46" s="255"/>
      <c r="B46" s="792" t="s">
        <v>952</v>
      </c>
      <c r="C46" s="537" t="s">
        <v>988</v>
      </c>
      <c r="D46" s="538" t="s">
        <v>940</v>
      </c>
      <c r="E46" s="538" t="s">
        <v>987</v>
      </c>
      <c r="F46" s="539">
        <v>191</v>
      </c>
      <c r="G46" s="539"/>
      <c r="H46" s="539">
        <v>90</v>
      </c>
      <c r="I46" s="539">
        <v>71</v>
      </c>
      <c r="J46" s="540">
        <v>30</v>
      </c>
      <c r="K46" s="541"/>
      <c r="L46" s="541"/>
      <c r="M46" s="539"/>
      <c r="N46" s="542"/>
      <c r="O46" s="542"/>
      <c r="P46" s="542"/>
      <c r="Q46" s="541"/>
      <c r="R46" s="542"/>
      <c r="S46" s="542"/>
      <c r="T46" s="541"/>
      <c r="U46" s="543"/>
      <c r="V46" s="543"/>
      <c r="W46" s="543"/>
      <c r="X46" s="543"/>
      <c r="Y46" s="543"/>
      <c r="Z46" s="543"/>
      <c r="AA46" s="543"/>
      <c r="AB46" s="543"/>
      <c r="AC46" s="543"/>
      <c r="AD46" s="543"/>
      <c r="AE46" s="543"/>
    </row>
    <row r="47" spans="1:33" s="544" customFormat="1" x14ac:dyDescent="0.35">
      <c r="A47" s="255"/>
      <c r="B47" s="793"/>
      <c r="C47" s="537" t="s">
        <v>956</v>
      </c>
      <c r="D47" s="538"/>
      <c r="E47" s="538"/>
      <c r="F47" s="539"/>
      <c r="G47" s="539"/>
      <c r="H47" s="539">
        <v>191</v>
      </c>
      <c r="I47" s="539"/>
      <c r="J47" s="540"/>
      <c r="K47" s="541"/>
      <c r="L47" s="541"/>
      <c r="M47" s="539"/>
      <c r="N47" s="542"/>
      <c r="O47" s="542"/>
      <c r="P47" s="542"/>
      <c r="Q47" s="541"/>
      <c r="R47" s="542"/>
      <c r="S47" s="542"/>
      <c r="T47" s="541"/>
      <c r="U47" s="543"/>
      <c r="V47" s="543"/>
      <c r="W47" s="543"/>
      <c r="X47" s="543"/>
      <c r="Y47" s="543"/>
      <c r="Z47" s="543"/>
      <c r="AA47" s="543"/>
      <c r="AB47" s="543"/>
      <c r="AC47" s="543"/>
      <c r="AD47" s="543"/>
      <c r="AE47" s="543"/>
      <c r="AF47" s="544">
        <f>+SUM(G47:AD47)</f>
        <v>191</v>
      </c>
      <c r="AG47" s="544">
        <f>(AF47/F46)*100</f>
        <v>100</v>
      </c>
    </row>
    <row r="48" spans="1:33" s="544" customFormat="1" x14ac:dyDescent="0.35">
      <c r="A48" s="255"/>
      <c r="B48" s="792" t="s">
        <v>968</v>
      </c>
      <c r="C48" s="537" t="s">
        <v>989</v>
      </c>
      <c r="D48" s="538" t="s">
        <v>946</v>
      </c>
      <c r="E48" s="538" t="s">
        <v>987</v>
      </c>
      <c r="F48" s="539">
        <v>191</v>
      </c>
      <c r="G48" s="539"/>
      <c r="H48" s="539">
        <v>20</v>
      </c>
      <c r="I48" s="540">
        <v>65</v>
      </c>
      <c r="J48" s="540">
        <v>65</v>
      </c>
      <c r="K48" s="540">
        <v>41</v>
      </c>
      <c r="L48" s="541"/>
      <c r="M48" s="539"/>
      <c r="N48" s="538"/>
      <c r="O48" s="542"/>
      <c r="P48" s="542"/>
      <c r="Q48" s="541"/>
      <c r="R48" s="542"/>
      <c r="S48" s="542"/>
      <c r="T48" s="541"/>
      <c r="U48" s="543"/>
      <c r="V48" s="543"/>
      <c r="W48" s="543"/>
      <c r="X48" s="543"/>
      <c r="Y48" s="543"/>
      <c r="Z48" s="543"/>
      <c r="AA48" s="543"/>
      <c r="AB48" s="543"/>
      <c r="AC48" s="543"/>
      <c r="AD48" s="543"/>
      <c r="AE48" s="543"/>
    </row>
    <row r="49" spans="1:33" s="544" customFormat="1" x14ac:dyDescent="0.35">
      <c r="A49" s="255"/>
      <c r="B49" s="794"/>
      <c r="C49" s="537" t="s">
        <v>990</v>
      </c>
      <c r="D49" s="538"/>
      <c r="E49" s="538"/>
      <c r="F49" s="539"/>
      <c r="G49" s="539"/>
      <c r="H49" s="541">
        <v>128.33699999999999</v>
      </c>
      <c r="I49" s="545">
        <v>2.238</v>
      </c>
      <c r="J49" s="545">
        <v>28.251999999999999</v>
      </c>
      <c r="K49" s="545"/>
      <c r="L49" s="541"/>
      <c r="M49" s="541"/>
      <c r="N49" s="541">
        <v>10.313000000000001</v>
      </c>
      <c r="O49" s="542">
        <v>5.601</v>
      </c>
      <c r="P49" s="542">
        <v>3.7879999999999998</v>
      </c>
      <c r="Q49" s="541">
        <v>3.65</v>
      </c>
      <c r="R49" s="542"/>
      <c r="S49" s="542">
        <v>2.7469999999999999</v>
      </c>
      <c r="T49" s="542">
        <v>4.9660000000000002</v>
      </c>
      <c r="U49" s="543"/>
      <c r="V49" s="543"/>
      <c r="W49" s="543"/>
      <c r="X49" s="543"/>
      <c r="Y49" s="543"/>
      <c r="Z49" s="543"/>
      <c r="AA49" s="543"/>
      <c r="AB49" s="543"/>
      <c r="AC49" s="543"/>
      <c r="AD49" s="543"/>
      <c r="AE49" s="543"/>
      <c r="AF49" s="544">
        <f>+SUM(G49:AD49)</f>
        <v>189.892</v>
      </c>
      <c r="AG49" s="544">
        <v>100</v>
      </c>
    </row>
    <row r="50" spans="1:33" s="544" customFormat="1" x14ac:dyDescent="0.35">
      <c r="A50" s="255"/>
      <c r="B50" s="793"/>
      <c r="C50" s="537" t="s">
        <v>991</v>
      </c>
      <c r="D50" s="538"/>
      <c r="E50" s="538"/>
      <c r="F50" s="539"/>
      <c r="G50" s="539"/>
      <c r="H50" s="539">
        <f>77.369+9.139</f>
        <v>86.507999999999996</v>
      </c>
      <c r="I50" s="540">
        <v>44.067</v>
      </c>
      <c r="J50" s="540">
        <v>14.03</v>
      </c>
      <c r="K50" s="540"/>
      <c r="L50" s="541"/>
      <c r="M50" s="539">
        <v>12.488</v>
      </c>
      <c r="N50" s="538"/>
      <c r="O50" s="542">
        <v>15.914</v>
      </c>
      <c r="P50" s="542">
        <v>3.7879999999999998</v>
      </c>
      <c r="Q50" s="541"/>
      <c r="R50" s="542"/>
      <c r="S50" s="542">
        <v>3.57</v>
      </c>
      <c r="T50" s="541">
        <v>9.4459999999999997</v>
      </c>
      <c r="U50" s="543"/>
      <c r="V50" s="543"/>
      <c r="W50" s="543"/>
      <c r="X50" s="543"/>
      <c r="Y50" s="543"/>
      <c r="Z50" s="543"/>
      <c r="AA50" s="543"/>
      <c r="AB50" s="543"/>
      <c r="AC50" s="543"/>
      <c r="AD50" s="543"/>
      <c r="AE50" s="543"/>
    </row>
    <row r="51" spans="1:33" s="544" customFormat="1" x14ac:dyDescent="0.35">
      <c r="A51" s="255"/>
      <c r="B51" s="790" t="s">
        <v>971</v>
      </c>
      <c r="C51" s="546" t="s">
        <v>992</v>
      </c>
      <c r="D51" s="538" t="s">
        <v>940</v>
      </c>
      <c r="E51" s="538" t="s">
        <v>993</v>
      </c>
      <c r="F51" s="539">
        <v>193</v>
      </c>
      <c r="G51" s="539"/>
      <c r="H51" s="540">
        <v>193</v>
      </c>
      <c r="I51" s="539"/>
      <c r="J51" s="541"/>
      <c r="K51" s="541"/>
      <c r="L51" s="538"/>
      <c r="M51" s="539"/>
      <c r="N51" s="539"/>
      <c r="O51" s="539"/>
      <c r="P51" s="539"/>
      <c r="Q51" s="539"/>
      <c r="R51" s="539"/>
      <c r="S51" s="539"/>
      <c r="T51" s="539"/>
      <c r="U51" s="543"/>
      <c r="V51" s="543"/>
      <c r="W51" s="543"/>
      <c r="X51" s="543"/>
      <c r="Y51" s="543"/>
      <c r="Z51" s="543"/>
      <c r="AA51" s="543"/>
      <c r="AB51" s="543"/>
      <c r="AC51" s="543"/>
      <c r="AD51" s="543"/>
      <c r="AE51" s="543"/>
    </row>
    <row r="52" spans="1:33" s="544" customFormat="1" x14ac:dyDescent="0.35">
      <c r="A52" s="255"/>
      <c r="B52" s="791"/>
      <c r="C52" s="537" t="s">
        <v>956</v>
      </c>
      <c r="D52" s="538"/>
      <c r="E52" s="538"/>
      <c r="F52" s="539"/>
      <c r="G52" s="539"/>
      <c r="H52" s="540"/>
      <c r="I52" s="539">
        <v>24</v>
      </c>
      <c r="J52" s="541"/>
      <c r="K52" s="541"/>
      <c r="L52" s="538"/>
      <c r="M52" s="539"/>
      <c r="N52" s="539"/>
      <c r="O52" s="539"/>
      <c r="P52" s="539"/>
      <c r="Q52" s="539"/>
      <c r="R52" s="539"/>
      <c r="S52" s="539"/>
      <c r="T52" s="539"/>
      <c r="U52" s="543"/>
      <c r="V52" s="543"/>
      <c r="W52" s="543"/>
      <c r="X52" s="543"/>
      <c r="Y52" s="543"/>
      <c r="Z52" s="543"/>
      <c r="AA52" s="543"/>
      <c r="AB52" s="543"/>
      <c r="AC52" s="543"/>
      <c r="AD52" s="543"/>
      <c r="AE52" s="543"/>
    </row>
    <row r="53" spans="1:33" s="544" customFormat="1" x14ac:dyDescent="0.35">
      <c r="A53" s="255"/>
      <c r="B53" s="792" t="s">
        <v>973</v>
      </c>
      <c r="C53" s="546" t="s">
        <v>994</v>
      </c>
      <c r="D53" s="538" t="s">
        <v>946</v>
      </c>
      <c r="E53" s="538" t="s">
        <v>993</v>
      </c>
      <c r="F53" s="539">
        <v>193</v>
      </c>
      <c r="G53" s="539"/>
      <c r="H53" s="539">
        <v>40</v>
      </c>
      <c r="I53" s="540">
        <v>40</v>
      </c>
      <c r="J53" s="539">
        <v>60</v>
      </c>
      <c r="K53" s="541">
        <v>53</v>
      </c>
      <c r="L53" s="538"/>
      <c r="M53" s="547"/>
      <c r="N53" s="547"/>
      <c r="O53" s="547"/>
      <c r="P53" s="547"/>
      <c r="Q53" s="547"/>
      <c r="R53" s="547"/>
      <c r="S53" s="547"/>
      <c r="T53" s="547"/>
      <c r="U53" s="543"/>
      <c r="V53" s="543"/>
      <c r="W53" s="543"/>
      <c r="X53" s="543"/>
      <c r="Y53" s="543"/>
      <c r="Z53" s="543"/>
      <c r="AA53" s="543"/>
      <c r="AB53" s="543"/>
      <c r="AC53" s="543"/>
      <c r="AD53" s="543"/>
      <c r="AE53" s="543"/>
    </row>
    <row r="54" spans="1:33" s="544" customFormat="1" x14ac:dyDescent="0.35">
      <c r="A54" s="255"/>
      <c r="B54" s="793"/>
      <c r="C54" s="537" t="s">
        <v>956</v>
      </c>
      <c r="D54" s="538"/>
      <c r="E54" s="538"/>
      <c r="F54" s="539"/>
      <c r="G54" s="539"/>
      <c r="H54" s="539"/>
      <c r="I54" s="540"/>
      <c r="J54" s="539"/>
      <c r="K54" s="539">
        <v>24</v>
      </c>
      <c r="L54" s="538"/>
      <c r="M54" s="547"/>
      <c r="N54" s="547"/>
      <c r="O54" s="547"/>
      <c r="P54" s="547"/>
      <c r="Q54" s="547"/>
      <c r="R54" s="547"/>
      <c r="S54" s="547"/>
      <c r="T54" s="547"/>
      <c r="U54" s="543"/>
      <c r="V54" s="543"/>
      <c r="W54" s="543"/>
      <c r="X54" s="543"/>
      <c r="Y54" s="543"/>
      <c r="Z54" s="543"/>
      <c r="AA54" s="543"/>
      <c r="AB54" s="543"/>
      <c r="AC54" s="543"/>
      <c r="AD54" s="543"/>
      <c r="AE54" s="543"/>
      <c r="AF54" s="544">
        <f t="shared" ref="AF54:AF70" si="6">+SUM(G54:AD54)</f>
        <v>24</v>
      </c>
      <c r="AG54" s="544">
        <f>(AF54/F53)*100</f>
        <v>12.435233160621761</v>
      </c>
    </row>
    <row r="55" spans="1:33" s="552" customFormat="1" x14ac:dyDescent="0.35">
      <c r="A55" s="271"/>
      <c r="B55" s="548" t="s">
        <v>995</v>
      </c>
      <c r="C55" s="537" t="s">
        <v>10</v>
      </c>
      <c r="D55" s="549"/>
      <c r="E55" s="549"/>
      <c r="F55" s="550"/>
      <c r="G55" s="539"/>
      <c r="H55" s="540"/>
      <c r="I55" s="539"/>
      <c r="J55" s="541"/>
      <c r="K55" s="541"/>
      <c r="L55" s="538"/>
      <c r="M55" s="547"/>
      <c r="N55" s="547"/>
      <c r="O55" s="547"/>
      <c r="P55" s="547"/>
      <c r="Q55" s="547"/>
      <c r="R55" s="547"/>
      <c r="S55" s="547"/>
      <c r="T55" s="547"/>
      <c r="U55" s="543"/>
      <c r="V55" s="543"/>
      <c r="W55" s="543"/>
      <c r="X55" s="543"/>
      <c r="Y55" s="543"/>
      <c r="Z55" s="543"/>
      <c r="AA55" s="543"/>
      <c r="AB55" s="543"/>
      <c r="AC55" s="543"/>
      <c r="AD55" s="543"/>
      <c r="AE55" s="551"/>
      <c r="AF55" s="544"/>
    </row>
    <row r="56" spans="1:33" s="544" customFormat="1" x14ac:dyDescent="0.35">
      <c r="A56" s="255"/>
      <c r="B56" s="792" t="s">
        <v>996</v>
      </c>
      <c r="C56" s="546" t="s">
        <v>997</v>
      </c>
      <c r="D56" s="538" t="s">
        <v>946</v>
      </c>
      <c r="E56" s="538" t="s">
        <v>412</v>
      </c>
      <c r="F56" s="539">
        <v>482</v>
      </c>
      <c r="G56" s="539"/>
      <c r="H56" s="540">
        <v>20</v>
      </c>
      <c r="I56" s="539">
        <v>40</v>
      </c>
      <c r="J56" s="541">
        <v>45</v>
      </c>
      <c r="K56" s="541">
        <v>45</v>
      </c>
      <c r="L56" s="541">
        <v>45</v>
      </c>
      <c r="M56" s="541">
        <v>40</v>
      </c>
      <c r="N56" s="541">
        <v>30</v>
      </c>
      <c r="O56" s="541">
        <v>35</v>
      </c>
      <c r="P56" s="541">
        <v>35</v>
      </c>
      <c r="Q56" s="541">
        <v>35</v>
      </c>
      <c r="R56" s="541">
        <v>45</v>
      </c>
      <c r="S56" s="541">
        <v>45</v>
      </c>
      <c r="T56" s="541">
        <v>22</v>
      </c>
      <c r="U56" s="543"/>
      <c r="V56" s="543"/>
      <c r="W56" s="543"/>
      <c r="X56" s="543"/>
      <c r="Y56" s="543"/>
      <c r="Z56" s="543"/>
      <c r="AA56" s="543"/>
      <c r="AB56" s="543"/>
      <c r="AC56" s="543"/>
      <c r="AD56" s="543"/>
      <c r="AE56" s="543"/>
      <c r="AF56" s="544">
        <f t="shared" si="6"/>
        <v>482</v>
      </c>
      <c r="AG56" s="544">
        <v>97</v>
      </c>
    </row>
    <row r="57" spans="1:33" s="544" customFormat="1" x14ac:dyDescent="0.35">
      <c r="A57" s="255"/>
      <c r="B57" s="794"/>
      <c r="C57" s="537" t="s">
        <v>956</v>
      </c>
      <c r="D57" s="538"/>
      <c r="E57" s="538"/>
      <c r="F57" s="539"/>
      <c r="G57" s="540">
        <f>+COUNTIF(Foundation!$B$8:$B$538,'L2 Schedule'!G8)</f>
        <v>1</v>
      </c>
      <c r="H57" s="540">
        <f>+COUNTIF(Foundation!$B$8:$B$538,'L2 Schedule'!H8)</f>
        <v>22</v>
      </c>
      <c r="I57" s="540">
        <f>+COUNTIF(Foundation!$B$8:$B$538,'L2 Schedule'!I8)</f>
        <v>46</v>
      </c>
      <c r="J57" s="540">
        <f>+COUNTIF(Foundation!$B$8:$B$538,'L2 Schedule'!J8)</f>
        <v>36</v>
      </c>
      <c r="K57" s="540">
        <f>+COUNTIF(Foundation!$B$8:$B$538,'L2 Schedule'!K8)</f>
        <v>16</v>
      </c>
      <c r="L57" s="540">
        <f>+COUNTIF(Foundation!$B$8:$B$538,'L2 Schedule'!L8)</f>
        <v>7</v>
      </c>
      <c r="M57" s="540">
        <f>+COUNTIF(Foundation!$B$8:$B$538,'L2 Schedule'!M8)</f>
        <v>15</v>
      </c>
      <c r="N57" s="540">
        <f>+COUNTIF(Foundation!$B$8:$B$538,'L2 Schedule'!N8)</f>
        <v>9</v>
      </c>
      <c r="O57" s="540">
        <f>+COUNTIF(Foundation!$B$8:$B$538,'L2 Schedule'!O8)</f>
        <v>14</v>
      </c>
      <c r="P57" s="540">
        <f>+COUNTIF(Foundation!$B$8:$B$538,'L2 Schedule'!P8)</f>
        <v>26</v>
      </c>
      <c r="Q57" s="540">
        <f>+COUNTIF(Foundation!$B$8:$B$538,'L2 Schedule'!Q8)</f>
        <v>38</v>
      </c>
      <c r="R57" s="540">
        <f>+COUNTIF(Foundation!$B$8:$B$538,'L2 Schedule'!R8)</f>
        <v>26</v>
      </c>
      <c r="S57" s="540">
        <f>+COUNTIF(Foundation!$B$8:$B$538,'L2 Schedule'!S8)</f>
        <v>9</v>
      </c>
      <c r="T57" s="540">
        <f>+COUNTIF(Foundation!$B$8:$B$538,'L2 Schedule'!T8)</f>
        <v>31</v>
      </c>
      <c r="U57" s="540">
        <f>+COUNTIF(Foundation!$B$8:$B$538,'L2 Schedule'!U8)</f>
        <v>47</v>
      </c>
      <c r="V57" s="540">
        <f>+COUNTIF(Foundation!$B$8:$B$538,'L2 Schedule'!V8)</f>
        <v>27</v>
      </c>
      <c r="W57" s="540">
        <f>+COUNTIF(Foundation!$B$8:$B$538,'L2 Schedule'!W8)</f>
        <v>17</v>
      </c>
      <c r="X57" s="540">
        <f>+COUNTIF(Foundation!$B$8:$B$538,'L2 Schedule'!X8)</f>
        <v>13</v>
      </c>
      <c r="Y57" s="540">
        <f>+COUNTIF(Foundation!$B$8:$B$538,'L2 Schedule'!Y8)</f>
        <v>13</v>
      </c>
      <c r="Z57" s="540">
        <f>+COUNTIF(Foundation!$B$8:$B$538,'L2 Schedule'!Z8)</f>
        <v>19</v>
      </c>
      <c r="AA57" s="540">
        <f>+COUNTIF(Foundation!$B$8:$B$538,'L2 Schedule'!AA8)</f>
        <v>22</v>
      </c>
      <c r="AB57" s="540">
        <f>+COUNTIF(Foundation!$B$8:$B$538,'L2 Schedule'!AB8)</f>
        <v>8</v>
      </c>
      <c r="AC57" s="540">
        <f>+COUNTIF(Foundation!$B$8:$B$538,'L2 Schedule'!AC8)</f>
        <v>8</v>
      </c>
      <c r="AD57" s="540">
        <f>+COUNTIF(Foundation!$B$8:$B$538,'L2 Schedule'!AD8)</f>
        <v>0</v>
      </c>
      <c r="AE57" s="543"/>
      <c r="AF57" s="544">
        <f t="shared" si="6"/>
        <v>470</v>
      </c>
    </row>
    <row r="58" spans="1:33" s="544" customFormat="1" x14ac:dyDescent="0.35">
      <c r="A58" s="255"/>
      <c r="B58" s="793"/>
      <c r="C58" s="537" t="s">
        <v>1174</v>
      </c>
      <c r="D58" s="538"/>
      <c r="E58" s="538"/>
      <c r="F58" s="539"/>
      <c r="G58" s="540">
        <f>G57</f>
        <v>1</v>
      </c>
      <c r="H58" s="540">
        <f>G58+H57</f>
        <v>23</v>
      </c>
      <c r="I58" s="540">
        <f t="shared" ref="I58:AD58" si="7">H58+I57</f>
        <v>69</v>
      </c>
      <c r="J58" s="540">
        <f t="shared" si="7"/>
        <v>105</v>
      </c>
      <c r="K58" s="540">
        <f t="shared" si="7"/>
        <v>121</v>
      </c>
      <c r="L58" s="540">
        <f t="shared" si="7"/>
        <v>128</v>
      </c>
      <c r="M58" s="540">
        <f t="shared" si="7"/>
        <v>143</v>
      </c>
      <c r="N58" s="540">
        <f t="shared" si="7"/>
        <v>152</v>
      </c>
      <c r="O58" s="540">
        <f t="shared" si="7"/>
        <v>166</v>
      </c>
      <c r="P58" s="540">
        <f t="shared" si="7"/>
        <v>192</v>
      </c>
      <c r="Q58" s="540">
        <f t="shared" si="7"/>
        <v>230</v>
      </c>
      <c r="R58" s="540">
        <f t="shared" si="7"/>
        <v>256</v>
      </c>
      <c r="S58" s="540">
        <f t="shared" si="7"/>
        <v>265</v>
      </c>
      <c r="T58" s="540">
        <f t="shared" si="7"/>
        <v>296</v>
      </c>
      <c r="U58" s="540">
        <f t="shared" si="7"/>
        <v>343</v>
      </c>
      <c r="V58" s="540">
        <f t="shared" si="7"/>
        <v>370</v>
      </c>
      <c r="W58" s="540">
        <f t="shared" si="7"/>
        <v>387</v>
      </c>
      <c r="X58" s="540">
        <f t="shared" si="7"/>
        <v>400</v>
      </c>
      <c r="Y58" s="540">
        <f t="shared" si="7"/>
        <v>413</v>
      </c>
      <c r="Z58" s="540">
        <f t="shared" si="7"/>
        <v>432</v>
      </c>
      <c r="AA58" s="540">
        <f t="shared" si="7"/>
        <v>454</v>
      </c>
      <c r="AB58" s="540">
        <f t="shared" si="7"/>
        <v>462</v>
      </c>
      <c r="AC58" s="540">
        <f t="shared" si="7"/>
        <v>470</v>
      </c>
      <c r="AD58" s="540">
        <f t="shared" si="7"/>
        <v>470</v>
      </c>
      <c r="AE58" s="543"/>
    </row>
    <row r="59" spans="1:33" s="544" customFormat="1" x14ac:dyDescent="0.35">
      <c r="A59" s="255"/>
      <c r="B59" s="792" t="s">
        <v>1293</v>
      </c>
      <c r="C59" s="537" t="s">
        <v>122</v>
      </c>
      <c r="D59" s="538"/>
      <c r="E59" s="538"/>
      <c r="F59" s="539"/>
      <c r="G59" s="540">
        <f>+COUNTIF(Earthing!$I$7:$I$603,'L2 Schedule'!G8)</f>
        <v>0</v>
      </c>
      <c r="H59" s="540">
        <f>+COUNTIF(Earthing!$I$7:$I$603,'L2 Schedule'!H8)</f>
        <v>5</v>
      </c>
      <c r="I59" s="540">
        <f>+COUNTIF(Earthing!$I$7:$I$603,'L2 Schedule'!I8)</f>
        <v>35</v>
      </c>
      <c r="J59" s="540">
        <f>+COUNTIF(Earthing!$I$7:$I$603,'L2 Schedule'!J8)</f>
        <v>58</v>
      </c>
      <c r="K59" s="540">
        <f>+COUNTIF(Earthing!$I$7:$I$603,'L2 Schedule'!K8)</f>
        <v>20</v>
      </c>
      <c r="L59" s="540">
        <f>+COUNTIF(Earthing!$I$7:$I$603,'L2 Schedule'!L8)</f>
        <v>10</v>
      </c>
      <c r="M59" s="540">
        <f>+COUNTIF(Earthing!$I$7:$I$603,'L2 Schedule'!M8)</f>
        <v>11</v>
      </c>
      <c r="N59" s="540">
        <f>+COUNTIF(Earthing!$I$7:$I$603,'L2 Schedule'!N8)</f>
        <v>9</v>
      </c>
      <c r="O59" s="540">
        <f>+COUNTIF(Earthing!$I$7:$I$603,'L2 Schedule'!O8)</f>
        <v>10</v>
      </c>
      <c r="P59" s="540">
        <f>+COUNTIF(Earthing!$I$7:$I$603,'L2 Schedule'!P8)</f>
        <v>19</v>
      </c>
      <c r="Q59" s="540">
        <f>+COUNTIF(Earthing!$I$7:$I$603,'L2 Schedule'!Q8)</f>
        <v>45</v>
      </c>
      <c r="R59" s="540">
        <f>+COUNTIF(Earthing!$I$7:$I$603,'L2 Schedule'!R8)</f>
        <v>20</v>
      </c>
      <c r="S59" s="540">
        <f>+COUNTIF(Earthing!$I$7:$I$603,'L2 Schedule'!S8)</f>
        <v>2</v>
      </c>
      <c r="T59" s="540">
        <f>+COUNTIF(Earthing!$I$7:$I$603,'L2 Schedule'!T8)</f>
        <v>25</v>
      </c>
      <c r="U59" s="540">
        <f>+COUNTIF(Earthing!$I$7:$I$603,'L2 Schedule'!U8)</f>
        <v>37</v>
      </c>
      <c r="V59" s="540">
        <f>+COUNTIF(Earthing!$I$7:$I$603,'L2 Schedule'!V8)</f>
        <v>53</v>
      </c>
      <c r="W59" s="540">
        <f>+COUNTIF(Earthing!$I$7:$I$603,'L2 Schedule'!W8)</f>
        <v>22</v>
      </c>
      <c r="X59" s="540">
        <f>+COUNTIF(Earthing!$I$7:$I$603,'L2 Schedule'!X8)</f>
        <v>12</v>
      </c>
      <c r="Y59" s="540">
        <f>+COUNTIF(Earthing!$I$7:$I$603,'L2 Schedule'!Y8)</f>
        <v>15</v>
      </c>
      <c r="Z59" s="540">
        <f>+COUNTIF(Earthing!$I$7:$I$603,'L2 Schedule'!Z8)</f>
        <v>17</v>
      </c>
      <c r="AA59" s="540">
        <f>+COUNTIF(Earthing!$I$7:$I$603,'L2 Schedule'!AA8)</f>
        <v>19</v>
      </c>
      <c r="AB59" s="540">
        <f>+COUNTIF(Earthing!$I$7:$I$603,'L2 Schedule'!AB8)</f>
        <v>5</v>
      </c>
      <c r="AC59" s="540">
        <f>+COUNTIF(Earthing!$I$7:$I$603,'L2 Schedule'!AC8)</f>
        <v>2</v>
      </c>
      <c r="AD59" s="540">
        <f>+COUNTIF(Earthing!$I$7:$I$603,'L2 Schedule'!AD8)</f>
        <v>0</v>
      </c>
      <c r="AE59" s="543"/>
      <c r="AF59" s="544">
        <f t="shared" si="6"/>
        <v>451</v>
      </c>
    </row>
    <row r="60" spans="1:33" s="544" customFormat="1" x14ac:dyDescent="0.35">
      <c r="A60" s="255"/>
      <c r="B60" s="793"/>
      <c r="C60" s="537" t="s">
        <v>1174</v>
      </c>
      <c r="D60" s="538"/>
      <c r="E60" s="538"/>
      <c r="F60" s="539"/>
      <c r="G60" s="540">
        <f>G59</f>
        <v>0</v>
      </c>
      <c r="H60" s="540">
        <f>H59</f>
        <v>5</v>
      </c>
      <c r="I60" s="540">
        <f>H60+I59</f>
        <v>40</v>
      </c>
      <c r="J60" s="540">
        <f t="shared" ref="J60:AD60" si="8">I60+J59</f>
        <v>98</v>
      </c>
      <c r="K60" s="540">
        <f t="shared" si="8"/>
        <v>118</v>
      </c>
      <c r="L60" s="540">
        <f t="shared" si="8"/>
        <v>128</v>
      </c>
      <c r="M60" s="540">
        <f t="shared" si="8"/>
        <v>139</v>
      </c>
      <c r="N60" s="540">
        <f t="shared" si="8"/>
        <v>148</v>
      </c>
      <c r="O60" s="540">
        <f t="shared" si="8"/>
        <v>158</v>
      </c>
      <c r="P60" s="540">
        <f t="shared" si="8"/>
        <v>177</v>
      </c>
      <c r="Q60" s="540">
        <f t="shared" si="8"/>
        <v>222</v>
      </c>
      <c r="R60" s="540">
        <f t="shared" si="8"/>
        <v>242</v>
      </c>
      <c r="S60" s="540">
        <f t="shared" si="8"/>
        <v>244</v>
      </c>
      <c r="T60" s="540">
        <f t="shared" si="8"/>
        <v>269</v>
      </c>
      <c r="U60" s="540">
        <f t="shared" si="8"/>
        <v>306</v>
      </c>
      <c r="V60" s="540">
        <f t="shared" si="8"/>
        <v>359</v>
      </c>
      <c r="W60" s="540">
        <f t="shared" si="8"/>
        <v>381</v>
      </c>
      <c r="X60" s="540">
        <f t="shared" si="8"/>
        <v>393</v>
      </c>
      <c r="Y60" s="540">
        <f t="shared" si="8"/>
        <v>408</v>
      </c>
      <c r="Z60" s="540">
        <f t="shared" si="8"/>
        <v>425</v>
      </c>
      <c r="AA60" s="540">
        <f t="shared" si="8"/>
        <v>444</v>
      </c>
      <c r="AB60" s="540">
        <f t="shared" si="8"/>
        <v>449</v>
      </c>
      <c r="AC60" s="540">
        <f t="shared" si="8"/>
        <v>451</v>
      </c>
      <c r="AD60" s="540">
        <f t="shared" si="8"/>
        <v>451</v>
      </c>
      <c r="AE60" s="543"/>
    </row>
    <row r="61" spans="1:33" s="552" customFormat="1" x14ac:dyDescent="0.35">
      <c r="A61" s="271"/>
      <c r="B61" s="548" t="s">
        <v>998</v>
      </c>
      <c r="C61" s="537" t="s">
        <v>127</v>
      </c>
      <c r="D61" s="549"/>
      <c r="E61" s="549"/>
      <c r="F61" s="550"/>
      <c r="G61" s="539"/>
      <c r="H61" s="539"/>
      <c r="I61" s="539"/>
      <c r="J61" s="539"/>
      <c r="K61" s="539"/>
      <c r="L61" s="539"/>
      <c r="M61" s="539"/>
      <c r="N61" s="539"/>
      <c r="O61" s="539"/>
      <c r="P61" s="539"/>
      <c r="Q61" s="539"/>
      <c r="R61" s="539"/>
      <c r="S61" s="539"/>
      <c r="T61" s="547"/>
      <c r="U61" s="543"/>
      <c r="V61" s="543"/>
      <c r="W61" s="543"/>
      <c r="X61" s="543"/>
      <c r="Y61" s="543"/>
      <c r="Z61" s="543"/>
      <c r="AA61" s="543"/>
      <c r="AB61" s="543"/>
      <c r="AC61" s="543"/>
      <c r="AD61" s="543"/>
      <c r="AE61" s="551"/>
      <c r="AF61" s="544"/>
    </row>
    <row r="62" spans="1:33" s="544" customFormat="1" ht="31.5" customHeight="1" x14ac:dyDescent="0.35">
      <c r="A62" s="255"/>
      <c r="B62" s="790" t="s">
        <v>999</v>
      </c>
      <c r="C62" s="546" t="s">
        <v>1000</v>
      </c>
      <c r="D62" s="538" t="s">
        <v>946</v>
      </c>
      <c r="E62" s="538" t="s">
        <v>412</v>
      </c>
      <c r="F62" s="539">
        <v>482</v>
      </c>
      <c r="G62" s="539"/>
      <c r="H62" s="540"/>
      <c r="I62" s="539"/>
      <c r="J62" s="540">
        <v>25</v>
      </c>
      <c r="K62" s="539">
        <v>30</v>
      </c>
      <c r="L62" s="541">
        <v>45</v>
      </c>
      <c r="M62" s="541">
        <v>45</v>
      </c>
      <c r="N62" s="541">
        <v>35</v>
      </c>
      <c r="O62" s="541">
        <v>35</v>
      </c>
      <c r="P62" s="541">
        <v>35</v>
      </c>
      <c r="Q62" s="541">
        <v>35</v>
      </c>
      <c r="R62" s="541">
        <v>50</v>
      </c>
      <c r="S62" s="541">
        <v>50</v>
      </c>
      <c r="T62" s="541">
        <v>50</v>
      </c>
      <c r="U62" s="541">
        <v>47</v>
      </c>
      <c r="V62" s="541"/>
      <c r="W62" s="543"/>
      <c r="X62" s="543"/>
      <c r="Y62" s="543"/>
      <c r="Z62" s="543"/>
      <c r="AA62" s="543"/>
      <c r="AB62" s="543"/>
      <c r="AC62" s="543"/>
      <c r="AD62" s="543"/>
      <c r="AE62" s="543"/>
      <c r="AF62" s="544">
        <f t="shared" si="6"/>
        <v>482</v>
      </c>
      <c r="AG62" s="544">
        <v>70</v>
      </c>
    </row>
    <row r="63" spans="1:33" s="544" customFormat="1" x14ac:dyDescent="0.35">
      <c r="A63" s="255"/>
      <c r="B63" s="795"/>
      <c r="C63" s="537" t="s">
        <v>956</v>
      </c>
      <c r="D63" s="538"/>
      <c r="E63" s="538"/>
      <c r="F63" s="539"/>
      <c r="G63" s="539"/>
      <c r="H63" s="540"/>
      <c r="I63" s="539"/>
      <c r="J63" s="540">
        <f>+COUNTIF('Erection Compiled'!$B$8:$B$577,'L2 Schedule'!J8)</f>
        <v>22</v>
      </c>
      <c r="K63" s="540">
        <f>+COUNTIF('Erection Compiled'!$B$8:$B$577,'L2 Schedule'!K8)</f>
        <v>20</v>
      </c>
      <c r="L63" s="540">
        <f>+COUNTIF('Erection Compiled'!$B$8:$B$577,'L2 Schedule'!L8)</f>
        <v>19</v>
      </c>
      <c r="M63" s="540">
        <f>+COUNTIF('Erection Compiled'!$B$8:$B$577,'L2 Schedule'!M8)</f>
        <v>14</v>
      </c>
      <c r="N63" s="540">
        <f>+COUNTIF('Erection Compiled'!$B$8:$B$577,'L2 Schedule'!N8)</f>
        <v>3</v>
      </c>
      <c r="O63" s="540">
        <f>+COUNTIF('Erection Compiled'!$B$8:$B$577,'L2 Schedule'!O8)</f>
        <v>2</v>
      </c>
      <c r="P63" s="540">
        <f>+COUNTIF('Erection Compiled'!$B$8:$B$577,'L2 Schedule'!P8)</f>
        <v>3</v>
      </c>
      <c r="Q63" s="540">
        <f>+COUNTIF('Erection Compiled'!$B$8:$B$577,'L2 Schedule'!Q8)</f>
        <v>16</v>
      </c>
      <c r="R63" s="540">
        <f>+COUNTIF('Erection Compiled'!$B$8:$B$577,'L2 Schedule'!R8)</f>
        <v>30</v>
      </c>
      <c r="S63" s="540">
        <f>+COUNTIF('Erection Compiled'!$B$8:$B$577,'L2 Schedule'!S8)</f>
        <v>30</v>
      </c>
      <c r="T63" s="540">
        <f>+COUNTIF('Erection Compiled'!$B$8:$B$577,'L2 Schedule'!T8)</f>
        <v>11</v>
      </c>
      <c r="U63" s="540">
        <f>+COUNTIF('Erection Compiled'!$B$8:$B$577,'L2 Schedule'!U8)</f>
        <v>16</v>
      </c>
      <c r="V63" s="540">
        <f>+COUNTIF('Erection Compiled'!$B$8:$B$577,'L2 Schedule'!V8)</f>
        <v>14</v>
      </c>
      <c r="W63" s="540">
        <f>+COUNTIF('Erection Compiled'!$B$8:$B$577,'L2 Schedule'!W8)</f>
        <v>13</v>
      </c>
      <c r="X63" s="540">
        <f>+COUNTIF('Erection Compiled'!$B$8:$B$577,'L2 Schedule'!X8)</f>
        <v>7</v>
      </c>
      <c r="Y63" s="540">
        <f>+COUNTIF('Erection Compiled'!$B$8:$B$577,'L2 Schedule'!Y8)</f>
        <v>2</v>
      </c>
      <c r="Z63" s="540">
        <f>+COUNTIF('Erection Compiled'!$B$8:$B$577,'L2 Schedule'!Z8)</f>
        <v>6</v>
      </c>
      <c r="AA63" s="540">
        <f>+COUNTIF('Erection Compiled'!$B$8:$B$577,'L2 Schedule'!AA8)</f>
        <v>23</v>
      </c>
      <c r="AB63" s="540">
        <f>+COUNTIF('Erection Compiled'!$B$8:$B$577,'L2 Schedule'!AB8)</f>
        <v>52</v>
      </c>
      <c r="AC63" s="540">
        <f>+COUNTIF('Erection Compiled'!$B$8:$B$577,'L2 Schedule'!AC8)</f>
        <v>44</v>
      </c>
      <c r="AD63" s="540">
        <f>+COUNTIF('Erection Compiled'!$B$8:$B$577,'L2 Schedule'!AD8)</f>
        <v>0</v>
      </c>
      <c r="AE63" s="543"/>
      <c r="AF63" s="544">
        <f t="shared" si="6"/>
        <v>347</v>
      </c>
    </row>
    <row r="64" spans="1:33" s="544" customFormat="1" x14ac:dyDescent="0.35">
      <c r="A64" s="255"/>
      <c r="B64" s="791"/>
      <c r="C64" s="537" t="s">
        <v>1174</v>
      </c>
      <c r="D64" s="538"/>
      <c r="E64" s="538"/>
      <c r="F64" s="539"/>
      <c r="G64" s="539"/>
      <c r="H64" s="540"/>
      <c r="I64" s="539"/>
      <c r="J64" s="540">
        <f>J63</f>
        <v>22</v>
      </c>
      <c r="K64" s="540">
        <f>K63+J64</f>
        <v>42</v>
      </c>
      <c r="L64" s="540">
        <f t="shared" ref="L64:AD64" si="9">L63+K64</f>
        <v>61</v>
      </c>
      <c r="M64" s="540">
        <f t="shared" si="9"/>
        <v>75</v>
      </c>
      <c r="N64" s="540">
        <f t="shared" si="9"/>
        <v>78</v>
      </c>
      <c r="O64" s="540">
        <f t="shared" si="9"/>
        <v>80</v>
      </c>
      <c r="P64" s="540">
        <f t="shared" si="9"/>
        <v>83</v>
      </c>
      <c r="Q64" s="540">
        <f t="shared" si="9"/>
        <v>99</v>
      </c>
      <c r="R64" s="540">
        <f t="shared" si="9"/>
        <v>129</v>
      </c>
      <c r="S64" s="540">
        <f t="shared" si="9"/>
        <v>159</v>
      </c>
      <c r="T64" s="540">
        <f t="shared" si="9"/>
        <v>170</v>
      </c>
      <c r="U64" s="540">
        <f t="shared" si="9"/>
        <v>186</v>
      </c>
      <c r="V64" s="540">
        <f t="shared" si="9"/>
        <v>200</v>
      </c>
      <c r="W64" s="540">
        <f t="shared" si="9"/>
        <v>213</v>
      </c>
      <c r="X64" s="540">
        <f t="shared" si="9"/>
        <v>220</v>
      </c>
      <c r="Y64" s="540">
        <f t="shared" si="9"/>
        <v>222</v>
      </c>
      <c r="Z64" s="540">
        <f t="shared" si="9"/>
        <v>228</v>
      </c>
      <c r="AA64" s="540">
        <f t="shared" si="9"/>
        <v>251</v>
      </c>
      <c r="AB64" s="540">
        <f t="shared" si="9"/>
        <v>303</v>
      </c>
      <c r="AC64" s="540">
        <f t="shared" si="9"/>
        <v>347</v>
      </c>
      <c r="AD64" s="540">
        <f t="shared" si="9"/>
        <v>347</v>
      </c>
      <c r="AE64" s="543"/>
    </row>
    <row r="65" spans="1:33" s="552" customFormat="1" x14ac:dyDescent="0.35">
      <c r="A65" s="271"/>
      <c r="B65" s="548" t="s">
        <v>1001</v>
      </c>
      <c r="C65" s="537" t="s">
        <v>349</v>
      </c>
      <c r="D65" s="549"/>
      <c r="E65" s="549"/>
      <c r="F65" s="550"/>
      <c r="G65" s="539"/>
      <c r="H65" s="540"/>
      <c r="I65" s="540"/>
      <c r="J65" s="540"/>
      <c r="K65" s="542"/>
      <c r="L65" s="539"/>
      <c r="M65" s="539"/>
      <c r="N65" s="539"/>
      <c r="O65" s="542"/>
      <c r="P65" s="539"/>
      <c r="Q65" s="539"/>
      <c r="R65" s="539"/>
      <c r="S65" s="539"/>
      <c r="T65" s="539"/>
      <c r="U65" s="543"/>
      <c r="V65" s="543"/>
      <c r="W65" s="543"/>
      <c r="X65" s="543"/>
      <c r="Y65" s="543"/>
      <c r="Z65" s="543"/>
      <c r="AA65" s="543"/>
      <c r="AB65" s="543"/>
      <c r="AC65" s="543"/>
      <c r="AD65" s="543"/>
      <c r="AE65" s="551"/>
      <c r="AF65" s="544"/>
    </row>
    <row r="66" spans="1:33" s="544" customFormat="1" x14ac:dyDescent="0.35">
      <c r="A66" s="255"/>
      <c r="B66" s="792" t="s">
        <v>1212</v>
      </c>
      <c r="C66" s="546" t="s">
        <v>1003</v>
      </c>
      <c r="D66" s="538" t="s">
        <v>946</v>
      </c>
      <c r="E66" s="538" t="s">
        <v>987</v>
      </c>
      <c r="F66" s="539">
        <v>191</v>
      </c>
      <c r="G66" s="539"/>
      <c r="H66" s="540"/>
      <c r="I66" s="540"/>
      <c r="J66" s="540"/>
      <c r="K66" s="541"/>
      <c r="L66" s="541">
        <v>5</v>
      </c>
      <c r="M66" s="541">
        <v>12</v>
      </c>
      <c r="N66" s="539">
        <v>12</v>
      </c>
      <c r="O66" s="542">
        <v>12</v>
      </c>
      <c r="P66" s="542">
        <v>18</v>
      </c>
      <c r="Q66" s="539">
        <v>25</v>
      </c>
      <c r="R66" s="539">
        <v>25</v>
      </c>
      <c r="S66" s="539">
        <v>25</v>
      </c>
      <c r="T66" s="539">
        <v>25</v>
      </c>
      <c r="U66" s="539">
        <v>20</v>
      </c>
      <c r="V66" s="539">
        <v>12</v>
      </c>
      <c r="W66" s="543"/>
      <c r="X66" s="543"/>
      <c r="Y66" s="543"/>
      <c r="Z66" s="543"/>
      <c r="AA66" s="543"/>
      <c r="AB66" s="543"/>
      <c r="AC66" s="543"/>
      <c r="AD66" s="543"/>
      <c r="AE66" s="543"/>
      <c r="AF66" s="544">
        <f t="shared" si="6"/>
        <v>191</v>
      </c>
      <c r="AG66" s="544">
        <v>23</v>
      </c>
    </row>
    <row r="67" spans="1:33" s="544" customFormat="1" x14ac:dyDescent="0.35">
      <c r="A67" s="255"/>
      <c r="B67" s="794"/>
      <c r="C67" s="537" t="s">
        <v>956</v>
      </c>
      <c r="D67" s="538"/>
      <c r="E67" s="538"/>
      <c r="F67" s="539"/>
      <c r="G67" s="539"/>
      <c r="H67" s="540"/>
      <c r="I67" s="540"/>
      <c r="J67" s="540"/>
      <c r="K67" s="541"/>
      <c r="L67" s="541">
        <f>+SUMIF(Stringing!$Q$6:$Q$94,'L2 Schedule'!L8,Stringing!$M$6:$M$94)</f>
        <v>0</v>
      </c>
      <c r="M67" s="541">
        <f>+SUMIF(Stringing!$Q$6:$Q$94,'L2 Schedule'!M8,Stringing!$M$6:$M$94)</f>
        <v>0</v>
      </c>
      <c r="N67" s="541">
        <f>+SUMIF(Stringing!$Q$6:$Q$94,'L2 Schedule'!N8,Stringing!$M$6:$M$94)</f>
        <v>0</v>
      </c>
      <c r="O67" s="541">
        <f>+SUMIF(Stringing!$Q$6:$Q$94,'L2 Schedule'!O8,Stringing!$M$6:$M$94)</f>
        <v>0</v>
      </c>
      <c r="P67" s="541">
        <f>+SUMIF(Stringing!$Q$6:$Q$94,'L2 Schedule'!P8,Stringing!$M$6:$M$94)</f>
        <v>0</v>
      </c>
      <c r="Q67" s="541">
        <f>+SUMIF(Stringing!$Q$6:$Q$94,'L2 Schedule'!Q8,Stringing!$M$6:$M$94)</f>
        <v>4.8769999999999998</v>
      </c>
      <c r="R67" s="541">
        <f>+SUMIF(Stringing!$Q$6:$Q$94,'L2 Schedule'!R8,Stringing!$M$6:$M$94)</f>
        <v>9.4310000000000009</v>
      </c>
      <c r="S67" s="541">
        <f>+SUMIF(Stringing!$Q$6:$Q$94,'L2 Schedule'!S8,Stringing!$M$6:$M$94)</f>
        <v>8.6289999999999996</v>
      </c>
      <c r="T67" s="541">
        <f>+SUMIF(Stringing!$Q$6:$Q$94,'L2 Schedule'!T8,Stringing!$M$6:$M$94)</f>
        <v>0</v>
      </c>
      <c r="U67" s="541">
        <f>+SUMIF(Stringing!$Q$6:$Q$94,'L2 Schedule'!U8,Stringing!$M$6:$M$94)</f>
        <v>7.1150000000000002</v>
      </c>
      <c r="V67" s="541">
        <f>+SUMIF(Stringing!$Q$6:$Q$94,'L2 Schedule'!V8,Stringing!$M$6:$M$94)</f>
        <v>0</v>
      </c>
      <c r="W67" s="541">
        <f>+SUMIF(Stringing!$Q$6:$Q$94,'L2 Schedule'!W8,Stringing!$M$6:$M$94)</f>
        <v>9.18</v>
      </c>
      <c r="X67" s="541">
        <f>+SUMIF(Stringing!$Q$6:$Q$94,'L2 Schedule'!X8,Stringing!$M$6:$M$94)</f>
        <v>1.0489999999999999</v>
      </c>
      <c r="Y67" s="541">
        <f>+SUMIF(Stringing!$Q$6:$Q$94,'L2 Schedule'!Y8,Stringing!$M$6:$M$94)</f>
        <v>3.2269999999999999</v>
      </c>
      <c r="Z67" s="541">
        <f>+SUMIF(Stringing!$Q$6:$Q$94,'L2 Schedule'!Z8,Stringing!$M$6:$M$94)</f>
        <v>0</v>
      </c>
      <c r="AA67" s="541">
        <f>+SUMIF(Stringing!$Q$6:$Q$94,'L2 Schedule'!AA8,Stringing!$M$6:$M$94)</f>
        <v>0</v>
      </c>
      <c r="AB67" s="541">
        <f>+SUMIF(Stringing!$Q$6:$Q$94,'L2 Schedule'!AB8,Stringing!$M$6:$M$94)</f>
        <v>0</v>
      </c>
      <c r="AC67" s="541">
        <f>+SUMIF(Stringing!$Q$6:$Q$94,'L2 Schedule'!AC8,Stringing!$M$6:$M$94)</f>
        <v>0</v>
      </c>
      <c r="AD67" s="541">
        <f>+SUMIF(Stringing!$Q$6:$Q$94,'L2 Schedule'!AD8,Stringing!$M$6:$M$94)</f>
        <v>0</v>
      </c>
      <c r="AE67" s="543"/>
      <c r="AF67" s="544">
        <f t="shared" si="6"/>
        <v>43.507999999999996</v>
      </c>
    </row>
    <row r="68" spans="1:33" s="544" customFormat="1" x14ac:dyDescent="0.35">
      <c r="A68" s="255"/>
      <c r="B68" s="793"/>
      <c r="C68" s="537" t="s">
        <v>1174</v>
      </c>
      <c r="D68" s="538"/>
      <c r="E68" s="538"/>
      <c r="F68" s="539"/>
      <c r="G68" s="539"/>
      <c r="H68" s="540"/>
      <c r="I68" s="540"/>
      <c r="J68" s="540"/>
      <c r="K68" s="541"/>
      <c r="L68" s="553">
        <f>L67</f>
        <v>0</v>
      </c>
      <c r="M68" s="541">
        <f>+L68+M67</f>
        <v>0</v>
      </c>
      <c r="N68" s="541">
        <f t="shared" ref="N68:AD68" si="10">+M68+N67</f>
        <v>0</v>
      </c>
      <c r="O68" s="541">
        <f t="shared" si="10"/>
        <v>0</v>
      </c>
      <c r="P68" s="541">
        <f t="shared" si="10"/>
        <v>0</v>
      </c>
      <c r="Q68" s="541">
        <f t="shared" si="10"/>
        <v>4.8769999999999998</v>
      </c>
      <c r="R68" s="541">
        <f t="shared" si="10"/>
        <v>14.308</v>
      </c>
      <c r="S68" s="541">
        <f t="shared" si="10"/>
        <v>22.936999999999998</v>
      </c>
      <c r="T68" s="541">
        <f t="shared" si="10"/>
        <v>22.936999999999998</v>
      </c>
      <c r="U68" s="541">
        <f t="shared" si="10"/>
        <v>30.052</v>
      </c>
      <c r="V68" s="541">
        <f t="shared" si="10"/>
        <v>30.052</v>
      </c>
      <c r="W68" s="541">
        <f t="shared" si="10"/>
        <v>39.231999999999999</v>
      </c>
      <c r="X68" s="541">
        <f t="shared" si="10"/>
        <v>40.280999999999999</v>
      </c>
      <c r="Y68" s="541">
        <f t="shared" si="10"/>
        <v>43.507999999999996</v>
      </c>
      <c r="Z68" s="541">
        <f t="shared" si="10"/>
        <v>43.507999999999996</v>
      </c>
      <c r="AA68" s="541">
        <f t="shared" si="10"/>
        <v>43.507999999999996</v>
      </c>
      <c r="AB68" s="541">
        <f t="shared" si="10"/>
        <v>43.507999999999996</v>
      </c>
      <c r="AC68" s="541">
        <f t="shared" si="10"/>
        <v>43.507999999999996</v>
      </c>
      <c r="AD68" s="541">
        <f t="shared" si="10"/>
        <v>43.507999999999996</v>
      </c>
      <c r="AE68" s="543"/>
    </row>
    <row r="69" spans="1:33" s="544" customFormat="1" x14ac:dyDescent="0.35">
      <c r="A69" s="255"/>
      <c r="B69" s="792" t="s">
        <v>1002</v>
      </c>
      <c r="C69" s="546" t="s">
        <v>1004</v>
      </c>
      <c r="D69" s="538" t="s">
        <v>946</v>
      </c>
      <c r="E69" s="538" t="s">
        <v>987</v>
      </c>
      <c r="F69" s="539">
        <v>191</v>
      </c>
      <c r="G69" s="539"/>
      <c r="H69" s="540"/>
      <c r="I69" s="540"/>
      <c r="J69" s="540"/>
      <c r="K69" s="541"/>
      <c r="L69" s="541"/>
      <c r="M69" s="539"/>
      <c r="N69" s="542"/>
      <c r="O69" s="539">
        <v>5</v>
      </c>
      <c r="P69" s="542">
        <v>15</v>
      </c>
      <c r="Q69" s="542">
        <v>20</v>
      </c>
      <c r="R69" s="539">
        <v>25</v>
      </c>
      <c r="S69" s="539">
        <v>35</v>
      </c>
      <c r="T69" s="539">
        <v>45</v>
      </c>
      <c r="U69" s="539">
        <v>30</v>
      </c>
      <c r="V69" s="539">
        <v>16</v>
      </c>
      <c r="W69" s="543"/>
      <c r="X69" s="543"/>
      <c r="Y69" s="543"/>
      <c r="Z69" s="543"/>
      <c r="AA69" s="543"/>
      <c r="AB69" s="543"/>
      <c r="AC69" s="543"/>
      <c r="AD69" s="543"/>
      <c r="AE69" s="543"/>
      <c r="AF69" s="544">
        <f t="shared" si="6"/>
        <v>191</v>
      </c>
    </row>
    <row r="70" spans="1:33" s="544" customFormat="1" x14ac:dyDescent="0.35">
      <c r="A70" s="255"/>
      <c r="B70" s="794"/>
      <c r="C70" s="537" t="s">
        <v>956</v>
      </c>
      <c r="D70" s="538"/>
      <c r="E70" s="538"/>
      <c r="F70" s="539"/>
      <c r="G70" s="539"/>
      <c r="H70" s="540"/>
      <c r="I70" s="540"/>
      <c r="J70" s="540"/>
      <c r="K70" s="541"/>
      <c r="L70" s="541"/>
      <c r="M70" s="539"/>
      <c r="N70" s="542"/>
      <c r="O70" s="539">
        <f>+SUMIF(OPGW!$N$6:$N$100,'L2 Schedule'!O8,OPGW!$J$6:$J$100)</f>
        <v>0</v>
      </c>
      <c r="P70" s="539">
        <f>+SUMIF(OPGW!$N$6:$N$100,'L2 Schedule'!P8,OPGW!$J$6:$J$100)</f>
        <v>0</v>
      </c>
      <c r="Q70" s="541">
        <f>+SUMIF(OPGW!$N$6:$N$100,'L2 Schedule'!Q8,OPGW!$J$6:$J$100)</f>
        <v>3.3370000000000002</v>
      </c>
      <c r="R70" s="541">
        <f>+SUMIF(OPGW!$N$6:$N$100,'L2 Schedule'!R8,OPGW!$J$6:$J$100)</f>
        <v>8.6549999999999994</v>
      </c>
      <c r="S70" s="541">
        <f>+SUMIF(OPGW!$N$6:$N$100,'L2 Schedule'!S8,OPGW!$J$6:$J$100)</f>
        <v>9.4310000000000009</v>
      </c>
      <c r="T70" s="541">
        <f>+SUMIF(OPGW!$N$6:$N$100,'L2 Schedule'!T8,OPGW!$J$6:$J$100)</f>
        <v>0</v>
      </c>
      <c r="U70" s="541">
        <f>+SUMIF(OPGW!$N$6:$N$100,'L2 Schedule'!U8,OPGW!$J$6:$J$100)</f>
        <v>8.6289999999999996</v>
      </c>
      <c r="V70" s="541">
        <f>+SUMIF(OPGW!$N$6:$N$100,'L2 Schedule'!V8,OPGW!$J$6:$J$100)</f>
        <v>0</v>
      </c>
      <c r="W70" s="541">
        <f>+SUMIF(OPGW!$N$6:$N$100,'L2 Schedule'!W8,OPGW!$J$6:$J$100)</f>
        <v>0</v>
      </c>
      <c r="X70" s="541">
        <f>+SUMIF(OPGW!$N$6:$N$100,'L2 Schedule'!X8,OPGW!$J$6:$J$100)</f>
        <v>0</v>
      </c>
      <c r="Y70" s="541">
        <f>+SUMIF(OPGW!$N$6:$N$100,'L2 Schedule'!Y8,OPGW!$J$6:$J$100)</f>
        <v>0</v>
      </c>
      <c r="Z70" s="541">
        <f>+SUMIF(OPGW!$N$6:$N$100,'L2 Schedule'!Z8,OPGW!$J$6:$J$100)</f>
        <v>0</v>
      </c>
      <c r="AA70" s="541">
        <f>+SUMIF(OPGW!$N$6:$N$100,'L2 Schedule'!AA8,OPGW!$J$6:$J$100)</f>
        <v>5.4930000000000003</v>
      </c>
      <c r="AB70" s="541">
        <f>+SUMIF(OPGW!$N$6:$N$100,'L2 Schedule'!AB8,OPGW!$J$6:$J$100)</f>
        <v>4.0579999999999998</v>
      </c>
      <c r="AC70" s="541">
        <f>+SUMIF(OPGW!$N$6:$N$100,'L2 Schedule'!AC8,OPGW!$J$6:$J$100)</f>
        <v>0</v>
      </c>
      <c r="AD70" s="541">
        <f>+SUMIF(OPGW!$N$6:$N$100,'L2 Schedule'!AD8,OPGW!$J$6:$J$100)</f>
        <v>0</v>
      </c>
      <c r="AE70" s="543"/>
      <c r="AF70" s="544">
        <f t="shared" si="6"/>
        <v>39.603000000000002</v>
      </c>
      <c r="AG70" s="544">
        <f>(AF70/F69)*100</f>
        <v>20.734554973821989</v>
      </c>
    </row>
    <row r="71" spans="1:33" s="544" customFormat="1" x14ac:dyDescent="0.35">
      <c r="A71" s="255"/>
      <c r="B71" s="793"/>
      <c r="C71" s="537" t="s">
        <v>1174</v>
      </c>
      <c r="D71" s="538"/>
      <c r="E71" s="538"/>
      <c r="F71" s="539"/>
      <c r="G71" s="539"/>
      <c r="H71" s="540"/>
      <c r="I71" s="540"/>
      <c r="J71" s="540"/>
      <c r="K71" s="541"/>
      <c r="L71" s="541"/>
      <c r="M71" s="539"/>
      <c r="N71" s="542"/>
      <c r="O71" s="539">
        <f>O70</f>
        <v>0</v>
      </c>
      <c r="P71" s="539">
        <f>O71+P70</f>
        <v>0</v>
      </c>
      <c r="Q71" s="541">
        <f t="shared" ref="Q71:AD71" si="11">P71+Q70</f>
        <v>3.3370000000000002</v>
      </c>
      <c r="R71" s="541">
        <f t="shared" si="11"/>
        <v>11.991999999999999</v>
      </c>
      <c r="S71" s="541">
        <f t="shared" si="11"/>
        <v>21.423000000000002</v>
      </c>
      <c r="T71" s="541">
        <f t="shared" si="11"/>
        <v>21.423000000000002</v>
      </c>
      <c r="U71" s="541">
        <f t="shared" si="11"/>
        <v>30.052</v>
      </c>
      <c r="V71" s="541">
        <f t="shared" si="11"/>
        <v>30.052</v>
      </c>
      <c r="W71" s="541">
        <f t="shared" si="11"/>
        <v>30.052</v>
      </c>
      <c r="X71" s="541">
        <f t="shared" si="11"/>
        <v>30.052</v>
      </c>
      <c r="Y71" s="541">
        <f t="shared" si="11"/>
        <v>30.052</v>
      </c>
      <c r="Z71" s="541">
        <f t="shared" si="11"/>
        <v>30.052</v>
      </c>
      <c r="AA71" s="541">
        <f t="shared" si="11"/>
        <v>35.545000000000002</v>
      </c>
      <c r="AB71" s="541">
        <f t="shared" si="11"/>
        <v>39.603000000000002</v>
      </c>
      <c r="AC71" s="541">
        <f t="shared" si="11"/>
        <v>39.603000000000002</v>
      </c>
      <c r="AD71" s="541">
        <f t="shared" si="11"/>
        <v>39.603000000000002</v>
      </c>
      <c r="AE71" s="543"/>
    </row>
    <row r="72" spans="1:33" s="554" customFormat="1" ht="26" x14ac:dyDescent="0.35">
      <c r="A72" s="227"/>
      <c r="B72" s="555" t="s">
        <v>1005</v>
      </c>
      <c r="C72" s="537" t="s">
        <v>1006</v>
      </c>
      <c r="D72" s="538" t="s">
        <v>946</v>
      </c>
      <c r="E72" s="538" t="s">
        <v>965</v>
      </c>
      <c r="F72" s="539">
        <v>100</v>
      </c>
      <c r="G72" s="539"/>
      <c r="H72" s="439"/>
      <c r="I72" s="556"/>
      <c r="J72" s="556"/>
      <c r="K72" s="556"/>
      <c r="L72" s="556"/>
      <c r="M72" s="556"/>
      <c r="N72" s="439"/>
      <c r="O72" s="439"/>
      <c r="P72" s="439"/>
      <c r="Q72" s="557"/>
      <c r="R72" s="557"/>
      <c r="S72" s="557"/>
      <c r="T72" s="558">
        <v>0.3</v>
      </c>
      <c r="U72" s="558">
        <v>0.3</v>
      </c>
      <c r="V72" s="558">
        <v>0.4</v>
      </c>
      <c r="W72" s="557"/>
      <c r="X72" s="557"/>
      <c r="Y72" s="557"/>
      <c r="Z72" s="557"/>
      <c r="AA72" s="557"/>
      <c r="AB72" s="557"/>
      <c r="AC72" s="557"/>
      <c r="AD72" s="557"/>
      <c r="AE72" s="559"/>
      <c r="AF72" s="544"/>
    </row>
    <row r="73" spans="1:33" s="227" customFormat="1" ht="26" x14ac:dyDescent="0.35">
      <c r="B73" s="247" t="s">
        <v>1007</v>
      </c>
      <c r="C73" s="248" t="s">
        <v>1415</v>
      </c>
      <c r="D73" s="250" t="s">
        <v>946</v>
      </c>
      <c r="E73" s="250" t="s">
        <v>1008</v>
      </c>
      <c r="F73" s="251">
        <v>191</v>
      </c>
      <c r="G73" s="251"/>
      <c r="H73" s="493"/>
      <c r="I73" s="230"/>
      <c r="J73" s="230"/>
      <c r="K73" s="230"/>
      <c r="L73" s="230"/>
      <c r="M73" s="230"/>
      <c r="N73" s="493"/>
      <c r="O73" s="493"/>
      <c r="P73" s="493"/>
      <c r="Q73" s="493"/>
      <c r="R73" s="493"/>
      <c r="S73" s="493"/>
      <c r="T73" s="493"/>
      <c r="U73" s="272">
        <v>0.5</v>
      </c>
      <c r="V73" s="272">
        <v>0.5</v>
      </c>
      <c r="W73" s="234"/>
      <c r="X73" s="234"/>
      <c r="Y73" s="234"/>
      <c r="Z73" s="234"/>
      <c r="AA73" s="234"/>
      <c r="AB73" s="234"/>
      <c r="AC73" s="234"/>
      <c r="AD73" s="234"/>
      <c r="AE73" s="234"/>
      <c r="AF73" s="544"/>
    </row>
    <row r="74" spans="1:33" s="273" customFormat="1" x14ac:dyDescent="0.35">
      <c r="D74" s="274"/>
      <c r="H74" s="274"/>
      <c r="I74" s="274"/>
      <c r="J74" s="274"/>
      <c r="K74" s="274"/>
      <c r="L74" s="274"/>
      <c r="M74" s="274"/>
      <c r="N74" s="274"/>
      <c r="O74" s="274"/>
      <c r="P74" s="274"/>
      <c r="Q74" s="274"/>
      <c r="R74" s="274"/>
      <c r="S74" s="274"/>
      <c r="T74" s="274"/>
    </row>
    <row r="75" spans="1:33" s="273" customFormat="1" x14ac:dyDescent="0.35">
      <c r="D75" s="274"/>
      <c r="H75" s="274"/>
      <c r="I75" s="274"/>
      <c r="J75" s="274"/>
      <c r="K75" s="274"/>
      <c r="L75" s="274"/>
      <c r="M75" s="274"/>
      <c r="N75" s="274"/>
      <c r="O75" s="274"/>
      <c r="P75" s="274"/>
      <c r="Q75" s="274"/>
      <c r="R75" s="274"/>
      <c r="S75" s="274"/>
      <c r="T75" s="274"/>
    </row>
    <row r="76" spans="1:33" s="273" customFormat="1" x14ac:dyDescent="0.35">
      <c r="B76" s="221" t="s">
        <v>1009</v>
      </c>
      <c r="C76" s="218"/>
      <c r="D76" s="274"/>
      <c r="H76" s="274"/>
      <c r="I76" s="274"/>
      <c r="J76" s="274"/>
      <c r="K76" s="274"/>
      <c r="L76" s="274"/>
      <c r="M76" s="274"/>
      <c r="N76" s="274"/>
      <c r="O76" s="274"/>
      <c r="P76" s="274"/>
      <c r="Q76" s="274"/>
      <c r="R76" s="274"/>
      <c r="S76" s="274"/>
      <c r="T76" s="274"/>
    </row>
    <row r="77" spans="1:33" x14ac:dyDescent="0.35">
      <c r="A77" s="220"/>
      <c r="B77" s="786"/>
      <c r="C77" s="786"/>
      <c r="D77" s="786"/>
      <c r="E77" s="786"/>
      <c r="F77" s="786"/>
      <c r="G77" s="786"/>
      <c r="H77" s="786"/>
      <c r="I77" s="786"/>
      <c r="J77" s="786"/>
      <c r="K77" s="786"/>
      <c r="L77" s="786"/>
      <c r="M77" s="786"/>
      <c r="N77" s="786"/>
      <c r="O77" s="786"/>
      <c r="P77" s="786"/>
      <c r="Q77" s="786"/>
      <c r="R77" s="786"/>
      <c r="S77" s="786"/>
      <c r="T77" s="786"/>
    </row>
    <row r="78" spans="1:33" ht="12.75" customHeight="1" x14ac:dyDescent="0.35">
      <c r="A78" s="220">
        <v>1</v>
      </c>
      <c r="B78" s="797" t="s">
        <v>1010</v>
      </c>
      <c r="C78" s="797"/>
      <c r="D78" s="797"/>
      <c r="E78" s="797"/>
      <c r="F78" s="797"/>
      <c r="G78" s="797"/>
      <c r="H78" s="797"/>
      <c r="I78" s="797"/>
      <c r="J78" s="797"/>
      <c r="K78" s="797"/>
      <c r="L78" s="797"/>
      <c r="M78" s="797"/>
      <c r="N78" s="797"/>
      <c r="O78" s="797"/>
      <c r="P78" s="797"/>
      <c r="Q78" s="797"/>
      <c r="R78" s="797"/>
      <c r="S78" s="797"/>
      <c r="T78" s="797"/>
      <c r="U78" s="797"/>
      <c r="V78" s="797"/>
      <c r="W78" s="797"/>
      <c r="X78" s="797"/>
      <c r="Y78" s="797"/>
      <c r="Z78" s="797"/>
      <c r="AA78" s="797"/>
      <c r="AB78" s="797"/>
      <c r="AC78" s="797"/>
      <c r="AD78" s="797"/>
      <c r="AE78" s="797"/>
    </row>
  </sheetData>
  <mergeCells count="23">
    <mergeCell ref="B78:AE78"/>
    <mergeCell ref="AE7:AE9"/>
    <mergeCell ref="B8:B9"/>
    <mergeCell ref="C8:C9"/>
    <mergeCell ref="D8:D9"/>
    <mergeCell ref="E8:E9"/>
    <mergeCell ref="F8:F9"/>
    <mergeCell ref="X7:AD7"/>
    <mergeCell ref="B1:AE1"/>
    <mergeCell ref="B77:T77"/>
    <mergeCell ref="B17:B20"/>
    <mergeCell ref="B24:B27"/>
    <mergeCell ref="B51:B52"/>
    <mergeCell ref="B53:B54"/>
    <mergeCell ref="B56:B58"/>
    <mergeCell ref="B62:B64"/>
    <mergeCell ref="B66:B68"/>
    <mergeCell ref="B69:B71"/>
    <mergeCell ref="B59:B60"/>
    <mergeCell ref="B48:B50"/>
    <mergeCell ref="B46:B47"/>
    <mergeCell ref="B7:F7"/>
    <mergeCell ref="H7:W7"/>
  </mergeCells>
  <conditionalFormatting sqref="F44:AD73">
    <cfRule type="cellIs" dxfId="212" priority="1" operator="greaterThan">
      <formula>0</formula>
    </cfRule>
  </conditionalFormatting>
  <hyperlinks>
    <hyperlink ref="A1" location="'Progress Summary'!A1" display="'Progress Summary'!A1" xr:uid="{7ED5540F-DF98-4927-B3CD-4894FD4293E2}"/>
  </hyperlinks>
  <pageMargins left="0.70866141732283472" right="0.70866141732283472" top="0.74803149606299213" bottom="0.74803149606299213" header="0.31496062992125984" footer="0.31496062992125984"/>
  <pageSetup paperSize="9" scale="6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2E041-A90A-437E-A388-8278EF3B57CD}">
  <sheetPr codeName="Sheet3">
    <tabColor rgb="FFFF0000"/>
  </sheetPr>
  <dimension ref="A1:J347"/>
  <sheetViews>
    <sheetView workbookViewId="0">
      <pane ySplit="12" topLeftCell="A324" activePane="bottomLeft" state="frozen"/>
      <selection activeCell="D17" sqref="D17"/>
      <selection pane="bottomLeft" activeCell="G328" sqref="G328"/>
    </sheetView>
  </sheetViews>
  <sheetFormatPr defaultColWidth="9.1796875" defaultRowHeight="13" x14ac:dyDescent="0.35"/>
  <cols>
    <col min="1" max="1" width="6" style="277" customWidth="1"/>
    <col min="2" max="2" width="46.1796875" style="276" bestFit="1" customWidth="1"/>
    <col min="3" max="3" width="10.453125" style="277" customWidth="1"/>
    <col min="4" max="4" width="9.7265625" style="276" customWidth="1"/>
    <col min="5" max="5" width="11.453125" style="278" customWidth="1"/>
    <col min="6" max="7" width="13.1796875" style="276" customWidth="1"/>
    <col min="8" max="8" width="14.1796875" style="277" customWidth="1"/>
    <col min="9" max="9" width="61.81640625" style="276" customWidth="1"/>
    <col min="10" max="16384" width="9.1796875" style="276"/>
  </cols>
  <sheetData>
    <row r="1" spans="1:10" x14ac:dyDescent="0.35">
      <c r="A1" s="217" t="s">
        <v>1288</v>
      </c>
    </row>
    <row r="2" spans="1:10" x14ac:dyDescent="0.35">
      <c r="A2" s="807" t="s">
        <v>285</v>
      </c>
      <c r="B2" s="807"/>
      <c r="C2" s="807"/>
      <c r="D2" s="807"/>
      <c r="E2" s="807"/>
      <c r="F2" s="807"/>
      <c r="G2" s="807"/>
      <c r="H2" s="807"/>
      <c r="I2" s="807"/>
    </row>
    <row r="3" spans="1:10" ht="12.75" customHeight="1" x14ac:dyDescent="0.35">
      <c r="A3" s="277">
        <v>1</v>
      </c>
      <c r="B3" s="279" t="s">
        <v>257</v>
      </c>
      <c r="C3" s="280" t="s">
        <v>267</v>
      </c>
      <c r="E3" s="281"/>
      <c r="F3" s="281"/>
      <c r="G3" s="276" t="s">
        <v>374</v>
      </c>
      <c r="H3" s="281"/>
      <c r="I3" s="280" t="s">
        <v>258</v>
      </c>
    </row>
    <row r="4" spans="1:10" ht="12.75" customHeight="1" x14ac:dyDescent="0.35">
      <c r="A4" s="277">
        <v>3</v>
      </c>
      <c r="B4" s="279" t="s">
        <v>259</v>
      </c>
      <c r="C4" s="280" t="s">
        <v>24</v>
      </c>
      <c r="E4" s="281"/>
      <c r="F4" s="280"/>
      <c r="G4" s="276" t="s">
        <v>375</v>
      </c>
      <c r="H4" s="280"/>
      <c r="I4" s="280" t="s">
        <v>268</v>
      </c>
    </row>
    <row r="5" spans="1:10" ht="6" customHeight="1" x14ac:dyDescent="0.35">
      <c r="B5" s="279"/>
      <c r="C5" s="278"/>
      <c r="D5" s="282"/>
      <c r="E5" s="283"/>
      <c r="F5" s="282"/>
      <c r="G5" s="282"/>
      <c r="H5" s="282"/>
      <c r="I5" s="283"/>
    </row>
    <row r="6" spans="1:10" x14ac:dyDescent="0.35">
      <c r="A6" s="284" t="s">
        <v>307</v>
      </c>
      <c r="B6" s="285" t="s">
        <v>8</v>
      </c>
      <c r="C6" s="286" t="s">
        <v>19</v>
      </c>
      <c r="D6" s="284" t="s">
        <v>350</v>
      </c>
      <c r="E6" s="286" t="s">
        <v>351</v>
      </c>
      <c r="J6" s="287" t="s">
        <v>1288</v>
      </c>
    </row>
    <row r="7" spans="1:10" x14ac:dyDescent="0.35">
      <c r="A7" s="288">
        <v>1</v>
      </c>
      <c r="B7" s="289" t="s">
        <v>113</v>
      </c>
      <c r="C7" s="290">
        <f>+COUNTIF($D$16:$D$990,B7)</f>
        <v>20</v>
      </c>
      <c r="D7" s="288">
        <f>+COUNTIFS($D$16:$D$991,B7,$H$16:$H$991,"AWAITED")</f>
        <v>0</v>
      </c>
      <c r="E7" s="290">
        <f>C7-D7</f>
        <v>20</v>
      </c>
    </row>
    <row r="8" spans="1:10" x14ac:dyDescent="0.35">
      <c r="A8" s="288">
        <v>2</v>
      </c>
      <c r="B8" s="289" t="s">
        <v>10</v>
      </c>
      <c r="C8" s="290">
        <f>+COUNTIF($D$16:$D$990,B8)</f>
        <v>210</v>
      </c>
      <c r="D8" s="288">
        <f>+COUNTIFS($D$16:$D$991,B8,$H$16:$H$991,"AWAITED")</f>
        <v>16</v>
      </c>
      <c r="E8" s="290">
        <f t="shared" ref="E8:E11" si="0">C8-D8</f>
        <v>194</v>
      </c>
    </row>
    <row r="9" spans="1:10" x14ac:dyDescent="0.35">
      <c r="A9" s="288">
        <v>3</v>
      </c>
      <c r="B9" s="289" t="s">
        <v>127</v>
      </c>
      <c r="C9" s="290">
        <f>+COUNTIF($D$16:$D$990,B9)</f>
        <v>80</v>
      </c>
      <c r="D9" s="288">
        <f>+COUNTIFS($D$16:$D$991,B9,$H$16:$H$991,"AWAITED")</f>
        <v>63</v>
      </c>
      <c r="E9" s="290">
        <f t="shared" si="0"/>
        <v>17</v>
      </c>
    </row>
    <row r="10" spans="1:10" x14ac:dyDescent="0.35">
      <c r="A10" s="288">
        <v>4</v>
      </c>
      <c r="B10" s="289" t="s">
        <v>349</v>
      </c>
      <c r="C10" s="290">
        <f>+COUNTIF($D$16:$D$990,B10)</f>
        <v>2</v>
      </c>
      <c r="D10" s="288">
        <f>+COUNTIFS($D$16:$D$991,B10,$H$16:$H$991,"AWAITED")</f>
        <v>0</v>
      </c>
      <c r="E10" s="290">
        <f t="shared" si="0"/>
        <v>2</v>
      </c>
    </row>
    <row r="11" spans="1:10" x14ac:dyDescent="0.35">
      <c r="A11" s="288">
        <v>5</v>
      </c>
      <c r="B11" s="289" t="s">
        <v>269</v>
      </c>
      <c r="C11" s="290">
        <f>+COUNTIF($D$16:$D$990,B11)</f>
        <v>3</v>
      </c>
      <c r="D11" s="288">
        <f>+COUNTIFS($D$16:$D$991,B11,$H$16:$H$991,"AWAITED")</f>
        <v>0</v>
      </c>
      <c r="E11" s="290">
        <f t="shared" si="0"/>
        <v>3</v>
      </c>
    </row>
    <row r="12" spans="1:10" x14ac:dyDescent="0.35">
      <c r="A12" s="806" t="s">
        <v>19</v>
      </c>
      <c r="B12" s="806"/>
      <c r="C12" s="292">
        <f>SUM(C7:C11)</f>
        <v>315</v>
      </c>
      <c r="D12" s="291">
        <f>+SUM(D7:D11)</f>
        <v>79</v>
      </c>
      <c r="E12" s="292">
        <f>+SUM(E7:E11)</f>
        <v>236</v>
      </c>
    </row>
    <row r="15" spans="1:10" x14ac:dyDescent="0.3">
      <c r="A15" s="808" t="s">
        <v>989</v>
      </c>
      <c r="B15" s="808"/>
      <c r="C15" s="808"/>
      <c r="D15" s="808"/>
      <c r="E15" s="808"/>
      <c r="F15" s="808"/>
      <c r="G15" s="808"/>
      <c r="H15" s="808"/>
      <c r="I15" s="808"/>
    </row>
    <row r="16" spans="1:10" ht="39" x14ac:dyDescent="0.35">
      <c r="A16" s="293" t="s">
        <v>126</v>
      </c>
      <c r="B16" s="294" t="s">
        <v>260</v>
      </c>
      <c r="C16" s="293" t="s">
        <v>286</v>
      </c>
      <c r="D16" s="294" t="s">
        <v>261</v>
      </c>
      <c r="E16" s="294" t="s">
        <v>262</v>
      </c>
      <c r="F16" s="294" t="s">
        <v>1403</v>
      </c>
      <c r="G16" s="294" t="s">
        <v>1404</v>
      </c>
      <c r="H16" s="294" t="s">
        <v>265</v>
      </c>
      <c r="I16" s="294" t="s">
        <v>9</v>
      </c>
    </row>
    <row r="17" spans="1:9" ht="26" x14ac:dyDescent="0.35">
      <c r="A17" s="288">
        <v>1</v>
      </c>
      <c r="B17" s="295" t="s">
        <v>339</v>
      </c>
      <c r="C17" s="296" t="s">
        <v>340</v>
      </c>
      <c r="D17" s="290" t="s">
        <v>113</v>
      </c>
      <c r="E17" s="290"/>
      <c r="F17" s="297">
        <v>45266</v>
      </c>
      <c r="G17" s="297">
        <v>45575</v>
      </c>
      <c r="H17" s="298">
        <f>+IF(G17="","Awaited",_xlfn.DAYS(G17,F17)+1)</f>
        <v>310</v>
      </c>
      <c r="I17" s="299" t="s">
        <v>586</v>
      </c>
    </row>
    <row r="18" spans="1:9" ht="26" x14ac:dyDescent="0.35">
      <c r="A18" s="288">
        <v>2</v>
      </c>
      <c r="B18" s="295" t="s">
        <v>584</v>
      </c>
      <c r="C18" s="296" t="s">
        <v>585</v>
      </c>
      <c r="D18" s="290" t="s">
        <v>113</v>
      </c>
      <c r="E18" s="290"/>
      <c r="F18" s="297">
        <v>45266</v>
      </c>
      <c r="G18" s="297">
        <v>45575</v>
      </c>
      <c r="H18" s="298">
        <f t="shared" ref="H18:H36" si="1">+IF(G18="","Awaited",_xlfn.DAYS(G18,F18)+1)</f>
        <v>310</v>
      </c>
      <c r="I18" s="299" t="s">
        <v>586</v>
      </c>
    </row>
    <row r="19" spans="1:9" ht="26" x14ac:dyDescent="0.35">
      <c r="A19" s="288">
        <v>3</v>
      </c>
      <c r="B19" s="295" t="s">
        <v>271</v>
      </c>
      <c r="C19" s="288" t="s">
        <v>287</v>
      </c>
      <c r="D19" s="290" t="s">
        <v>113</v>
      </c>
      <c r="E19" s="290"/>
      <c r="F19" s="297">
        <v>45266</v>
      </c>
      <c r="G19" s="297">
        <v>45488</v>
      </c>
      <c r="H19" s="298">
        <f t="shared" si="1"/>
        <v>223</v>
      </c>
      <c r="I19" s="299" t="s">
        <v>341</v>
      </c>
    </row>
    <row r="20" spans="1:9" ht="26" x14ac:dyDescent="0.35">
      <c r="A20" s="288">
        <v>4</v>
      </c>
      <c r="B20" s="295" t="s">
        <v>333</v>
      </c>
      <c r="C20" s="296" t="s">
        <v>334</v>
      </c>
      <c r="D20" s="290" t="s">
        <v>113</v>
      </c>
      <c r="E20" s="290"/>
      <c r="F20" s="297">
        <v>45266</v>
      </c>
      <c r="G20" s="297">
        <v>45307</v>
      </c>
      <c r="H20" s="298">
        <f t="shared" si="1"/>
        <v>42</v>
      </c>
      <c r="I20" s="299" t="s">
        <v>341</v>
      </c>
    </row>
    <row r="21" spans="1:9" ht="52" x14ac:dyDescent="0.35">
      <c r="A21" s="288">
        <v>5</v>
      </c>
      <c r="B21" s="295" t="s">
        <v>337</v>
      </c>
      <c r="C21" s="296" t="s">
        <v>338</v>
      </c>
      <c r="D21" s="290" t="s">
        <v>113</v>
      </c>
      <c r="E21" s="290"/>
      <c r="F21" s="297">
        <v>45266</v>
      </c>
      <c r="G21" s="297">
        <v>45831</v>
      </c>
      <c r="H21" s="298">
        <f t="shared" si="1"/>
        <v>566</v>
      </c>
      <c r="I21" s="299" t="s">
        <v>614</v>
      </c>
    </row>
    <row r="22" spans="1:9" ht="26" x14ac:dyDescent="0.35">
      <c r="A22" s="288">
        <v>6</v>
      </c>
      <c r="B22" s="295" t="s">
        <v>275</v>
      </c>
      <c r="C22" s="296" t="s">
        <v>288</v>
      </c>
      <c r="D22" s="290" t="s">
        <v>113</v>
      </c>
      <c r="E22" s="290"/>
      <c r="F22" s="297">
        <v>45266</v>
      </c>
      <c r="G22" s="297">
        <v>45274</v>
      </c>
      <c r="H22" s="298">
        <f t="shared" si="1"/>
        <v>9</v>
      </c>
      <c r="I22" s="299"/>
    </row>
    <row r="23" spans="1:9" ht="26" x14ac:dyDescent="0.35">
      <c r="A23" s="288">
        <v>7</v>
      </c>
      <c r="B23" s="295" t="s">
        <v>276</v>
      </c>
      <c r="C23" s="296" t="s">
        <v>289</v>
      </c>
      <c r="D23" s="290" t="s">
        <v>113</v>
      </c>
      <c r="E23" s="290"/>
      <c r="F23" s="297">
        <v>45266</v>
      </c>
      <c r="G23" s="297">
        <v>45274</v>
      </c>
      <c r="H23" s="298">
        <f t="shared" si="1"/>
        <v>9</v>
      </c>
      <c r="I23" s="299"/>
    </row>
    <row r="24" spans="1:9" x14ac:dyDescent="0.35">
      <c r="A24" s="288">
        <v>8</v>
      </c>
      <c r="B24" s="295" t="s">
        <v>1213</v>
      </c>
      <c r="C24" s="296" t="s">
        <v>1214</v>
      </c>
      <c r="D24" s="290" t="s">
        <v>113</v>
      </c>
      <c r="E24" s="290"/>
      <c r="F24" s="297">
        <v>45272</v>
      </c>
      <c r="G24" s="297">
        <v>45274</v>
      </c>
      <c r="H24" s="298">
        <f t="shared" si="1"/>
        <v>3</v>
      </c>
      <c r="I24" s="299"/>
    </row>
    <row r="25" spans="1:9" x14ac:dyDescent="0.35">
      <c r="A25" s="288">
        <v>9</v>
      </c>
      <c r="B25" s="295" t="s">
        <v>1213</v>
      </c>
      <c r="C25" s="296" t="s">
        <v>1215</v>
      </c>
      <c r="D25" s="290" t="s">
        <v>113</v>
      </c>
      <c r="E25" s="290"/>
      <c r="F25" s="297">
        <v>45275</v>
      </c>
      <c r="G25" s="297">
        <v>45636</v>
      </c>
      <c r="H25" s="298">
        <f t="shared" si="1"/>
        <v>362</v>
      </c>
      <c r="I25" s="299"/>
    </row>
    <row r="26" spans="1:9" x14ac:dyDescent="0.35">
      <c r="A26" s="288">
        <v>10</v>
      </c>
      <c r="B26" s="295" t="s">
        <v>1213</v>
      </c>
      <c r="C26" s="296" t="s">
        <v>1216</v>
      </c>
      <c r="D26" s="290" t="s">
        <v>113</v>
      </c>
      <c r="E26" s="290"/>
      <c r="F26" s="297">
        <v>45275</v>
      </c>
      <c r="G26" s="297">
        <v>45331</v>
      </c>
      <c r="H26" s="298">
        <f t="shared" si="1"/>
        <v>57</v>
      </c>
      <c r="I26" s="299"/>
    </row>
    <row r="27" spans="1:9" x14ac:dyDescent="0.35">
      <c r="A27" s="288">
        <v>11</v>
      </c>
      <c r="B27" s="295" t="s">
        <v>1213</v>
      </c>
      <c r="C27" s="296" t="s">
        <v>1217</v>
      </c>
      <c r="D27" s="290" t="s">
        <v>113</v>
      </c>
      <c r="E27" s="290"/>
      <c r="F27" s="297">
        <v>45275</v>
      </c>
      <c r="G27" s="297">
        <v>45331</v>
      </c>
      <c r="H27" s="298">
        <f t="shared" si="1"/>
        <v>57</v>
      </c>
      <c r="I27" s="299"/>
    </row>
    <row r="28" spans="1:9" x14ac:dyDescent="0.35">
      <c r="A28" s="288">
        <v>12</v>
      </c>
      <c r="B28" s="295" t="s">
        <v>1213</v>
      </c>
      <c r="C28" s="296" t="s">
        <v>1218</v>
      </c>
      <c r="D28" s="290" t="s">
        <v>113</v>
      </c>
      <c r="E28" s="290"/>
      <c r="F28" s="297">
        <v>45275</v>
      </c>
      <c r="G28" s="297">
        <v>45487</v>
      </c>
      <c r="H28" s="298">
        <f t="shared" si="1"/>
        <v>213</v>
      </c>
      <c r="I28" s="299"/>
    </row>
    <row r="29" spans="1:9" ht="26" x14ac:dyDescent="0.35">
      <c r="A29" s="288">
        <v>13</v>
      </c>
      <c r="B29" s="295" t="s">
        <v>277</v>
      </c>
      <c r="C29" s="296" t="s">
        <v>290</v>
      </c>
      <c r="D29" s="290" t="s">
        <v>113</v>
      </c>
      <c r="E29" s="290"/>
      <c r="F29" s="297">
        <v>45281</v>
      </c>
      <c r="G29" s="297">
        <v>45289</v>
      </c>
      <c r="H29" s="298">
        <f t="shared" si="1"/>
        <v>9</v>
      </c>
      <c r="I29" s="299"/>
    </row>
    <row r="30" spans="1:9" x14ac:dyDescent="0.35">
      <c r="A30" s="288">
        <v>14</v>
      </c>
      <c r="B30" s="295" t="s">
        <v>331</v>
      </c>
      <c r="C30" s="296" t="s">
        <v>332</v>
      </c>
      <c r="D30" s="290" t="s">
        <v>113</v>
      </c>
      <c r="E30" s="290"/>
      <c r="F30" s="300">
        <v>45286</v>
      </c>
      <c r="G30" s="297">
        <v>45316</v>
      </c>
      <c r="H30" s="298">
        <f t="shared" si="1"/>
        <v>31</v>
      </c>
      <c r="I30" s="299" t="s">
        <v>359</v>
      </c>
    </row>
    <row r="31" spans="1:9" x14ac:dyDescent="0.35">
      <c r="A31" s="288">
        <v>15</v>
      </c>
      <c r="B31" s="295" t="s">
        <v>335</v>
      </c>
      <c r="C31" s="296" t="s">
        <v>336</v>
      </c>
      <c r="D31" s="290" t="s">
        <v>113</v>
      </c>
      <c r="E31" s="290"/>
      <c r="F31" s="300">
        <v>45286</v>
      </c>
      <c r="G31" s="297">
        <v>45316</v>
      </c>
      <c r="H31" s="298">
        <f t="shared" si="1"/>
        <v>31</v>
      </c>
      <c r="I31" s="299" t="s">
        <v>359</v>
      </c>
    </row>
    <row r="32" spans="1:9" ht="39" x14ac:dyDescent="0.35">
      <c r="A32" s="288">
        <v>16</v>
      </c>
      <c r="B32" s="295" t="s">
        <v>355</v>
      </c>
      <c r="C32" s="296" t="s">
        <v>173</v>
      </c>
      <c r="D32" s="290" t="s">
        <v>113</v>
      </c>
      <c r="E32" s="290"/>
      <c r="F32" s="297">
        <v>45308</v>
      </c>
      <c r="G32" s="297">
        <v>45432</v>
      </c>
      <c r="H32" s="298">
        <f t="shared" si="1"/>
        <v>125</v>
      </c>
      <c r="I32" s="299" t="s">
        <v>359</v>
      </c>
    </row>
    <row r="33" spans="1:9" ht="39" x14ac:dyDescent="0.35">
      <c r="A33" s="288">
        <v>17</v>
      </c>
      <c r="B33" s="295" t="s">
        <v>356</v>
      </c>
      <c r="C33" s="296" t="s">
        <v>174</v>
      </c>
      <c r="D33" s="290" t="s">
        <v>113</v>
      </c>
      <c r="E33" s="290"/>
      <c r="F33" s="297">
        <v>45308</v>
      </c>
      <c r="G33" s="297">
        <v>45432</v>
      </c>
      <c r="H33" s="298">
        <f t="shared" si="1"/>
        <v>125</v>
      </c>
      <c r="I33" s="299" t="s">
        <v>359</v>
      </c>
    </row>
    <row r="34" spans="1:9" x14ac:dyDescent="0.35">
      <c r="A34" s="288">
        <v>18</v>
      </c>
      <c r="B34" s="295" t="s">
        <v>1213</v>
      </c>
      <c r="C34" s="296" t="s">
        <v>1219</v>
      </c>
      <c r="D34" s="290" t="s">
        <v>113</v>
      </c>
      <c r="E34" s="290"/>
      <c r="F34" s="297">
        <v>45318</v>
      </c>
      <c r="G34" s="297">
        <v>45390</v>
      </c>
      <c r="H34" s="298">
        <f t="shared" si="1"/>
        <v>73</v>
      </c>
      <c r="I34" s="299"/>
    </row>
    <row r="35" spans="1:9" x14ac:dyDescent="0.35">
      <c r="A35" s="288">
        <v>19</v>
      </c>
      <c r="B35" s="295" t="s">
        <v>1213</v>
      </c>
      <c r="C35" s="296" t="s">
        <v>1220</v>
      </c>
      <c r="D35" s="290" t="s">
        <v>113</v>
      </c>
      <c r="E35" s="290"/>
      <c r="F35" s="297">
        <v>45318</v>
      </c>
      <c r="G35" s="297">
        <v>45390</v>
      </c>
      <c r="H35" s="298">
        <f t="shared" si="1"/>
        <v>73</v>
      </c>
      <c r="I35" s="299"/>
    </row>
    <row r="36" spans="1:9" x14ac:dyDescent="0.35">
      <c r="A36" s="288">
        <v>20</v>
      </c>
      <c r="B36" s="295" t="s">
        <v>1213</v>
      </c>
      <c r="C36" s="296" t="s">
        <v>1221</v>
      </c>
      <c r="D36" s="290" t="s">
        <v>113</v>
      </c>
      <c r="E36" s="290"/>
      <c r="F36" s="297">
        <v>45318</v>
      </c>
      <c r="G36" s="297">
        <v>45390</v>
      </c>
      <c r="H36" s="298">
        <f t="shared" si="1"/>
        <v>73</v>
      </c>
      <c r="I36" s="299"/>
    </row>
    <row r="39" spans="1:9" x14ac:dyDescent="0.35">
      <c r="A39" s="805" t="s">
        <v>10</v>
      </c>
      <c r="B39" s="805"/>
      <c r="C39" s="805"/>
      <c r="D39" s="805"/>
      <c r="E39" s="805"/>
      <c r="F39" s="805"/>
      <c r="G39" s="805"/>
      <c r="H39" s="805"/>
      <c r="I39" s="805"/>
    </row>
    <row r="40" spans="1:9" ht="26" x14ac:dyDescent="0.35">
      <c r="A40" s="293" t="s">
        <v>126</v>
      </c>
      <c r="B40" s="294" t="s">
        <v>260</v>
      </c>
      <c r="C40" s="293" t="s">
        <v>286</v>
      </c>
      <c r="D40" s="294" t="s">
        <v>261</v>
      </c>
      <c r="E40" s="294" t="s">
        <v>262</v>
      </c>
      <c r="F40" s="294" t="s">
        <v>263</v>
      </c>
      <c r="G40" s="294" t="s">
        <v>264</v>
      </c>
      <c r="H40" s="294" t="s">
        <v>265</v>
      </c>
      <c r="I40" s="294" t="s">
        <v>9</v>
      </c>
    </row>
    <row r="41" spans="1:9" ht="39" x14ac:dyDescent="0.35">
      <c r="A41" s="288">
        <v>1</v>
      </c>
      <c r="B41" s="295" t="s">
        <v>270</v>
      </c>
      <c r="C41" s="296" t="s">
        <v>219</v>
      </c>
      <c r="D41" s="288" t="s">
        <v>10</v>
      </c>
      <c r="E41" s="290" t="s">
        <v>273</v>
      </c>
      <c r="F41" s="297">
        <v>45266</v>
      </c>
      <c r="G41" s="297">
        <v>45267</v>
      </c>
      <c r="H41" s="301">
        <f>+IF(G41="","Awaited",_xlfn.DAYS(G41,F41)+1)</f>
        <v>2</v>
      </c>
      <c r="I41" s="299"/>
    </row>
    <row r="42" spans="1:9" x14ac:dyDescent="0.35">
      <c r="A42" s="288">
        <v>2</v>
      </c>
      <c r="B42" s="295" t="s">
        <v>1222</v>
      </c>
      <c r="C42" s="296" t="s">
        <v>800</v>
      </c>
      <c r="D42" s="288" t="s">
        <v>10</v>
      </c>
      <c r="E42" s="290"/>
      <c r="F42" s="297">
        <v>45274</v>
      </c>
      <c r="G42" s="297">
        <v>45275</v>
      </c>
      <c r="H42" s="301">
        <f t="shared" ref="H42:H105" si="2">+IF(G42="","Awaited",_xlfn.DAYS(G42,F42)+1)</f>
        <v>2</v>
      </c>
      <c r="I42" s="299"/>
    </row>
    <row r="43" spans="1:9" ht="26" x14ac:dyDescent="0.35">
      <c r="A43" s="288">
        <v>3</v>
      </c>
      <c r="B43" s="295" t="s">
        <v>284</v>
      </c>
      <c r="C43" s="296" t="s">
        <v>59</v>
      </c>
      <c r="D43" s="288" t="s">
        <v>10</v>
      </c>
      <c r="E43" s="290" t="s">
        <v>256</v>
      </c>
      <c r="F43" s="297">
        <v>45276</v>
      </c>
      <c r="G43" s="297">
        <v>45277</v>
      </c>
      <c r="H43" s="301">
        <f t="shared" si="2"/>
        <v>2</v>
      </c>
      <c r="I43" s="299" t="s">
        <v>282</v>
      </c>
    </row>
    <row r="44" spans="1:9" ht="39" x14ac:dyDescent="0.35">
      <c r="A44" s="288">
        <v>4</v>
      </c>
      <c r="B44" s="295" t="s">
        <v>283</v>
      </c>
      <c r="C44" s="296" t="s">
        <v>59</v>
      </c>
      <c r="D44" s="288" t="s">
        <v>10</v>
      </c>
      <c r="E44" s="290" t="s">
        <v>256</v>
      </c>
      <c r="F44" s="297">
        <v>45276</v>
      </c>
      <c r="G44" s="297">
        <v>45277</v>
      </c>
      <c r="H44" s="301">
        <f t="shared" si="2"/>
        <v>2</v>
      </c>
      <c r="I44" s="299" t="s">
        <v>281</v>
      </c>
    </row>
    <row r="45" spans="1:9" ht="26" x14ac:dyDescent="0.35">
      <c r="A45" s="288">
        <v>5</v>
      </c>
      <c r="B45" s="295" t="s">
        <v>291</v>
      </c>
      <c r="C45" s="296" t="s">
        <v>193</v>
      </c>
      <c r="D45" s="288" t="s">
        <v>10</v>
      </c>
      <c r="E45" s="290" t="s">
        <v>273</v>
      </c>
      <c r="F45" s="297">
        <v>45266</v>
      </c>
      <c r="G45" s="297">
        <v>45334</v>
      </c>
      <c r="H45" s="301">
        <f t="shared" si="2"/>
        <v>69</v>
      </c>
      <c r="I45" s="299" t="s">
        <v>378</v>
      </c>
    </row>
    <row r="46" spans="1:9" ht="26" x14ac:dyDescent="0.35">
      <c r="A46" s="288">
        <v>6</v>
      </c>
      <c r="B46" s="295" t="s">
        <v>278</v>
      </c>
      <c r="C46" s="296" t="s">
        <v>71</v>
      </c>
      <c r="D46" s="288" t="s">
        <v>10</v>
      </c>
      <c r="E46" s="290" t="s">
        <v>254</v>
      </c>
      <c r="F46" s="297">
        <v>45286</v>
      </c>
      <c r="G46" s="297">
        <v>45819</v>
      </c>
      <c r="H46" s="301">
        <f t="shared" si="2"/>
        <v>534</v>
      </c>
      <c r="I46" s="299" t="s">
        <v>266</v>
      </c>
    </row>
    <row r="47" spans="1:9" ht="52" x14ac:dyDescent="0.35">
      <c r="A47" s="288">
        <v>7</v>
      </c>
      <c r="B47" s="295" t="s">
        <v>280</v>
      </c>
      <c r="C47" s="288"/>
      <c r="D47" s="288" t="s">
        <v>10</v>
      </c>
      <c r="E47" s="290" t="s">
        <v>254</v>
      </c>
      <c r="F47" s="297">
        <v>45286</v>
      </c>
      <c r="G47" s="297">
        <v>45289</v>
      </c>
      <c r="H47" s="301">
        <f t="shared" si="2"/>
        <v>4</v>
      </c>
      <c r="I47" s="299" t="s">
        <v>342</v>
      </c>
    </row>
    <row r="48" spans="1:9" ht="26" x14ac:dyDescent="0.35">
      <c r="A48" s="288">
        <v>8</v>
      </c>
      <c r="B48" s="295" t="s">
        <v>308</v>
      </c>
      <c r="C48" s="288" t="s">
        <v>72</v>
      </c>
      <c r="D48" s="288" t="s">
        <v>10</v>
      </c>
      <c r="E48" s="290"/>
      <c r="F48" s="297">
        <v>45286</v>
      </c>
      <c r="G48" s="297">
        <v>45318</v>
      </c>
      <c r="H48" s="301">
        <f t="shared" si="2"/>
        <v>33</v>
      </c>
      <c r="I48" s="299" t="s">
        <v>359</v>
      </c>
    </row>
    <row r="49" spans="1:9" ht="26" x14ac:dyDescent="0.35">
      <c r="A49" s="288">
        <v>9</v>
      </c>
      <c r="B49" s="295" t="s">
        <v>309</v>
      </c>
      <c r="C49" s="288" t="s">
        <v>73</v>
      </c>
      <c r="D49" s="288" t="s">
        <v>10</v>
      </c>
      <c r="E49" s="290"/>
      <c r="F49" s="297">
        <v>45286</v>
      </c>
      <c r="G49" s="297">
        <v>45691</v>
      </c>
      <c r="H49" s="301">
        <f t="shared" si="2"/>
        <v>406</v>
      </c>
      <c r="I49" s="299" t="s">
        <v>359</v>
      </c>
    </row>
    <row r="50" spans="1:9" ht="26" x14ac:dyDescent="0.35">
      <c r="A50" s="288">
        <v>10</v>
      </c>
      <c r="B50" s="295" t="s">
        <v>310</v>
      </c>
      <c r="C50" s="288" t="s">
        <v>74</v>
      </c>
      <c r="D50" s="288" t="s">
        <v>10</v>
      </c>
      <c r="E50" s="290"/>
      <c r="F50" s="297">
        <v>45286</v>
      </c>
      <c r="G50" s="297">
        <v>45691</v>
      </c>
      <c r="H50" s="301">
        <f t="shared" si="2"/>
        <v>406</v>
      </c>
      <c r="I50" s="299" t="s">
        <v>359</v>
      </c>
    </row>
    <row r="51" spans="1:9" ht="26" x14ac:dyDescent="0.35">
      <c r="A51" s="288">
        <v>11</v>
      </c>
      <c r="B51" s="295" t="s">
        <v>311</v>
      </c>
      <c r="C51" s="288" t="s">
        <v>75</v>
      </c>
      <c r="D51" s="288" t="s">
        <v>10</v>
      </c>
      <c r="E51" s="290"/>
      <c r="F51" s="297">
        <v>45286</v>
      </c>
      <c r="G51" s="297">
        <v>45679</v>
      </c>
      <c r="H51" s="301">
        <f t="shared" si="2"/>
        <v>394</v>
      </c>
      <c r="I51" s="299" t="s">
        <v>359</v>
      </c>
    </row>
    <row r="52" spans="1:9" ht="26" x14ac:dyDescent="0.35">
      <c r="A52" s="288">
        <v>12</v>
      </c>
      <c r="B52" s="295" t="s">
        <v>312</v>
      </c>
      <c r="C52" s="288" t="s">
        <v>195</v>
      </c>
      <c r="D52" s="288" t="s">
        <v>10</v>
      </c>
      <c r="E52" s="290"/>
      <c r="F52" s="297">
        <v>45286</v>
      </c>
      <c r="G52" s="297">
        <v>45307</v>
      </c>
      <c r="H52" s="301">
        <f t="shared" si="2"/>
        <v>22</v>
      </c>
      <c r="I52" s="299" t="s">
        <v>359</v>
      </c>
    </row>
    <row r="53" spans="1:9" ht="26" x14ac:dyDescent="0.35">
      <c r="A53" s="288">
        <v>13</v>
      </c>
      <c r="B53" s="295" t="s">
        <v>313</v>
      </c>
      <c r="C53" s="288" t="s">
        <v>196</v>
      </c>
      <c r="D53" s="288" t="s">
        <v>10</v>
      </c>
      <c r="E53" s="290"/>
      <c r="F53" s="297">
        <v>45286</v>
      </c>
      <c r="G53" s="297">
        <v>45687</v>
      </c>
      <c r="H53" s="301">
        <f t="shared" si="2"/>
        <v>402</v>
      </c>
      <c r="I53" s="299" t="s">
        <v>359</v>
      </c>
    </row>
    <row r="54" spans="1:9" ht="26" x14ac:dyDescent="0.35">
      <c r="A54" s="288">
        <v>14</v>
      </c>
      <c r="B54" s="295" t="s">
        <v>314</v>
      </c>
      <c r="C54" s="288" t="s">
        <v>197</v>
      </c>
      <c r="D54" s="288" t="s">
        <v>10</v>
      </c>
      <c r="E54" s="290"/>
      <c r="F54" s="297">
        <v>45286</v>
      </c>
      <c r="G54" s="297">
        <v>45682</v>
      </c>
      <c r="H54" s="301">
        <f t="shared" si="2"/>
        <v>397</v>
      </c>
      <c r="I54" s="299" t="s">
        <v>359</v>
      </c>
    </row>
    <row r="55" spans="1:9" ht="26" x14ac:dyDescent="0.35">
      <c r="A55" s="288">
        <v>15</v>
      </c>
      <c r="B55" s="295" t="s">
        <v>315</v>
      </c>
      <c r="C55" s="288" t="s">
        <v>76</v>
      </c>
      <c r="D55" s="288" t="s">
        <v>10</v>
      </c>
      <c r="E55" s="290"/>
      <c r="F55" s="297">
        <v>45286</v>
      </c>
      <c r="G55" s="297">
        <v>45668</v>
      </c>
      <c r="H55" s="301">
        <f t="shared" si="2"/>
        <v>383</v>
      </c>
      <c r="I55" s="299" t="s">
        <v>359</v>
      </c>
    </row>
    <row r="56" spans="1:9" ht="26" x14ac:dyDescent="0.35">
      <c r="A56" s="288">
        <v>16</v>
      </c>
      <c r="B56" s="295" t="s">
        <v>316</v>
      </c>
      <c r="C56" s="288" t="s">
        <v>198</v>
      </c>
      <c r="D56" s="288" t="s">
        <v>10</v>
      </c>
      <c r="E56" s="290"/>
      <c r="F56" s="297">
        <v>45286</v>
      </c>
      <c r="G56" s="297">
        <v>45710</v>
      </c>
      <c r="H56" s="301">
        <f t="shared" si="2"/>
        <v>425</v>
      </c>
      <c r="I56" s="299" t="s">
        <v>359</v>
      </c>
    </row>
    <row r="57" spans="1:9" ht="26" x14ac:dyDescent="0.35">
      <c r="A57" s="288">
        <v>17</v>
      </c>
      <c r="B57" s="295" t="s">
        <v>317</v>
      </c>
      <c r="C57" s="288" t="s">
        <v>199</v>
      </c>
      <c r="D57" s="288" t="s">
        <v>10</v>
      </c>
      <c r="E57" s="290"/>
      <c r="F57" s="297">
        <v>45286</v>
      </c>
      <c r="G57" s="297">
        <v>45717</v>
      </c>
      <c r="H57" s="301">
        <f t="shared" si="2"/>
        <v>432</v>
      </c>
      <c r="I57" s="299" t="s">
        <v>359</v>
      </c>
    </row>
    <row r="58" spans="1:9" ht="26" x14ac:dyDescent="0.35">
      <c r="A58" s="288">
        <v>18</v>
      </c>
      <c r="B58" s="295" t="s">
        <v>318</v>
      </c>
      <c r="C58" s="288" t="s">
        <v>200</v>
      </c>
      <c r="D58" s="288" t="s">
        <v>10</v>
      </c>
      <c r="E58" s="290"/>
      <c r="F58" s="297">
        <v>45286</v>
      </c>
      <c r="G58" s="297">
        <v>45718</v>
      </c>
      <c r="H58" s="301">
        <f t="shared" si="2"/>
        <v>433</v>
      </c>
      <c r="I58" s="299" t="s">
        <v>359</v>
      </c>
    </row>
    <row r="59" spans="1:9" ht="26" x14ac:dyDescent="0.35">
      <c r="A59" s="288">
        <v>19</v>
      </c>
      <c r="B59" s="295" t="s">
        <v>319</v>
      </c>
      <c r="C59" s="288" t="s">
        <v>201</v>
      </c>
      <c r="D59" s="288" t="s">
        <v>10</v>
      </c>
      <c r="E59" s="290"/>
      <c r="F59" s="297">
        <v>45286</v>
      </c>
      <c r="G59" s="297">
        <v>45708</v>
      </c>
      <c r="H59" s="301">
        <f t="shared" si="2"/>
        <v>423</v>
      </c>
      <c r="I59" s="299" t="s">
        <v>359</v>
      </c>
    </row>
    <row r="60" spans="1:9" ht="26" x14ac:dyDescent="0.35">
      <c r="A60" s="288">
        <v>20</v>
      </c>
      <c r="B60" s="295" t="s">
        <v>320</v>
      </c>
      <c r="C60" s="288" t="s">
        <v>26</v>
      </c>
      <c r="D60" s="288" t="s">
        <v>10</v>
      </c>
      <c r="E60" s="290"/>
      <c r="F60" s="297">
        <v>45286</v>
      </c>
      <c r="G60" s="297">
        <v>45701</v>
      </c>
      <c r="H60" s="301">
        <f t="shared" si="2"/>
        <v>416</v>
      </c>
      <c r="I60" s="299" t="s">
        <v>359</v>
      </c>
    </row>
    <row r="61" spans="1:9" ht="26" x14ac:dyDescent="0.35">
      <c r="A61" s="288">
        <v>21</v>
      </c>
      <c r="B61" s="295" t="s">
        <v>321</v>
      </c>
      <c r="C61" s="288" t="s">
        <v>77</v>
      </c>
      <c r="D61" s="288" t="s">
        <v>10</v>
      </c>
      <c r="E61" s="290"/>
      <c r="F61" s="297">
        <v>45286</v>
      </c>
      <c r="G61" s="297">
        <v>45703</v>
      </c>
      <c r="H61" s="301">
        <f t="shared" si="2"/>
        <v>418</v>
      </c>
      <c r="I61" s="299" t="s">
        <v>359</v>
      </c>
    </row>
    <row r="62" spans="1:9" ht="26" x14ac:dyDescent="0.35">
      <c r="A62" s="288">
        <v>22</v>
      </c>
      <c r="B62" s="295" t="s">
        <v>322</v>
      </c>
      <c r="C62" s="288" t="s">
        <v>202</v>
      </c>
      <c r="D62" s="288" t="s">
        <v>10</v>
      </c>
      <c r="E62" s="290"/>
      <c r="F62" s="297">
        <v>45286</v>
      </c>
      <c r="G62" s="297">
        <v>45716</v>
      </c>
      <c r="H62" s="301">
        <f t="shared" si="2"/>
        <v>431</v>
      </c>
      <c r="I62" s="299" t="s">
        <v>359</v>
      </c>
    </row>
    <row r="63" spans="1:9" ht="26" x14ac:dyDescent="0.35">
      <c r="A63" s="288">
        <v>23</v>
      </c>
      <c r="B63" s="295" t="s">
        <v>323</v>
      </c>
      <c r="C63" s="288" t="s">
        <v>203</v>
      </c>
      <c r="D63" s="288" t="s">
        <v>10</v>
      </c>
      <c r="E63" s="290"/>
      <c r="F63" s="297">
        <v>45286</v>
      </c>
      <c r="G63" s="297">
        <v>45713</v>
      </c>
      <c r="H63" s="301">
        <f t="shared" si="2"/>
        <v>428</v>
      </c>
      <c r="I63" s="299" t="s">
        <v>359</v>
      </c>
    </row>
    <row r="64" spans="1:9" ht="26" x14ac:dyDescent="0.35">
      <c r="A64" s="288">
        <v>24</v>
      </c>
      <c r="B64" s="295" t="s">
        <v>324</v>
      </c>
      <c r="C64" s="288" t="s">
        <v>204</v>
      </c>
      <c r="D64" s="288" t="s">
        <v>10</v>
      </c>
      <c r="E64" s="290"/>
      <c r="F64" s="297">
        <v>45286</v>
      </c>
      <c r="G64" s="297">
        <v>45798</v>
      </c>
      <c r="H64" s="301">
        <f t="shared" si="2"/>
        <v>513</v>
      </c>
      <c r="I64" s="299" t="s">
        <v>359</v>
      </c>
    </row>
    <row r="65" spans="1:9" ht="26" x14ac:dyDescent="0.35">
      <c r="A65" s="288">
        <v>25</v>
      </c>
      <c r="B65" s="295" t="s">
        <v>325</v>
      </c>
      <c r="C65" s="288" t="s">
        <v>205</v>
      </c>
      <c r="D65" s="288" t="s">
        <v>10</v>
      </c>
      <c r="E65" s="290"/>
      <c r="F65" s="297">
        <v>45286</v>
      </c>
      <c r="G65" s="297">
        <v>45807</v>
      </c>
      <c r="H65" s="301">
        <f t="shared" si="2"/>
        <v>522</v>
      </c>
      <c r="I65" s="299" t="s">
        <v>359</v>
      </c>
    </row>
    <row r="66" spans="1:9" ht="26" x14ac:dyDescent="0.35">
      <c r="A66" s="288">
        <v>26</v>
      </c>
      <c r="B66" s="295" t="s">
        <v>326</v>
      </c>
      <c r="C66" s="288" t="s">
        <v>206</v>
      </c>
      <c r="D66" s="288" t="s">
        <v>10</v>
      </c>
      <c r="E66" s="290"/>
      <c r="F66" s="297">
        <v>45286</v>
      </c>
      <c r="G66" s="297">
        <v>45818</v>
      </c>
      <c r="H66" s="301">
        <f t="shared" si="2"/>
        <v>533</v>
      </c>
      <c r="I66" s="299" t="s">
        <v>359</v>
      </c>
    </row>
    <row r="67" spans="1:9" ht="26" x14ac:dyDescent="0.35">
      <c r="A67" s="288">
        <v>27</v>
      </c>
      <c r="B67" s="295" t="s">
        <v>327</v>
      </c>
      <c r="C67" s="288" t="s">
        <v>78</v>
      </c>
      <c r="D67" s="288" t="s">
        <v>10</v>
      </c>
      <c r="E67" s="290"/>
      <c r="F67" s="297">
        <v>45286</v>
      </c>
      <c r="G67" s="297">
        <v>45831</v>
      </c>
      <c r="H67" s="301">
        <f t="shared" si="2"/>
        <v>546</v>
      </c>
      <c r="I67" s="299" t="s">
        <v>359</v>
      </c>
    </row>
    <row r="68" spans="1:9" ht="26" x14ac:dyDescent="0.35">
      <c r="A68" s="288">
        <v>28</v>
      </c>
      <c r="B68" s="295" t="s">
        <v>328</v>
      </c>
      <c r="C68" s="288" t="s">
        <v>27</v>
      </c>
      <c r="D68" s="288" t="s">
        <v>10</v>
      </c>
      <c r="E68" s="290"/>
      <c r="F68" s="297">
        <v>45286</v>
      </c>
      <c r="G68" s="297">
        <v>45721</v>
      </c>
      <c r="H68" s="301">
        <f t="shared" si="2"/>
        <v>436</v>
      </c>
      <c r="I68" s="299" t="s">
        <v>359</v>
      </c>
    </row>
    <row r="69" spans="1:9" ht="26" x14ac:dyDescent="0.35">
      <c r="A69" s="288">
        <v>29</v>
      </c>
      <c r="B69" s="295" t="s">
        <v>329</v>
      </c>
      <c r="C69" s="288" t="s">
        <v>79</v>
      </c>
      <c r="D69" s="288" t="s">
        <v>10</v>
      </c>
      <c r="E69" s="290"/>
      <c r="F69" s="297">
        <v>45286</v>
      </c>
      <c r="G69" s="297">
        <v>45718</v>
      </c>
      <c r="H69" s="301">
        <f t="shared" si="2"/>
        <v>433</v>
      </c>
      <c r="I69" s="299" t="s">
        <v>359</v>
      </c>
    </row>
    <row r="70" spans="1:9" ht="26" x14ac:dyDescent="0.35">
      <c r="A70" s="288">
        <v>30</v>
      </c>
      <c r="B70" s="295" t="s">
        <v>330</v>
      </c>
      <c r="C70" s="288" t="s">
        <v>80</v>
      </c>
      <c r="D70" s="288" t="s">
        <v>10</v>
      </c>
      <c r="E70" s="290"/>
      <c r="F70" s="297">
        <v>45286</v>
      </c>
      <c r="G70" s="297">
        <v>45714</v>
      </c>
      <c r="H70" s="301">
        <f t="shared" si="2"/>
        <v>429</v>
      </c>
      <c r="I70" s="299" t="s">
        <v>359</v>
      </c>
    </row>
    <row r="71" spans="1:9" x14ac:dyDescent="0.35">
      <c r="A71" s="288">
        <v>31</v>
      </c>
      <c r="B71" s="295" t="s">
        <v>1223</v>
      </c>
      <c r="C71" s="288" t="s">
        <v>772</v>
      </c>
      <c r="D71" s="288" t="s">
        <v>10</v>
      </c>
      <c r="E71" s="290"/>
      <c r="F71" s="297">
        <v>45302</v>
      </c>
      <c r="G71" s="297">
        <v>45306</v>
      </c>
      <c r="H71" s="301">
        <f t="shared" si="2"/>
        <v>5</v>
      </c>
      <c r="I71" s="299"/>
    </row>
    <row r="72" spans="1:9" x14ac:dyDescent="0.35">
      <c r="A72" s="288">
        <v>32</v>
      </c>
      <c r="B72" s="295" t="s">
        <v>1223</v>
      </c>
      <c r="C72" s="288" t="s">
        <v>773</v>
      </c>
      <c r="D72" s="288" t="s">
        <v>10</v>
      </c>
      <c r="E72" s="290"/>
      <c r="F72" s="297">
        <v>45302</v>
      </c>
      <c r="G72" s="297">
        <v>45306</v>
      </c>
      <c r="H72" s="301">
        <f t="shared" si="2"/>
        <v>5</v>
      </c>
      <c r="I72" s="299"/>
    </row>
    <row r="73" spans="1:9" x14ac:dyDescent="0.35">
      <c r="A73" s="288">
        <v>33</v>
      </c>
      <c r="B73" s="295" t="s">
        <v>1223</v>
      </c>
      <c r="C73" s="288" t="s">
        <v>776</v>
      </c>
      <c r="D73" s="288" t="s">
        <v>10</v>
      </c>
      <c r="E73" s="290"/>
      <c r="F73" s="297">
        <v>45302</v>
      </c>
      <c r="G73" s="297">
        <v>45304</v>
      </c>
      <c r="H73" s="301">
        <f t="shared" si="2"/>
        <v>3</v>
      </c>
      <c r="I73" s="299"/>
    </row>
    <row r="74" spans="1:9" x14ac:dyDescent="0.35">
      <c r="A74" s="288">
        <v>34</v>
      </c>
      <c r="B74" s="295" t="s">
        <v>1223</v>
      </c>
      <c r="C74" s="288" t="s">
        <v>777</v>
      </c>
      <c r="D74" s="288" t="s">
        <v>10</v>
      </c>
      <c r="E74" s="290"/>
      <c r="F74" s="297">
        <v>45302</v>
      </c>
      <c r="G74" s="297">
        <v>45304</v>
      </c>
      <c r="H74" s="301">
        <f t="shared" si="2"/>
        <v>3</v>
      </c>
      <c r="I74" s="299"/>
    </row>
    <row r="75" spans="1:9" x14ac:dyDescent="0.35">
      <c r="A75" s="288">
        <v>35</v>
      </c>
      <c r="B75" s="295" t="s">
        <v>1223</v>
      </c>
      <c r="C75" s="288" t="s">
        <v>784</v>
      </c>
      <c r="D75" s="288" t="s">
        <v>10</v>
      </c>
      <c r="E75" s="290"/>
      <c r="F75" s="297">
        <v>45304</v>
      </c>
      <c r="G75" s="297">
        <v>45310</v>
      </c>
      <c r="H75" s="301">
        <f t="shared" si="2"/>
        <v>7</v>
      </c>
      <c r="I75" s="299"/>
    </row>
    <row r="76" spans="1:9" ht="26" x14ac:dyDescent="0.35">
      <c r="A76" s="288">
        <v>36</v>
      </c>
      <c r="B76" s="295" t="s">
        <v>358</v>
      </c>
      <c r="C76" s="296" t="s">
        <v>61</v>
      </c>
      <c r="D76" s="288" t="s">
        <v>10</v>
      </c>
      <c r="E76" s="290"/>
      <c r="F76" s="297">
        <v>45311</v>
      </c>
      <c r="G76" s="297">
        <v>45314</v>
      </c>
      <c r="H76" s="301">
        <f t="shared" si="2"/>
        <v>4</v>
      </c>
      <c r="I76" s="299" t="s">
        <v>361</v>
      </c>
    </row>
    <row r="77" spans="1:9" ht="39" x14ac:dyDescent="0.35">
      <c r="A77" s="288">
        <v>37</v>
      </c>
      <c r="B77" s="295" t="s">
        <v>363</v>
      </c>
      <c r="C77" s="296" t="s">
        <v>72</v>
      </c>
      <c r="D77" s="288" t="s">
        <v>10</v>
      </c>
      <c r="E77" s="290" t="s">
        <v>256</v>
      </c>
      <c r="F77" s="297">
        <v>45319</v>
      </c>
      <c r="G77" s="297">
        <v>45334</v>
      </c>
      <c r="H77" s="301">
        <f t="shared" si="2"/>
        <v>16</v>
      </c>
      <c r="I77" s="299" t="s">
        <v>377</v>
      </c>
    </row>
    <row r="78" spans="1:9" x14ac:dyDescent="0.35">
      <c r="A78" s="288">
        <v>38</v>
      </c>
      <c r="B78" s="295" t="s">
        <v>1224</v>
      </c>
      <c r="C78" s="296" t="s">
        <v>824</v>
      </c>
      <c r="D78" s="288" t="s">
        <v>10</v>
      </c>
      <c r="E78" s="290"/>
      <c r="F78" s="297">
        <v>45323</v>
      </c>
      <c r="G78" s="297">
        <v>45329</v>
      </c>
      <c r="H78" s="301">
        <f t="shared" si="2"/>
        <v>7</v>
      </c>
      <c r="I78" s="299"/>
    </row>
    <row r="79" spans="1:9" ht="26" x14ac:dyDescent="0.35">
      <c r="A79" s="288">
        <v>39</v>
      </c>
      <c r="B79" s="295" t="s">
        <v>368</v>
      </c>
      <c r="C79" s="296" t="s">
        <v>68</v>
      </c>
      <c r="D79" s="288" t="s">
        <v>10</v>
      </c>
      <c r="E79" s="290" t="s">
        <v>365</v>
      </c>
      <c r="F79" s="297">
        <v>45324</v>
      </c>
      <c r="G79" s="297">
        <v>45356</v>
      </c>
      <c r="H79" s="301">
        <f t="shared" si="2"/>
        <v>33</v>
      </c>
      <c r="I79" s="299" t="s">
        <v>386</v>
      </c>
    </row>
    <row r="80" spans="1:9" ht="26" x14ac:dyDescent="0.35">
      <c r="A80" s="288">
        <v>40</v>
      </c>
      <c r="B80" s="295" t="s">
        <v>371</v>
      </c>
      <c r="C80" s="296" t="s">
        <v>69</v>
      </c>
      <c r="D80" s="288" t="s">
        <v>10</v>
      </c>
      <c r="E80" s="290" t="s">
        <v>365</v>
      </c>
      <c r="F80" s="297">
        <v>45330</v>
      </c>
      <c r="G80" s="297">
        <v>45419</v>
      </c>
      <c r="H80" s="301">
        <f t="shared" si="2"/>
        <v>90</v>
      </c>
      <c r="I80" s="299"/>
    </row>
    <row r="81" spans="1:9" ht="26" x14ac:dyDescent="0.35">
      <c r="A81" s="288">
        <v>41</v>
      </c>
      <c r="B81" s="295" t="s">
        <v>372</v>
      </c>
      <c r="C81" s="296" t="s">
        <v>189</v>
      </c>
      <c r="D81" s="288" t="s">
        <v>10</v>
      </c>
      <c r="E81" s="290" t="s">
        <v>365</v>
      </c>
      <c r="F81" s="297">
        <v>45330</v>
      </c>
      <c r="G81" s="297">
        <v>45795</v>
      </c>
      <c r="H81" s="301">
        <f t="shared" si="2"/>
        <v>466</v>
      </c>
      <c r="I81" s="299"/>
    </row>
    <row r="82" spans="1:9" x14ac:dyDescent="0.35">
      <c r="A82" s="288">
        <v>42</v>
      </c>
      <c r="B82" s="295" t="s">
        <v>373</v>
      </c>
      <c r="C82" s="296" t="s">
        <v>81</v>
      </c>
      <c r="D82" s="288" t="s">
        <v>10</v>
      </c>
      <c r="E82" s="290"/>
      <c r="F82" s="297">
        <v>45330</v>
      </c>
      <c r="G82" s="297">
        <v>45716</v>
      </c>
      <c r="H82" s="301">
        <f t="shared" si="2"/>
        <v>387</v>
      </c>
      <c r="I82" s="299"/>
    </row>
    <row r="83" spans="1:9" ht="26" x14ac:dyDescent="0.35">
      <c r="A83" s="288">
        <v>43</v>
      </c>
      <c r="B83" s="295" t="s">
        <v>370</v>
      </c>
      <c r="C83" s="288" t="s">
        <v>82</v>
      </c>
      <c r="D83" s="288" t="s">
        <v>10</v>
      </c>
      <c r="E83" s="290"/>
      <c r="F83" s="297">
        <v>45330</v>
      </c>
      <c r="G83" s="297">
        <v>45695</v>
      </c>
      <c r="H83" s="301">
        <f t="shared" si="2"/>
        <v>366</v>
      </c>
      <c r="I83" s="299"/>
    </row>
    <row r="84" spans="1:9" ht="26" x14ac:dyDescent="0.35">
      <c r="A84" s="288">
        <v>44</v>
      </c>
      <c r="B84" s="295" t="s">
        <v>370</v>
      </c>
      <c r="C84" s="288" t="s">
        <v>207</v>
      </c>
      <c r="D84" s="288" t="s">
        <v>10</v>
      </c>
      <c r="E84" s="290"/>
      <c r="F84" s="297">
        <v>45330</v>
      </c>
      <c r="G84" s="297">
        <v>45691</v>
      </c>
      <c r="H84" s="301">
        <f t="shared" si="2"/>
        <v>362</v>
      </c>
      <c r="I84" s="299"/>
    </row>
    <row r="85" spans="1:9" ht="26" x14ac:dyDescent="0.35">
      <c r="A85" s="288">
        <v>45</v>
      </c>
      <c r="B85" s="295" t="s">
        <v>370</v>
      </c>
      <c r="C85" s="288" t="s">
        <v>208</v>
      </c>
      <c r="D85" s="288" t="s">
        <v>10</v>
      </c>
      <c r="E85" s="290"/>
      <c r="F85" s="297">
        <v>45330</v>
      </c>
      <c r="G85" s="297">
        <v>45691</v>
      </c>
      <c r="H85" s="301">
        <f t="shared" si="2"/>
        <v>362</v>
      </c>
      <c r="I85" s="299"/>
    </row>
    <row r="86" spans="1:9" ht="26" x14ac:dyDescent="0.35">
      <c r="A86" s="288">
        <v>46</v>
      </c>
      <c r="B86" s="295" t="s">
        <v>370</v>
      </c>
      <c r="C86" s="288" t="s">
        <v>83</v>
      </c>
      <c r="D86" s="288" t="s">
        <v>10</v>
      </c>
      <c r="E86" s="290"/>
      <c r="F86" s="297">
        <v>45330</v>
      </c>
      <c r="G86" s="297">
        <v>45700</v>
      </c>
      <c r="H86" s="301">
        <f t="shared" si="2"/>
        <v>371</v>
      </c>
      <c r="I86" s="299"/>
    </row>
    <row r="87" spans="1:9" ht="26" x14ac:dyDescent="0.35">
      <c r="A87" s="288">
        <v>47</v>
      </c>
      <c r="B87" s="295" t="s">
        <v>370</v>
      </c>
      <c r="C87" s="288" t="s">
        <v>233</v>
      </c>
      <c r="D87" s="288" t="s">
        <v>10</v>
      </c>
      <c r="E87" s="290"/>
      <c r="F87" s="297">
        <v>45330</v>
      </c>
      <c r="G87" s="297">
        <v>45688</v>
      </c>
      <c r="H87" s="301">
        <f t="shared" si="2"/>
        <v>359</v>
      </c>
      <c r="I87" s="299"/>
    </row>
    <row r="88" spans="1:9" ht="26" x14ac:dyDescent="0.35">
      <c r="A88" s="288">
        <v>48</v>
      </c>
      <c r="B88" s="295" t="s">
        <v>370</v>
      </c>
      <c r="C88" s="288" t="s">
        <v>84</v>
      </c>
      <c r="D88" s="288" t="s">
        <v>10</v>
      </c>
      <c r="E88" s="290"/>
      <c r="F88" s="297">
        <v>45330</v>
      </c>
      <c r="G88" s="297">
        <v>45684</v>
      </c>
      <c r="H88" s="301">
        <f t="shared" si="2"/>
        <v>355</v>
      </c>
      <c r="I88" s="299"/>
    </row>
    <row r="89" spans="1:9" ht="26" x14ac:dyDescent="0.35">
      <c r="A89" s="288">
        <v>49</v>
      </c>
      <c r="B89" s="295" t="s">
        <v>370</v>
      </c>
      <c r="C89" s="288" t="s">
        <v>209</v>
      </c>
      <c r="D89" s="288" t="s">
        <v>10</v>
      </c>
      <c r="E89" s="290"/>
      <c r="F89" s="297">
        <v>45330</v>
      </c>
      <c r="G89" s="297">
        <v>45662</v>
      </c>
      <c r="H89" s="301">
        <f t="shared" si="2"/>
        <v>333</v>
      </c>
      <c r="I89" s="299"/>
    </row>
    <row r="90" spans="1:9" ht="26" x14ac:dyDescent="0.35">
      <c r="A90" s="288">
        <v>50</v>
      </c>
      <c r="B90" s="295" t="s">
        <v>370</v>
      </c>
      <c r="C90" s="288" t="s">
        <v>210</v>
      </c>
      <c r="D90" s="288" t="s">
        <v>10</v>
      </c>
      <c r="E90" s="290"/>
      <c r="F90" s="297">
        <v>45330</v>
      </c>
      <c r="G90" s="297">
        <v>45673</v>
      </c>
      <c r="H90" s="301">
        <f t="shared" si="2"/>
        <v>344</v>
      </c>
      <c r="I90" s="299"/>
    </row>
    <row r="91" spans="1:9" ht="26" x14ac:dyDescent="0.35">
      <c r="A91" s="288">
        <v>51</v>
      </c>
      <c r="B91" s="295" t="s">
        <v>370</v>
      </c>
      <c r="C91" s="288" t="s">
        <v>211</v>
      </c>
      <c r="D91" s="288" t="s">
        <v>10</v>
      </c>
      <c r="E91" s="290"/>
      <c r="F91" s="297">
        <v>45330</v>
      </c>
      <c r="G91" s="297">
        <v>45336</v>
      </c>
      <c r="H91" s="301">
        <f t="shared" si="2"/>
        <v>7</v>
      </c>
      <c r="I91" s="299" t="s">
        <v>381</v>
      </c>
    </row>
    <row r="92" spans="1:9" ht="26" x14ac:dyDescent="0.35">
      <c r="A92" s="288">
        <v>52</v>
      </c>
      <c r="B92" s="295" t="s">
        <v>370</v>
      </c>
      <c r="C92" s="288" t="s">
        <v>212</v>
      </c>
      <c r="D92" s="288" t="s">
        <v>10</v>
      </c>
      <c r="E92" s="290"/>
      <c r="F92" s="297">
        <v>45330</v>
      </c>
      <c r="G92" s="297">
        <v>45703</v>
      </c>
      <c r="H92" s="301">
        <f t="shared" si="2"/>
        <v>374</v>
      </c>
      <c r="I92" s="299"/>
    </row>
    <row r="93" spans="1:9" ht="26" x14ac:dyDescent="0.35">
      <c r="A93" s="288">
        <v>53</v>
      </c>
      <c r="B93" s="295" t="s">
        <v>370</v>
      </c>
      <c r="C93" s="288" t="s">
        <v>29</v>
      </c>
      <c r="D93" s="288" t="s">
        <v>10</v>
      </c>
      <c r="E93" s="290"/>
      <c r="F93" s="297">
        <v>45330</v>
      </c>
      <c r="G93" s="297">
        <v>45659</v>
      </c>
      <c r="H93" s="301">
        <f t="shared" si="2"/>
        <v>330</v>
      </c>
      <c r="I93" s="299"/>
    </row>
    <row r="94" spans="1:9" ht="26" x14ac:dyDescent="0.35">
      <c r="A94" s="288">
        <v>54</v>
      </c>
      <c r="B94" s="295" t="s">
        <v>370</v>
      </c>
      <c r="C94" s="288" t="s">
        <v>213</v>
      </c>
      <c r="D94" s="288" t="s">
        <v>10</v>
      </c>
      <c r="E94" s="290"/>
      <c r="F94" s="297">
        <v>45330</v>
      </c>
      <c r="G94" s="297">
        <v>45736</v>
      </c>
      <c r="H94" s="301">
        <f t="shared" si="2"/>
        <v>407</v>
      </c>
      <c r="I94" s="299"/>
    </row>
    <row r="95" spans="1:9" ht="26" x14ac:dyDescent="0.35">
      <c r="A95" s="288">
        <v>55</v>
      </c>
      <c r="B95" s="295" t="s">
        <v>370</v>
      </c>
      <c r="C95" s="288" t="s">
        <v>214</v>
      </c>
      <c r="D95" s="288" t="s">
        <v>10</v>
      </c>
      <c r="E95" s="290"/>
      <c r="F95" s="297">
        <v>45330</v>
      </c>
      <c r="G95" s="297">
        <v>45660</v>
      </c>
      <c r="H95" s="301">
        <f t="shared" si="2"/>
        <v>331</v>
      </c>
      <c r="I95" s="299"/>
    </row>
    <row r="96" spans="1:9" ht="39" x14ac:dyDescent="0.35">
      <c r="A96" s="288">
        <v>56</v>
      </c>
      <c r="B96" s="295" t="s">
        <v>370</v>
      </c>
      <c r="C96" s="288" t="s">
        <v>215</v>
      </c>
      <c r="D96" s="288" t="s">
        <v>10</v>
      </c>
      <c r="E96" s="290"/>
      <c r="F96" s="297">
        <v>45330</v>
      </c>
      <c r="G96" s="297">
        <v>45687</v>
      </c>
      <c r="H96" s="301">
        <f t="shared" si="2"/>
        <v>358</v>
      </c>
      <c r="I96" s="299" t="s">
        <v>668</v>
      </c>
    </row>
    <row r="97" spans="1:9" ht="26" x14ac:dyDescent="0.35">
      <c r="A97" s="288">
        <v>57</v>
      </c>
      <c r="B97" s="295" t="s">
        <v>370</v>
      </c>
      <c r="C97" s="288" t="s">
        <v>216</v>
      </c>
      <c r="D97" s="288" t="s">
        <v>10</v>
      </c>
      <c r="E97" s="290"/>
      <c r="F97" s="297">
        <v>45330</v>
      </c>
      <c r="G97" s="297">
        <v>45334</v>
      </c>
      <c r="H97" s="301">
        <f t="shared" si="2"/>
        <v>5</v>
      </c>
      <c r="I97" s="299" t="s">
        <v>376</v>
      </c>
    </row>
    <row r="98" spans="1:9" ht="26" x14ac:dyDescent="0.35">
      <c r="A98" s="288">
        <v>58</v>
      </c>
      <c r="B98" s="295" t="s">
        <v>370</v>
      </c>
      <c r="C98" s="288" t="s">
        <v>217</v>
      </c>
      <c r="D98" s="288" t="s">
        <v>10</v>
      </c>
      <c r="E98" s="290"/>
      <c r="F98" s="297">
        <v>45330</v>
      </c>
      <c r="G98" s="297">
        <v>45684</v>
      </c>
      <c r="H98" s="301">
        <f t="shared" si="2"/>
        <v>355</v>
      </c>
      <c r="I98" s="299"/>
    </row>
    <row r="99" spans="1:9" ht="26" x14ac:dyDescent="0.35">
      <c r="A99" s="288">
        <v>59</v>
      </c>
      <c r="B99" s="295" t="s">
        <v>370</v>
      </c>
      <c r="C99" s="288" t="s">
        <v>30</v>
      </c>
      <c r="D99" s="288" t="s">
        <v>10</v>
      </c>
      <c r="E99" s="290"/>
      <c r="F99" s="297">
        <v>45330</v>
      </c>
      <c r="G99" s="297">
        <v>45334</v>
      </c>
      <c r="H99" s="301">
        <f t="shared" si="2"/>
        <v>5</v>
      </c>
      <c r="I99" s="299" t="s">
        <v>376</v>
      </c>
    </row>
    <row r="100" spans="1:9" ht="26" x14ac:dyDescent="0.35">
      <c r="A100" s="288">
        <v>60</v>
      </c>
      <c r="B100" s="295" t="s">
        <v>370</v>
      </c>
      <c r="C100" s="288" t="s">
        <v>86</v>
      </c>
      <c r="D100" s="288" t="s">
        <v>10</v>
      </c>
      <c r="E100" s="290"/>
      <c r="F100" s="297">
        <v>45330</v>
      </c>
      <c r="G100" s="297">
        <v>45808</v>
      </c>
      <c r="H100" s="301">
        <f t="shared" si="2"/>
        <v>479</v>
      </c>
      <c r="I100" s="299"/>
    </row>
    <row r="101" spans="1:9" ht="26" x14ac:dyDescent="0.35">
      <c r="A101" s="288">
        <v>61</v>
      </c>
      <c r="B101" s="295" t="s">
        <v>370</v>
      </c>
      <c r="C101" s="288" t="s">
        <v>87</v>
      </c>
      <c r="D101" s="288" t="s">
        <v>10</v>
      </c>
      <c r="E101" s="290"/>
      <c r="F101" s="297">
        <v>45330</v>
      </c>
      <c r="G101" s="297">
        <v>45808</v>
      </c>
      <c r="H101" s="301">
        <f t="shared" si="2"/>
        <v>479</v>
      </c>
      <c r="I101" s="299"/>
    </row>
    <row r="102" spans="1:9" ht="26" x14ac:dyDescent="0.35">
      <c r="A102" s="288">
        <v>62</v>
      </c>
      <c r="B102" s="295" t="s">
        <v>370</v>
      </c>
      <c r="C102" s="288" t="s">
        <v>218</v>
      </c>
      <c r="D102" s="288" t="s">
        <v>10</v>
      </c>
      <c r="E102" s="290"/>
      <c r="F102" s="297">
        <v>45330</v>
      </c>
      <c r="G102" s="297">
        <v>45808</v>
      </c>
      <c r="H102" s="301">
        <f t="shared" si="2"/>
        <v>479</v>
      </c>
      <c r="I102" s="299"/>
    </row>
    <row r="103" spans="1:9" ht="26" x14ac:dyDescent="0.35">
      <c r="A103" s="288">
        <v>63</v>
      </c>
      <c r="B103" s="295" t="s">
        <v>383</v>
      </c>
      <c r="C103" s="288" t="s">
        <v>187</v>
      </c>
      <c r="D103" s="288" t="s">
        <v>10</v>
      </c>
      <c r="E103" s="290" t="s">
        <v>253</v>
      </c>
      <c r="F103" s="297">
        <v>45341</v>
      </c>
      <c r="G103" s="297">
        <v>45656</v>
      </c>
      <c r="H103" s="301">
        <f t="shared" si="2"/>
        <v>316</v>
      </c>
      <c r="I103" s="299" t="s">
        <v>385</v>
      </c>
    </row>
    <row r="104" spans="1:9" ht="26" x14ac:dyDescent="0.35">
      <c r="A104" s="288">
        <v>64</v>
      </c>
      <c r="B104" s="295" t="s">
        <v>379</v>
      </c>
      <c r="C104" s="288" t="s">
        <v>188</v>
      </c>
      <c r="D104" s="288" t="s">
        <v>10</v>
      </c>
      <c r="E104" s="290" t="s">
        <v>253</v>
      </c>
      <c r="F104" s="297">
        <v>45341</v>
      </c>
      <c r="G104" s="297"/>
      <c r="H104" s="301" t="str">
        <f t="shared" si="2"/>
        <v>Awaited</v>
      </c>
      <c r="I104" s="299" t="s">
        <v>385</v>
      </c>
    </row>
    <row r="105" spans="1:9" ht="78" x14ac:dyDescent="0.35">
      <c r="A105" s="288">
        <v>65</v>
      </c>
      <c r="B105" s="295" t="s">
        <v>391</v>
      </c>
      <c r="C105" s="288" t="s">
        <v>50</v>
      </c>
      <c r="D105" s="288" t="s">
        <v>10</v>
      </c>
      <c r="E105" s="290"/>
      <c r="F105" s="297">
        <v>45340</v>
      </c>
      <c r="G105" s="297"/>
      <c r="H105" s="301" t="str">
        <f t="shared" si="2"/>
        <v>Awaited</v>
      </c>
      <c r="I105" s="299" t="s">
        <v>1547</v>
      </c>
    </row>
    <row r="106" spans="1:9" x14ac:dyDescent="0.35">
      <c r="A106" s="288">
        <v>66</v>
      </c>
      <c r="B106" s="295" t="s">
        <v>1224</v>
      </c>
      <c r="C106" s="288" t="s">
        <v>794</v>
      </c>
      <c r="D106" s="288" t="s">
        <v>10</v>
      </c>
      <c r="E106" s="290"/>
      <c r="F106" s="297">
        <v>45341</v>
      </c>
      <c r="G106" s="297">
        <v>45351</v>
      </c>
      <c r="H106" s="301">
        <f t="shared" ref="H106:H169" si="3">+IF(G106="","Awaited",_xlfn.DAYS(G106,F106)+1)</f>
        <v>11</v>
      </c>
      <c r="I106" s="299"/>
    </row>
    <row r="107" spans="1:9" x14ac:dyDescent="0.35">
      <c r="A107" s="288">
        <v>67</v>
      </c>
      <c r="B107" s="295" t="s">
        <v>1224</v>
      </c>
      <c r="C107" s="288" t="s">
        <v>788</v>
      </c>
      <c r="D107" s="288" t="s">
        <v>10</v>
      </c>
      <c r="E107" s="290"/>
      <c r="F107" s="297">
        <v>45341</v>
      </c>
      <c r="G107" s="297">
        <v>45351</v>
      </c>
      <c r="H107" s="301">
        <f t="shared" si="3"/>
        <v>11</v>
      </c>
      <c r="I107" s="299"/>
    </row>
    <row r="108" spans="1:9" x14ac:dyDescent="0.35">
      <c r="A108" s="288">
        <v>68</v>
      </c>
      <c r="B108" s="295" t="s">
        <v>1223</v>
      </c>
      <c r="C108" s="288" t="s">
        <v>99</v>
      </c>
      <c r="D108" s="288" t="s">
        <v>10</v>
      </c>
      <c r="E108" s="290"/>
      <c r="F108" s="297">
        <v>45341</v>
      </c>
      <c r="G108" s="297">
        <v>45351</v>
      </c>
      <c r="H108" s="301">
        <f t="shared" si="3"/>
        <v>11</v>
      </c>
      <c r="I108" s="299"/>
    </row>
    <row r="109" spans="1:9" ht="26" x14ac:dyDescent="0.35">
      <c r="A109" s="288">
        <v>69</v>
      </c>
      <c r="B109" s="295" t="s">
        <v>387</v>
      </c>
      <c r="C109" s="288" t="s">
        <v>179</v>
      </c>
      <c r="D109" s="288" t="s">
        <v>10</v>
      </c>
      <c r="E109" s="290"/>
      <c r="F109" s="297">
        <v>45344</v>
      </c>
      <c r="G109" s="297">
        <v>45790</v>
      </c>
      <c r="H109" s="301">
        <f t="shared" si="3"/>
        <v>447</v>
      </c>
      <c r="I109" s="299" t="s">
        <v>388</v>
      </c>
    </row>
    <row r="110" spans="1:9" ht="78" x14ac:dyDescent="0.35">
      <c r="A110" s="288">
        <v>70</v>
      </c>
      <c r="B110" s="295" t="s">
        <v>392</v>
      </c>
      <c r="C110" s="288"/>
      <c r="D110" s="288" t="s">
        <v>10</v>
      </c>
      <c r="E110" s="290" t="s">
        <v>256</v>
      </c>
      <c r="F110" s="297">
        <v>45347</v>
      </c>
      <c r="G110" s="297">
        <v>45348</v>
      </c>
      <c r="H110" s="301">
        <f t="shared" si="3"/>
        <v>2</v>
      </c>
      <c r="I110" s="299" t="s">
        <v>389</v>
      </c>
    </row>
    <row r="111" spans="1:9" ht="52" x14ac:dyDescent="0.35">
      <c r="A111" s="288">
        <v>71</v>
      </c>
      <c r="B111" s="295" t="s">
        <v>390</v>
      </c>
      <c r="C111" s="288" t="s">
        <v>186</v>
      </c>
      <c r="D111" s="288" t="s">
        <v>10</v>
      </c>
      <c r="E111" s="290" t="s">
        <v>384</v>
      </c>
      <c r="F111" s="297">
        <v>45347</v>
      </c>
      <c r="G111" s="297">
        <v>45348</v>
      </c>
      <c r="H111" s="301">
        <f t="shared" si="3"/>
        <v>2</v>
      </c>
      <c r="I111" s="299" t="s">
        <v>389</v>
      </c>
    </row>
    <row r="112" spans="1:9" ht="26" x14ac:dyDescent="0.35">
      <c r="A112" s="288">
        <v>72</v>
      </c>
      <c r="B112" s="295" t="s">
        <v>394</v>
      </c>
      <c r="C112" s="288" t="s">
        <v>186</v>
      </c>
      <c r="D112" s="288" t="s">
        <v>10</v>
      </c>
      <c r="E112" s="290" t="s">
        <v>253</v>
      </c>
      <c r="F112" s="297">
        <v>45352</v>
      </c>
      <c r="G112" s="297">
        <v>45355</v>
      </c>
      <c r="H112" s="301">
        <f t="shared" si="3"/>
        <v>4</v>
      </c>
      <c r="I112" s="299" t="s">
        <v>395</v>
      </c>
    </row>
    <row r="113" spans="1:9" ht="39" x14ac:dyDescent="0.35">
      <c r="A113" s="288">
        <v>73</v>
      </c>
      <c r="B113" s="295" t="s">
        <v>396</v>
      </c>
      <c r="C113" s="288" t="s">
        <v>51</v>
      </c>
      <c r="D113" s="288" t="s">
        <v>10</v>
      </c>
      <c r="E113" s="290" t="s">
        <v>382</v>
      </c>
      <c r="F113" s="297">
        <v>45353</v>
      </c>
      <c r="G113" s="297">
        <v>45354</v>
      </c>
      <c r="H113" s="301">
        <f t="shared" si="3"/>
        <v>2</v>
      </c>
      <c r="I113" s="299" t="s">
        <v>395</v>
      </c>
    </row>
    <row r="114" spans="1:9" x14ac:dyDescent="0.35">
      <c r="A114" s="288">
        <v>74</v>
      </c>
      <c r="B114" s="295" t="s">
        <v>1223</v>
      </c>
      <c r="C114" s="288" t="s">
        <v>735</v>
      </c>
      <c r="D114" s="288" t="s">
        <v>10</v>
      </c>
      <c r="E114" s="290"/>
      <c r="F114" s="297">
        <v>45357</v>
      </c>
      <c r="G114" s="297">
        <v>45436</v>
      </c>
      <c r="H114" s="301">
        <f t="shared" si="3"/>
        <v>80</v>
      </c>
      <c r="I114" s="299"/>
    </row>
    <row r="115" spans="1:9" x14ac:dyDescent="0.35">
      <c r="A115" s="288">
        <v>75</v>
      </c>
      <c r="B115" s="295" t="s">
        <v>1223</v>
      </c>
      <c r="C115" s="288" t="s">
        <v>736</v>
      </c>
      <c r="D115" s="288" t="s">
        <v>10</v>
      </c>
      <c r="E115" s="290"/>
      <c r="F115" s="297">
        <v>45357</v>
      </c>
      <c r="G115" s="297">
        <v>45386</v>
      </c>
      <c r="H115" s="301">
        <f t="shared" si="3"/>
        <v>30</v>
      </c>
      <c r="I115" s="299"/>
    </row>
    <row r="116" spans="1:9" x14ac:dyDescent="0.35">
      <c r="A116" s="288">
        <v>76</v>
      </c>
      <c r="B116" s="295" t="s">
        <v>1223</v>
      </c>
      <c r="C116" s="288" t="s">
        <v>737</v>
      </c>
      <c r="D116" s="288" t="s">
        <v>10</v>
      </c>
      <c r="E116" s="290"/>
      <c r="F116" s="297">
        <v>45357</v>
      </c>
      <c r="G116" s="297">
        <v>45386</v>
      </c>
      <c r="H116" s="301">
        <f t="shared" si="3"/>
        <v>30</v>
      </c>
      <c r="I116" s="299"/>
    </row>
    <row r="117" spans="1:9" x14ac:dyDescent="0.35">
      <c r="A117" s="288">
        <v>77</v>
      </c>
      <c r="B117" s="295" t="s">
        <v>1223</v>
      </c>
      <c r="C117" s="288" t="s">
        <v>738</v>
      </c>
      <c r="D117" s="288" t="s">
        <v>10</v>
      </c>
      <c r="E117" s="290"/>
      <c r="F117" s="297">
        <v>45357</v>
      </c>
      <c r="G117" s="297">
        <v>45436</v>
      </c>
      <c r="H117" s="301">
        <f t="shared" si="3"/>
        <v>80</v>
      </c>
      <c r="I117" s="299"/>
    </row>
    <row r="118" spans="1:9" x14ac:dyDescent="0.35">
      <c r="A118" s="288">
        <v>78</v>
      </c>
      <c r="B118" s="295" t="s">
        <v>1223</v>
      </c>
      <c r="C118" s="288" t="s">
        <v>739</v>
      </c>
      <c r="D118" s="288" t="s">
        <v>10</v>
      </c>
      <c r="E118" s="290"/>
      <c r="F118" s="297">
        <v>45357</v>
      </c>
      <c r="G118" s="297">
        <v>45436</v>
      </c>
      <c r="H118" s="301">
        <f t="shared" si="3"/>
        <v>80</v>
      </c>
      <c r="I118" s="299"/>
    </row>
    <row r="119" spans="1:9" x14ac:dyDescent="0.35">
      <c r="A119" s="288">
        <v>79</v>
      </c>
      <c r="B119" s="295" t="s">
        <v>1223</v>
      </c>
      <c r="C119" s="288" t="s">
        <v>740</v>
      </c>
      <c r="D119" s="288" t="s">
        <v>10</v>
      </c>
      <c r="E119" s="290"/>
      <c r="F119" s="297">
        <v>45357</v>
      </c>
      <c r="G119" s="297">
        <v>45436</v>
      </c>
      <c r="H119" s="301">
        <f t="shared" si="3"/>
        <v>80</v>
      </c>
      <c r="I119" s="299"/>
    </row>
    <row r="120" spans="1:9" ht="52" x14ac:dyDescent="0.35">
      <c r="A120" s="288">
        <v>80</v>
      </c>
      <c r="B120" s="295" t="s">
        <v>398</v>
      </c>
      <c r="C120" s="288" t="s">
        <v>156</v>
      </c>
      <c r="D120" s="288" t="s">
        <v>10</v>
      </c>
      <c r="E120" s="290" t="s">
        <v>627</v>
      </c>
      <c r="F120" s="297">
        <v>45429</v>
      </c>
      <c r="G120" s="297"/>
      <c r="H120" s="301" t="str">
        <f t="shared" si="3"/>
        <v>Awaited</v>
      </c>
      <c r="I120" s="299" t="s">
        <v>626</v>
      </c>
    </row>
    <row r="121" spans="1:9" ht="26" x14ac:dyDescent="0.35">
      <c r="A121" s="288">
        <v>81</v>
      </c>
      <c r="B121" s="295" t="s">
        <v>402</v>
      </c>
      <c r="C121" s="296" t="s">
        <v>168</v>
      </c>
      <c r="D121" s="288" t="s">
        <v>10</v>
      </c>
      <c r="E121" s="290" t="s">
        <v>397</v>
      </c>
      <c r="F121" s="297">
        <v>45416</v>
      </c>
      <c r="G121" s="297">
        <v>45416</v>
      </c>
      <c r="H121" s="301">
        <f t="shared" si="3"/>
        <v>1</v>
      </c>
      <c r="I121" s="299"/>
    </row>
    <row r="122" spans="1:9" ht="26" x14ac:dyDescent="0.35">
      <c r="A122" s="288">
        <v>82</v>
      </c>
      <c r="B122" s="295" t="s">
        <v>403</v>
      </c>
      <c r="C122" s="288" t="s">
        <v>167</v>
      </c>
      <c r="D122" s="288" t="s">
        <v>10</v>
      </c>
      <c r="E122" s="290" t="s">
        <v>397</v>
      </c>
      <c r="F122" s="297">
        <v>45426</v>
      </c>
      <c r="G122" s="297">
        <v>45459</v>
      </c>
      <c r="H122" s="301">
        <f t="shared" si="3"/>
        <v>34</v>
      </c>
      <c r="I122" s="299" t="s">
        <v>404</v>
      </c>
    </row>
    <row r="123" spans="1:9" x14ac:dyDescent="0.35">
      <c r="A123" s="288">
        <v>83</v>
      </c>
      <c r="B123" s="295" t="s">
        <v>556</v>
      </c>
      <c r="C123" s="288" t="s">
        <v>164</v>
      </c>
      <c r="D123" s="288" t="s">
        <v>10</v>
      </c>
      <c r="E123" s="290" t="s">
        <v>554</v>
      </c>
      <c r="F123" s="297">
        <v>45477</v>
      </c>
      <c r="G123" s="297">
        <v>45511</v>
      </c>
      <c r="H123" s="301">
        <f t="shared" si="3"/>
        <v>35</v>
      </c>
      <c r="I123" s="299"/>
    </row>
    <row r="124" spans="1:9" x14ac:dyDescent="0.35">
      <c r="A124" s="288">
        <v>84</v>
      </c>
      <c r="B124" s="295" t="s">
        <v>556</v>
      </c>
      <c r="C124" s="288" t="s">
        <v>165</v>
      </c>
      <c r="D124" s="288" t="s">
        <v>10</v>
      </c>
      <c r="E124" s="290" t="s">
        <v>554</v>
      </c>
      <c r="F124" s="297">
        <v>45477</v>
      </c>
      <c r="G124" s="297"/>
      <c r="H124" s="301" t="str">
        <f t="shared" si="3"/>
        <v>Awaited</v>
      </c>
      <c r="I124" s="299"/>
    </row>
    <row r="125" spans="1:9" x14ac:dyDescent="0.35">
      <c r="A125" s="288">
        <v>85</v>
      </c>
      <c r="B125" s="295" t="s">
        <v>556</v>
      </c>
      <c r="C125" s="288" t="s">
        <v>478</v>
      </c>
      <c r="D125" s="288" t="s">
        <v>10</v>
      </c>
      <c r="E125" s="290" t="s">
        <v>554</v>
      </c>
      <c r="F125" s="297">
        <v>45477</v>
      </c>
      <c r="G125" s="297">
        <v>45480</v>
      </c>
      <c r="H125" s="301">
        <f t="shared" si="3"/>
        <v>4</v>
      </c>
      <c r="I125" s="299"/>
    </row>
    <row r="126" spans="1:9" ht="26" x14ac:dyDescent="0.35">
      <c r="A126" s="288">
        <v>86</v>
      </c>
      <c r="B126" s="295" t="s">
        <v>556</v>
      </c>
      <c r="C126" s="288" t="s">
        <v>501</v>
      </c>
      <c r="D126" s="288" t="s">
        <v>10</v>
      </c>
      <c r="E126" s="290" t="s">
        <v>365</v>
      </c>
      <c r="F126" s="297">
        <v>45477</v>
      </c>
      <c r="G126" s="297">
        <v>45542</v>
      </c>
      <c r="H126" s="301">
        <f t="shared" si="3"/>
        <v>66</v>
      </c>
      <c r="I126" s="299"/>
    </row>
    <row r="127" spans="1:9" ht="26" x14ac:dyDescent="0.35">
      <c r="A127" s="288">
        <v>87</v>
      </c>
      <c r="B127" s="295" t="s">
        <v>556</v>
      </c>
      <c r="C127" s="288" t="s">
        <v>502</v>
      </c>
      <c r="D127" s="288" t="s">
        <v>10</v>
      </c>
      <c r="E127" s="290" t="s">
        <v>365</v>
      </c>
      <c r="F127" s="297">
        <v>45477</v>
      </c>
      <c r="G127" s="297">
        <v>45480</v>
      </c>
      <c r="H127" s="301">
        <f t="shared" si="3"/>
        <v>4</v>
      </c>
      <c r="I127" s="299"/>
    </row>
    <row r="128" spans="1:9" x14ac:dyDescent="0.35">
      <c r="A128" s="288">
        <v>88</v>
      </c>
      <c r="B128" s="295" t="s">
        <v>592</v>
      </c>
      <c r="C128" s="288" t="s">
        <v>159</v>
      </c>
      <c r="D128" s="288" t="s">
        <v>10</v>
      </c>
      <c r="E128" s="290" t="s">
        <v>554</v>
      </c>
      <c r="F128" s="297">
        <v>45508</v>
      </c>
      <c r="G128" s="297">
        <v>45510</v>
      </c>
      <c r="H128" s="301">
        <f t="shared" si="3"/>
        <v>3</v>
      </c>
      <c r="I128" s="302" t="s">
        <v>555</v>
      </c>
    </row>
    <row r="129" spans="1:9" x14ac:dyDescent="0.35">
      <c r="A129" s="288">
        <v>89</v>
      </c>
      <c r="B129" s="295" t="s">
        <v>592</v>
      </c>
      <c r="C129" s="288" t="s">
        <v>474</v>
      </c>
      <c r="D129" s="288" t="s">
        <v>10</v>
      </c>
      <c r="E129" s="290" t="s">
        <v>554</v>
      </c>
      <c r="F129" s="297">
        <v>45508</v>
      </c>
      <c r="G129" s="297">
        <v>45510</v>
      </c>
      <c r="H129" s="301">
        <f t="shared" si="3"/>
        <v>3</v>
      </c>
      <c r="I129" s="302" t="s">
        <v>555</v>
      </c>
    </row>
    <row r="130" spans="1:9" ht="26" x14ac:dyDescent="0.35">
      <c r="A130" s="288">
        <v>90</v>
      </c>
      <c r="B130" s="295" t="s">
        <v>592</v>
      </c>
      <c r="C130" s="288" t="s">
        <v>492</v>
      </c>
      <c r="D130" s="288" t="s">
        <v>10</v>
      </c>
      <c r="E130" s="290" t="s">
        <v>553</v>
      </c>
      <c r="F130" s="297">
        <v>45508</v>
      </c>
      <c r="G130" s="297">
        <v>45510</v>
      </c>
      <c r="H130" s="301">
        <f t="shared" si="3"/>
        <v>3</v>
      </c>
      <c r="I130" s="302" t="s">
        <v>555</v>
      </c>
    </row>
    <row r="131" spans="1:9" ht="26" x14ac:dyDescent="0.35">
      <c r="A131" s="288">
        <v>91</v>
      </c>
      <c r="B131" s="295" t="s">
        <v>592</v>
      </c>
      <c r="C131" s="288" t="s">
        <v>176</v>
      </c>
      <c r="D131" s="288" t="s">
        <v>10</v>
      </c>
      <c r="E131" s="290" t="s">
        <v>365</v>
      </c>
      <c r="F131" s="297">
        <v>45508</v>
      </c>
      <c r="G131" s="297">
        <v>45510</v>
      </c>
      <c r="H131" s="301">
        <f t="shared" si="3"/>
        <v>3</v>
      </c>
      <c r="I131" s="302" t="s">
        <v>555</v>
      </c>
    </row>
    <row r="132" spans="1:9" x14ac:dyDescent="0.35">
      <c r="A132" s="288">
        <v>92</v>
      </c>
      <c r="B132" s="295" t="s">
        <v>592</v>
      </c>
      <c r="C132" s="288" t="s">
        <v>516</v>
      </c>
      <c r="D132" s="288" t="s">
        <v>10</v>
      </c>
      <c r="E132" s="290" t="s">
        <v>593</v>
      </c>
      <c r="F132" s="297">
        <v>45508</v>
      </c>
      <c r="G132" s="297">
        <v>45510</v>
      </c>
      <c r="H132" s="301">
        <f t="shared" si="3"/>
        <v>3</v>
      </c>
      <c r="I132" s="302" t="s">
        <v>555</v>
      </c>
    </row>
    <row r="133" spans="1:9" x14ac:dyDescent="0.35">
      <c r="A133" s="288">
        <v>93</v>
      </c>
      <c r="B133" s="295" t="s">
        <v>592</v>
      </c>
      <c r="C133" s="288" t="s">
        <v>511</v>
      </c>
      <c r="D133" s="288" t="s">
        <v>10</v>
      </c>
      <c r="E133" s="290" t="s">
        <v>587</v>
      </c>
      <c r="F133" s="297">
        <v>45508</v>
      </c>
      <c r="G133" s="297">
        <v>45510</v>
      </c>
      <c r="H133" s="301">
        <f t="shared" si="3"/>
        <v>3</v>
      </c>
      <c r="I133" s="302" t="s">
        <v>555</v>
      </c>
    </row>
    <row r="134" spans="1:9" ht="26" x14ac:dyDescent="0.35">
      <c r="A134" s="288">
        <v>94</v>
      </c>
      <c r="B134" s="295" t="s">
        <v>592</v>
      </c>
      <c r="C134" s="288" t="s">
        <v>578</v>
      </c>
      <c r="D134" s="288" t="s">
        <v>10</v>
      </c>
      <c r="E134" s="290" t="s">
        <v>254</v>
      </c>
      <c r="F134" s="297">
        <v>45508</v>
      </c>
      <c r="G134" s="297">
        <v>45510</v>
      </c>
      <c r="H134" s="301">
        <f t="shared" si="3"/>
        <v>3</v>
      </c>
      <c r="I134" s="302" t="s">
        <v>555</v>
      </c>
    </row>
    <row r="135" spans="1:9" ht="26" x14ac:dyDescent="0.35">
      <c r="A135" s="288">
        <v>95</v>
      </c>
      <c r="B135" s="295" t="s">
        <v>595</v>
      </c>
      <c r="C135" s="288" t="s">
        <v>505</v>
      </c>
      <c r="D135" s="288" t="s">
        <v>10</v>
      </c>
      <c r="E135" s="290" t="s">
        <v>596</v>
      </c>
      <c r="F135" s="297">
        <v>45528</v>
      </c>
      <c r="G135" s="297">
        <v>45529</v>
      </c>
      <c r="H135" s="301">
        <f t="shared" si="3"/>
        <v>2</v>
      </c>
      <c r="I135" s="302" t="s">
        <v>555</v>
      </c>
    </row>
    <row r="136" spans="1:9" ht="26" x14ac:dyDescent="0.35">
      <c r="A136" s="288">
        <v>96</v>
      </c>
      <c r="B136" s="295" t="s">
        <v>597</v>
      </c>
      <c r="C136" s="288" t="s">
        <v>576</v>
      </c>
      <c r="D136" s="288" t="s">
        <v>10</v>
      </c>
      <c r="E136" s="290" t="s">
        <v>254</v>
      </c>
      <c r="F136" s="297">
        <v>45531</v>
      </c>
      <c r="G136" s="297">
        <v>45534</v>
      </c>
      <c r="H136" s="301">
        <f t="shared" si="3"/>
        <v>4</v>
      </c>
      <c r="I136" s="302" t="s">
        <v>555</v>
      </c>
    </row>
    <row r="137" spans="1:9" ht="39" x14ac:dyDescent="0.35">
      <c r="A137" s="288">
        <v>97</v>
      </c>
      <c r="B137" s="295" t="s">
        <v>611</v>
      </c>
      <c r="C137" s="288" t="s">
        <v>522</v>
      </c>
      <c r="D137" s="288" t="s">
        <v>10</v>
      </c>
      <c r="E137" s="290" t="s">
        <v>593</v>
      </c>
      <c r="F137" s="297">
        <v>45563</v>
      </c>
      <c r="G137" s="297">
        <v>45564</v>
      </c>
      <c r="H137" s="301">
        <f t="shared" si="3"/>
        <v>2</v>
      </c>
      <c r="I137" s="302" t="s">
        <v>555</v>
      </c>
    </row>
    <row r="138" spans="1:9" x14ac:dyDescent="0.35">
      <c r="A138" s="288">
        <v>98</v>
      </c>
      <c r="B138" s="295" t="s">
        <v>1223</v>
      </c>
      <c r="C138" s="288" t="s">
        <v>222</v>
      </c>
      <c r="D138" s="288" t="s">
        <v>10</v>
      </c>
      <c r="E138" s="290"/>
      <c r="F138" s="297">
        <v>45575</v>
      </c>
      <c r="G138" s="297">
        <v>45607</v>
      </c>
      <c r="H138" s="301">
        <f t="shared" si="3"/>
        <v>33</v>
      </c>
      <c r="I138" s="302"/>
    </row>
    <row r="139" spans="1:9" x14ac:dyDescent="0.35">
      <c r="A139" s="288">
        <v>99</v>
      </c>
      <c r="B139" s="295" t="s">
        <v>1223</v>
      </c>
      <c r="C139" s="288" t="s">
        <v>223</v>
      </c>
      <c r="D139" s="288" t="s">
        <v>10</v>
      </c>
      <c r="E139" s="290"/>
      <c r="F139" s="297">
        <v>45575</v>
      </c>
      <c r="G139" s="297">
        <v>45607</v>
      </c>
      <c r="H139" s="301">
        <f t="shared" si="3"/>
        <v>33</v>
      </c>
      <c r="I139" s="302"/>
    </row>
    <row r="140" spans="1:9" x14ac:dyDescent="0.35">
      <c r="A140" s="288">
        <v>100</v>
      </c>
      <c r="B140" s="295" t="s">
        <v>1223</v>
      </c>
      <c r="C140" s="288" t="s">
        <v>834</v>
      </c>
      <c r="D140" s="288" t="s">
        <v>10</v>
      </c>
      <c r="E140" s="290"/>
      <c r="F140" s="297">
        <v>45575</v>
      </c>
      <c r="G140" s="297">
        <v>45679</v>
      </c>
      <c r="H140" s="301">
        <f t="shared" si="3"/>
        <v>105</v>
      </c>
      <c r="I140" s="302"/>
    </row>
    <row r="141" spans="1:9" x14ac:dyDescent="0.35">
      <c r="A141" s="288">
        <v>101</v>
      </c>
      <c r="B141" s="295" t="s">
        <v>1223</v>
      </c>
      <c r="C141" s="288" t="s">
        <v>103</v>
      </c>
      <c r="D141" s="288" t="s">
        <v>10</v>
      </c>
      <c r="E141" s="290"/>
      <c r="F141" s="297">
        <v>45575</v>
      </c>
      <c r="G141" s="297">
        <v>45670</v>
      </c>
      <c r="H141" s="301">
        <f t="shared" si="3"/>
        <v>96</v>
      </c>
      <c r="I141" s="302"/>
    </row>
    <row r="142" spans="1:9" x14ac:dyDescent="0.35">
      <c r="A142" s="288">
        <v>102</v>
      </c>
      <c r="B142" s="295" t="s">
        <v>1223</v>
      </c>
      <c r="C142" s="288" t="s">
        <v>744</v>
      </c>
      <c r="D142" s="288" t="s">
        <v>10</v>
      </c>
      <c r="E142" s="290"/>
      <c r="F142" s="297">
        <v>45575</v>
      </c>
      <c r="G142" s="297">
        <v>45670</v>
      </c>
      <c r="H142" s="301">
        <f t="shared" si="3"/>
        <v>96</v>
      </c>
      <c r="I142" s="302"/>
    </row>
    <row r="143" spans="1:9" x14ac:dyDescent="0.35">
      <c r="A143" s="288">
        <v>103</v>
      </c>
      <c r="B143" s="295" t="s">
        <v>1223</v>
      </c>
      <c r="C143" s="288" t="s">
        <v>745</v>
      </c>
      <c r="D143" s="288" t="s">
        <v>10</v>
      </c>
      <c r="E143" s="290"/>
      <c r="F143" s="297">
        <v>45575</v>
      </c>
      <c r="G143" s="297">
        <v>45670</v>
      </c>
      <c r="H143" s="301">
        <f t="shared" si="3"/>
        <v>96</v>
      </c>
      <c r="I143" s="302"/>
    </row>
    <row r="144" spans="1:9" x14ac:dyDescent="0.35">
      <c r="A144" s="288">
        <v>104</v>
      </c>
      <c r="B144" s="295" t="s">
        <v>1223</v>
      </c>
      <c r="C144" s="288" t="s">
        <v>746</v>
      </c>
      <c r="D144" s="288" t="s">
        <v>10</v>
      </c>
      <c r="E144" s="290"/>
      <c r="F144" s="297">
        <v>45575</v>
      </c>
      <c r="G144" s="297">
        <v>45670</v>
      </c>
      <c r="H144" s="301">
        <f t="shared" si="3"/>
        <v>96</v>
      </c>
      <c r="I144" s="302"/>
    </row>
    <row r="145" spans="1:9" x14ac:dyDescent="0.35">
      <c r="A145" s="288">
        <v>105</v>
      </c>
      <c r="B145" s="295" t="s">
        <v>1223</v>
      </c>
      <c r="C145" s="288" t="s">
        <v>850</v>
      </c>
      <c r="D145" s="288" t="s">
        <v>10</v>
      </c>
      <c r="E145" s="290"/>
      <c r="F145" s="297">
        <v>45575</v>
      </c>
      <c r="G145" s="297">
        <v>45641</v>
      </c>
      <c r="H145" s="301">
        <f t="shared" si="3"/>
        <v>67</v>
      </c>
      <c r="I145" s="302"/>
    </row>
    <row r="146" spans="1:9" x14ac:dyDescent="0.35">
      <c r="A146" s="288">
        <v>106</v>
      </c>
      <c r="B146" s="295" t="s">
        <v>1223</v>
      </c>
      <c r="C146" s="288" t="s">
        <v>851</v>
      </c>
      <c r="D146" s="288" t="s">
        <v>10</v>
      </c>
      <c r="E146" s="290"/>
      <c r="F146" s="297">
        <v>45575</v>
      </c>
      <c r="G146" s="297">
        <v>45641</v>
      </c>
      <c r="H146" s="301">
        <f t="shared" si="3"/>
        <v>67</v>
      </c>
      <c r="I146" s="302"/>
    </row>
    <row r="147" spans="1:9" x14ac:dyDescent="0.35">
      <c r="A147" s="288">
        <v>107</v>
      </c>
      <c r="B147" s="295" t="s">
        <v>1223</v>
      </c>
      <c r="C147" s="288" t="s">
        <v>852</v>
      </c>
      <c r="D147" s="288" t="s">
        <v>10</v>
      </c>
      <c r="E147" s="290"/>
      <c r="F147" s="297">
        <v>45575</v>
      </c>
      <c r="G147" s="297">
        <v>45641</v>
      </c>
      <c r="H147" s="301">
        <f t="shared" si="3"/>
        <v>67</v>
      </c>
      <c r="I147" s="302"/>
    </row>
    <row r="148" spans="1:9" x14ac:dyDescent="0.35">
      <c r="A148" s="288">
        <v>108</v>
      </c>
      <c r="B148" s="295" t="s">
        <v>1223</v>
      </c>
      <c r="C148" s="288" t="s">
        <v>853</v>
      </c>
      <c r="D148" s="288" t="s">
        <v>10</v>
      </c>
      <c r="E148" s="290"/>
      <c r="F148" s="297">
        <v>45575</v>
      </c>
      <c r="G148" s="297">
        <v>45641</v>
      </c>
      <c r="H148" s="301">
        <f t="shared" si="3"/>
        <v>67</v>
      </c>
      <c r="I148" s="302"/>
    </row>
    <row r="149" spans="1:9" x14ac:dyDescent="0.35">
      <c r="A149" s="288">
        <v>109</v>
      </c>
      <c r="B149" s="295" t="s">
        <v>1223</v>
      </c>
      <c r="C149" s="288" t="s">
        <v>854</v>
      </c>
      <c r="D149" s="288" t="s">
        <v>10</v>
      </c>
      <c r="E149" s="290"/>
      <c r="F149" s="297">
        <v>45575</v>
      </c>
      <c r="G149" s="297">
        <v>45641</v>
      </c>
      <c r="H149" s="301">
        <f t="shared" si="3"/>
        <v>67</v>
      </c>
      <c r="I149" s="302"/>
    </row>
    <row r="150" spans="1:9" x14ac:dyDescent="0.35">
      <c r="A150" s="288">
        <v>110</v>
      </c>
      <c r="B150" s="295" t="s">
        <v>1223</v>
      </c>
      <c r="C150" s="288" t="s">
        <v>857</v>
      </c>
      <c r="D150" s="288" t="s">
        <v>10</v>
      </c>
      <c r="E150" s="290"/>
      <c r="F150" s="297">
        <v>45575</v>
      </c>
      <c r="G150" s="297">
        <v>45641</v>
      </c>
      <c r="H150" s="301">
        <f t="shared" si="3"/>
        <v>67</v>
      </c>
      <c r="I150" s="302"/>
    </row>
    <row r="151" spans="1:9" x14ac:dyDescent="0.35">
      <c r="A151" s="288">
        <v>111</v>
      </c>
      <c r="B151" s="295" t="s">
        <v>1223</v>
      </c>
      <c r="C151" s="288" t="s">
        <v>858</v>
      </c>
      <c r="D151" s="288" t="s">
        <v>10</v>
      </c>
      <c r="E151" s="290"/>
      <c r="F151" s="297">
        <v>45575</v>
      </c>
      <c r="G151" s="297">
        <v>45641</v>
      </c>
      <c r="H151" s="301">
        <f t="shared" si="3"/>
        <v>67</v>
      </c>
      <c r="I151" s="302"/>
    </row>
    <row r="152" spans="1:9" x14ac:dyDescent="0.35">
      <c r="A152" s="288">
        <v>112</v>
      </c>
      <c r="B152" s="295" t="s">
        <v>1223</v>
      </c>
      <c r="C152" s="288" t="s">
        <v>859</v>
      </c>
      <c r="D152" s="288" t="s">
        <v>10</v>
      </c>
      <c r="E152" s="290"/>
      <c r="F152" s="297">
        <v>45575</v>
      </c>
      <c r="G152" s="297">
        <v>45641</v>
      </c>
      <c r="H152" s="301">
        <f t="shared" si="3"/>
        <v>67</v>
      </c>
      <c r="I152" s="302"/>
    </row>
    <row r="153" spans="1:9" ht="39" x14ac:dyDescent="0.35">
      <c r="A153" s="288">
        <v>113</v>
      </c>
      <c r="B153" s="295" t="s">
        <v>613</v>
      </c>
      <c r="C153" s="296" t="s">
        <v>537</v>
      </c>
      <c r="D153" s="288" t="s">
        <v>10</v>
      </c>
      <c r="E153" s="290" t="s">
        <v>590</v>
      </c>
      <c r="F153" s="297">
        <v>45579</v>
      </c>
      <c r="G153" s="297">
        <v>45580</v>
      </c>
      <c r="H153" s="301">
        <f t="shared" si="3"/>
        <v>2</v>
      </c>
      <c r="I153" s="302" t="s">
        <v>555</v>
      </c>
    </row>
    <row r="154" spans="1:9" ht="26" x14ac:dyDescent="0.35">
      <c r="A154" s="288">
        <v>114</v>
      </c>
      <c r="B154" s="295" t="s">
        <v>615</v>
      </c>
      <c r="C154" s="288" t="s">
        <v>650</v>
      </c>
      <c r="D154" s="288" t="s">
        <v>10</v>
      </c>
      <c r="E154" s="290" t="s">
        <v>553</v>
      </c>
      <c r="F154" s="297">
        <v>45589</v>
      </c>
      <c r="G154" s="297">
        <v>45590</v>
      </c>
      <c r="H154" s="301">
        <f t="shared" si="3"/>
        <v>2</v>
      </c>
      <c r="I154" s="302" t="s">
        <v>555</v>
      </c>
    </row>
    <row r="155" spans="1:9" ht="39" x14ac:dyDescent="0.35">
      <c r="A155" s="288">
        <v>115</v>
      </c>
      <c r="B155" s="295" t="s">
        <v>623</v>
      </c>
      <c r="C155" s="288" t="s">
        <v>175</v>
      </c>
      <c r="D155" s="288" t="s">
        <v>10</v>
      </c>
      <c r="E155" s="290"/>
      <c r="F155" s="297">
        <v>45597</v>
      </c>
      <c r="G155" s="297"/>
      <c r="H155" s="301" t="str">
        <f t="shared" si="3"/>
        <v>Awaited</v>
      </c>
      <c r="I155" s="302" t="s">
        <v>1482</v>
      </c>
    </row>
    <row r="156" spans="1:9" x14ac:dyDescent="0.35">
      <c r="A156" s="288">
        <v>116</v>
      </c>
      <c r="B156" s="295" t="s">
        <v>623</v>
      </c>
      <c r="C156" s="288" t="s">
        <v>499</v>
      </c>
      <c r="D156" s="288" t="s">
        <v>10</v>
      </c>
      <c r="E156" s="290"/>
      <c r="F156" s="297">
        <v>45597</v>
      </c>
      <c r="G156" s="297">
        <v>45823</v>
      </c>
      <c r="H156" s="301">
        <f t="shared" si="3"/>
        <v>227</v>
      </c>
      <c r="I156" s="302" t="s">
        <v>555</v>
      </c>
    </row>
    <row r="157" spans="1:9" x14ac:dyDescent="0.35">
      <c r="A157" s="288">
        <v>117</v>
      </c>
      <c r="B157" s="295" t="s">
        <v>628</v>
      </c>
      <c r="C157" s="288" t="s">
        <v>181</v>
      </c>
      <c r="D157" s="288" t="s">
        <v>10</v>
      </c>
      <c r="E157" s="290"/>
      <c r="F157" s="297">
        <v>45613</v>
      </c>
      <c r="G157" s="297">
        <v>45627</v>
      </c>
      <c r="H157" s="301">
        <f t="shared" si="3"/>
        <v>15</v>
      </c>
      <c r="I157" s="302" t="s">
        <v>555</v>
      </c>
    </row>
    <row r="158" spans="1:9" x14ac:dyDescent="0.35">
      <c r="A158" s="288">
        <v>118</v>
      </c>
      <c r="B158" s="295" t="s">
        <v>630</v>
      </c>
      <c r="C158" s="288" t="s">
        <v>53</v>
      </c>
      <c r="D158" s="288" t="s">
        <v>10</v>
      </c>
      <c r="E158" s="290" t="s">
        <v>587</v>
      </c>
      <c r="F158" s="297">
        <v>45614</v>
      </c>
      <c r="G158" s="297">
        <v>45616</v>
      </c>
      <c r="H158" s="301">
        <f t="shared" si="3"/>
        <v>3</v>
      </c>
      <c r="I158" s="302" t="s">
        <v>555</v>
      </c>
    </row>
    <row r="159" spans="1:9" ht="26" x14ac:dyDescent="0.35">
      <c r="A159" s="288">
        <v>119</v>
      </c>
      <c r="B159" s="295" t="s">
        <v>628</v>
      </c>
      <c r="C159" s="288" t="s">
        <v>641</v>
      </c>
      <c r="D159" s="288" t="s">
        <v>10</v>
      </c>
      <c r="E159" s="290" t="s">
        <v>642</v>
      </c>
      <c r="F159" s="297">
        <v>45614</v>
      </c>
      <c r="G159" s="297">
        <v>45616</v>
      </c>
      <c r="H159" s="301">
        <f t="shared" si="3"/>
        <v>3</v>
      </c>
      <c r="I159" s="302" t="s">
        <v>555</v>
      </c>
    </row>
    <row r="160" spans="1:9" ht="52" x14ac:dyDescent="0.35">
      <c r="A160" s="288">
        <v>120</v>
      </c>
      <c r="B160" s="295" t="s">
        <v>649</v>
      </c>
      <c r="C160" s="288" t="s">
        <v>535</v>
      </c>
      <c r="D160" s="288" t="s">
        <v>10</v>
      </c>
      <c r="E160" s="290" t="s">
        <v>590</v>
      </c>
      <c r="F160" s="297">
        <v>45635</v>
      </c>
      <c r="G160" s="297">
        <v>45910</v>
      </c>
      <c r="H160" s="301">
        <f t="shared" si="3"/>
        <v>276</v>
      </c>
      <c r="I160" s="302" t="s">
        <v>1619</v>
      </c>
    </row>
    <row r="161" spans="1:9" ht="26" x14ac:dyDescent="0.35">
      <c r="A161" s="288">
        <v>121</v>
      </c>
      <c r="B161" s="295" t="s">
        <v>654</v>
      </c>
      <c r="C161" s="288" t="s">
        <v>42</v>
      </c>
      <c r="D161" s="288" t="s">
        <v>10</v>
      </c>
      <c r="E161" s="290" t="s">
        <v>646</v>
      </c>
      <c r="F161" s="297">
        <v>45637</v>
      </c>
      <c r="G161" s="297">
        <v>45645</v>
      </c>
      <c r="H161" s="301">
        <f t="shared" si="3"/>
        <v>9</v>
      </c>
      <c r="I161" s="302" t="s">
        <v>555</v>
      </c>
    </row>
    <row r="162" spans="1:9" ht="26" x14ac:dyDescent="0.35">
      <c r="A162" s="288">
        <v>122</v>
      </c>
      <c r="B162" s="295" t="s">
        <v>649</v>
      </c>
      <c r="C162" s="296" t="s">
        <v>216</v>
      </c>
      <c r="D162" s="288" t="s">
        <v>10</v>
      </c>
      <c r="E162" s="290" t="s">
        <v>629</v>
      </c>
      <c r="F162" s="297">
        <v>45656</v>
      </c>
      <c r="G162" s="297">
        <v>45656</v>
      </c>
      <c r="H162" s="301">
        <f t="shared" si="3"/>
        <v>1</v>
      </c>
      <c r="I162" s="302" t="s">
        <v>555</v>
      </c>
    </row>
    <row r="163" spans="1:9" x14ac:dyDescent="0.35">
      <c r="A163" s="288">
        <v>123</v>
      </c>
      <c r="B163" s="295" t="s">
        <v>662</v>
      </c>
      <c r="C163" s="296" t="s">
        <v>450</v>
      </c>
      <c r="D163" s="288" t="s">
        <v>10</v>
      </c>
      <c r="E163" s="290"/>
      <c r="F163" s="297">
        <v>45628</v>
      </c>
      <c r="G163" s="297">
        <v>45711</v>
      </c>
      <c r="H163" s="301">
        <f t="shared" si="3"/>
        <v>84</v>
      </c>
      <c r="I163" s="302" t="s">
        <v>663</v>
      </c>
    </row>
    <row r="164" spans="1:9" x14ac:dyDescent="0.35">
      <c r="A164" s="288">
        <v>124</v>
      </c>
      <c r="B164" s="295" t="s">
        <v>662</v>
      </c>
      <c r="C164" s="296" t="s">
        <v>632</v>
      </c>
      <c r="D164" s="288" t="s">
        <v>10</v>
      </c>
      <c r="E164" s="290"/>
      <c r="F164" s="297">
        <v>45628</v>
      </c>
      <c r="G164" s="297">
        <v>45669</v>
      </c>
      <c r="H164" s="301">
        <f t="shared" si="3"/>
        <v>42</v>
      </c>
      <c r="I164" s="302" t="s">
        <v>663</v>
      </c>
    </row>
    <row r="165" spans="1:9" x14ac:dyDescent="0.35">
      <c r="A165" s="288">
        <v>125</v>
      </c>
      <c r="B165" s="295" t="s">
        <v>662</v>
      </c>
      <c r="C165" s="296" t="s">
        <v>633</v>
      </c>
      <c r="D165" s="288" t="s">
        <v>10</v>
      </c>
      <c r="E165" s="290"/>
      <c r="F165" s="297">
        <v>45628</v>
      </c>
      <c r="G165" s="297">
        <v>45670</v>
      </c>
      <c r="H165" s="301">
        <f t="shared" si="3"/>
        <v>43</v>
      </c>
      <c r="I165" s="302" t="s">
        <v>663</v>
      </c>
    </row>
    <row r="166" spans="1:9" x14ac:dyDescent="0.35">
      <c r="A166" s="288">
        <v>126</v>
      </c>
      <c r="B166" s="295" t="s">
        <v>662</v>
      </c>
      <c r="C166" s="296" t="s">
        <v>634</v>
      </c>
      <c r="D166" s="288" t="s">
        <v>10</v>
      </c>
      <c r="E166" s="290"/>
      <c r="F166" s="297">
        <v>45628</v>
      </c>
      <c r="G166" s="297">
        <v>45678</v>
      </c>
      <c r="H166" s="301">
        <f t="shared" si="3"/>
        <v>51</v>
      </c>
      <c r="I166" s="302" t="s">
        <v>663</v>
      </c>
    </row>
    <row r="167" spans="1:9" x14ac:dyDescent="0.35">
      <c r="A167" s="288">
        <v>127</v>
      </c>
      <c r="B167" s="295" t="s">
        <v>662</v>
      </c>
      <c r="C167" s="296" t="s">
        <v>635</v>
      </c>
      <c r="D167" s="288" t="s">
        <v>10</v>
      </c>
      <c r="E167" s="290"/>
      <c r="F167" s="297">
        <v>45628</v>
      </c>
      <c r="G167" s="297">
        <v>45673</v>
      </c>
      <c r="H167" s="301">
        <f t="shared" si="3"/>
        <v>46</v>
      </c>
      <c r="I167" s="302" t="s">
        <v>663</v>
      </c>
    </row>
    <row r="168" spans="1:9" ht="26" x14ac:dyDescent="0.35">
      <c r="A168" s="288">
        <v>128</v>
      </c>
      <c r="B168" s="295" t="s">
        <v>662</v>
      </c>
      <c r="C168" s="296" t="s">
        <v>636</v>
      </c>
      <c r="D168" s="288" t="s">
        <v>10</v>
      </c>
      <c r="E168" s="290"/>
      <c r="F168" s="297">
        <v>45628</v>
      </c>
      <c r="G168" s="297">
        <v>45672</v>
      </c>
      <c r="H168" s="301">
        <f t="shared" si="3"/>
        <v>45</v>
      </c>
      <c r="I168" s="302" t="s">
        <v>667</v>
      </c>
    </row>
    <row r="169" spans="1:9" x14ac:dyDescent="0.35">
      <c r="A169" s="288">
        <v>129</v>
      </c>
      <c r="B169" s="295" t="s">
        <v>662</v>
      </c>
      <c r="C169" s="296" t="s">
        <v>637</v>
      </c>
      <c r="D169" s="288" t="s">
        <v>10</v>
      </c>
      <c r="E169" s="290"/>
      <c r="F169" s="297">
        <v>45628</v>
      </c>
      <c r="G169" s="297">
        <v>45679</v>
      </c>
      <c r="H169" s="301">
        <f t="shared" si="3"/>
        <v>52</v>
      </c>
      <c r="I169" s="302" t="s">
        <v>663</v>
      </c>
    </row>
    <row r="170" spans="1:9" x14ac:dyDescent="0.35">
      <c r="A170" s="288">
        <v>130</v>
      </c>
      <c r="B170" s="295" t="s">
        <v>662</v>
      </c>
      <c r="C170" s="296" t="s">
        <v>638</v>
      </c>
      <c r="D170" s="288" t="s">
        <v>10</v>
      </c>
      <c r="E170" s="290"/>
      <c r="F170" s="297">
        <v>45628</v>
      </c>
      <c r="G170" s="297">
        <v>45678</v>
      </c>
      <c r="H170" s="301">
        <f t="shared" ref="H170:H233" si="4">+IF(G170="","Awaited",_xlfn.DAYS(G170,F170)+1)</f>
        <v>51</v>
      </c>
      <c r="I170" s="302" t="s">
        <v>663</v>
      </c>
    </row>
    <row r="171" spans="1:9" x14ac:dyDescent="0.35">
      <c r="A171" s="288">
        <v>131</v>
      </c>
      <c r="B171" s="295" t="s">
        <v>662</v>
      </c>
      <c r="C171" s="296" t="s">
        <v>639</v>
      </c>
      <c r="D171" s="288" t="s">
        <v>10</v>
      </c>
      <c r="E171" s="290"/>
      <c r="F171" s="297">
        <v>45628</v>
      </c>
      <c r="G171" s="297">
        <v>45714</v>
      </c>
      <c r="H171" s="301">
        <f t="shared" si="4"/>
        <v>87</v>
      </c>
      <c r="I171" s="302" t="s">
        <v>663</v>
      </c>
    </row>
    <row r="172" spans="1:9" x14ac:dyDescent="0.35">
      <c r="A172" s="288">
        <v>132</v>
      </c>
      <c r="B172" s="295" t="s">
        <v>662</v>
      </c>
      <c r="C172" s="296" t="s">
        <v>640</v>
      </c>
      <c r="D172" s="288" t="s">
        <v>10</v>
      </c>
      <c r="E172" s="290"/>
      <c r="F172" s="297">
        <v>45628</v>
      </c>
      <c r="G172" s="297">
        <v>45779</v>
      </c>
      <c r="H172" s="301">
        <f t="shared" si="4"/>
        <v>152</v>
      </c>
      <c r="I172" s="302" t="s">
        <v>663</v>
      </c>
    </row>
    <row r="173" spans="1:9" x14ac:dyDescent="0.35">
      <c r="A173" s="288">
        <v>133</v>
      </c>
      <c r="B173" s="295" t="s">
        <v>662</v>
      </c>
      <c r="C173" s="296" t="s">
        <v>451</v>
      </c>
      <c r="D173" s="288" t="s">
        <v>10</v>
      </c>
      <c r="E173" s="290"/>
      <c r="F173" s="297">
        <v>45628</v>
      </c>
      <c r="G173" s="297">
        <v>45671</v>
      </c>
      <c r="H173" s="301">
        <f t="shared" si="4"/>
        <v>44</v>
      </c>
      <c r="I173" s="302" t="s">
        <v>663</v>
      </c>
    </row>
    <row r="174" spans="1:9" x14ac:dyDescent="0.35">
      <c r="A174" s="288">
        <v>134</v>
      </c>
      <c r="B174" s="295" t="s">
        <v>662</v>
      </c>
      <c r="C174" s="296" t="s">
        <v>452</v>
      </c>
      <c r="D174" s="288" t="s">
        <v>10</v>
      </c>
      <c r="E174" s="290"/>
      <c r="F174" s="297">
        <v>45629</v>
      </c>
      <c r="G174" s="297">
        <v>45728</v>
      </c>
      <c r="H174" s="301">
        <f t="shared" si="4"/>
        <v>100</v>
      </c>
      <c r="I174" s="302" t="s">
        <v>663</v>
      </c>
    </row>
    <row r="175" spans="1:9" ht="26" x14ac:dyDescent="0.35">
      <c r="A175" s="288">
        <v>135</v>
      </c>
      <c r="B175" s="295" t="s">
        <v>662</v>
      </c>
      <c r="C175" s="296" t="s">
        <v>458</v>
      </c>
      <c r="D175" s="288" t="s">
        <v>10</v>
      </c>
      <c r="E175" s="290"/>
      <c r="F175" s="297">
        <v>45629</v>
      </c>
      <c r="G175" s="297">
        <v>45813</v>
      </c>
      <c r="H175" s="301">
        <f t="shared" si="4"/>
        <v>185</v>
      </c>
      <c r="I175" s="302" t="s">
        <v>1419</v>
      </c>
    </row>
    <row r="176" spans="1:9" x14ac:dyDescent="0.35">
      <c r="A176" s="288">
        <v>136</v>
      </c>
      <c r="B176" s="295" t="s">
        <v>662</v>
      </c>
      <c r="C176" s="296" t="s">
        <v>459</v>
      </c>
      <c r="D176" s="288" t="s">
        <v>10</v>
      </c>
      <c r="E176" s="290"/>
      <c r="F176" s="297">
        <v>45629</v>
      </c>
      <c r="G176" s="297">
        <v>45692</v>
      </c>
      <c r="H176" s="301">
        <f t="shared" si="4"/>
        <v>64</v>
      </c>
      <c r="I176" s="302" t="s">
        <v>663</v>
      </c>
    </row>
    <row r="177" spans="1:9" x14ac:dyDescent="0.35">
      <c r="A177" s="288">
        <v>137</v>
      </c>
      <c r="B177" s="295" t="s">
        <v>662</v>
      </c>
      <c r="C177" s="296" t="s">
        <v>460</v>
      </c>
      <c r="D177" s="288" t="s">
        <v>10</v>
      </c>
      <c r="E177" s="290"/>
      <c r="F177" s="297">
        <v>45629</v>
      </c>
      <c r="G177" s="297">
        <v>45811</v>
      </c>
      <c r="H177" s="301">
        <f t="shared" si="4"/>
        <v>183</v>
      </c>
      <c r="I177" s="302" t="s">
        <v>1423</v>
      </c>
    </row>
    <row r="178" spans="1:9" x14ac:dyDescent="0.35">
      <c r="A178" s="288">
        <v>138</v>
      </c>
      <c r="B178" s="295" t="s">
        <v>662</v>
      </c>
      <c r="C178" s="296" t="s">
        <v>38</v>
      </c>
      <c r="D178" s="288" t="s">
        <v>10</v>
      </c>
      <c r="E178" s="290"/>
      <c r="F178" s="297">
        <v>45629</v>
      </c>
      <c r="G178" s="297">
        <v>45759</v>
      </c>
      <c r="H178" s="301">
        <f t="shared" si="4"/>
        <v>131</v>
      </c>
      <c r="I178" s="302" t="s">
        <v>663</v>
      </c>
    </row>
    <row r="179" spans="1:9" x14ac:dyDescent="0.35">
      <c r="A179" s="288">
        <v>139</v>
      </c>
      <c r="B179" s="295" t="s">
        <v>662</v>
      </c>
      <c r="C179" s="296" t="s">
        <v>39</v>
      </c>
      <c r="D179" s="288" t="s">
        <v>10</v>
      </c>
      <c r="E179" s="290"/>
      <c r="F179" s="297">
        <v>45644</v>
      </c>
      <c r="G179" s="297">
        <v>45706</v>
      </c>
      <c r="H179" s="301">
        <f t="shared" si="4"/>
        <v>63</v>
      </c>
      <c r="I179" s="302" t="s">
        <v>663</v>
      </c>
    </row>
    <row r="180" spans="1:9" x14ac:dyDescent="0.35">
      <c r="A180" s="288">
        <v>140</v>
      </c>
      <c r="B180" s="295" t="s">
        <v>662</v>
      </c>
      <c r="C180" s="296" t="s">
        <v>461</v>
      </c>
      <c r="D180" s="288" t="s">
        <v>10</v>
      </c>
      <c r="E180" s="290"/>
      <c r="F180" s="297">
        <v>45644</v>
      </c>
      <c r="G180" s="297">
        <v>45775</v>
      </c>
      <c r="H180" s="301">
        <f t="shared" si="4"/>
        <v>132</v>
      </c>
      <c r="I180" s="302" t="s">
        <v>663</v>
      </c>
    </row>
    <row r="181" spans="1:9" x14ac:dyDescent="0.35">
      <c r="A181" s="288">
        <v>141</v>
      </c>
      <c r="B181" s="295" t="s">
        <v>662</v>
      </c>
      <c r="C181" s="296" t="s">
        <v>462</v>
      </c>
      <c r="D181" s="288" t="s">
        <v>10</v>
      </c>
      <c r="E181" s="290"/>
      <c r="F181" s="297">
        <v>45644</v>
      </c>
      <c r="G181" s="297">
        <v>45831</v>
      </c>
      <c r="H181" s="301">
        <f t="shared" si="4"/>
        <v>188</v>
      </c>
      <c r="I181" s="302" t="s">
        <v>663</v>
      </c>
    </row>
    <row r="182" spans="1:9" x14ac:dyDescent="0.35">
      <c r="A182" s="288">
        <v>142</v>
      </c>
      <c r="B182" s="295" t="s">
        <v>662</v>
      </c>
      <c r="C182" s="296" t="s">
        <v>463</v>
      </c>
      <c r="D182" s="288" t="s">
        <v>10</v>
      </c>
      <c r="E182" s="290"/>
      <c r="F182" s="297">
        <v>45644</v>
      </c>
      <c r="G182" s="297">
        <v>45790</v>
      </c>
      <c r="H182" s="301">
        <f t="shared" si="4"/>
        <v>147</v>
      </c>
      <c r="I182" s="302" t="s">
        <v>663</v>
      </c>
    </row>
    <row r="183" spans="1:9" x14ac:dyDescent="0.35">
      <c r="A183" s="288">
        <v>143</v>
      </c>
      <c r="B183" s="295" t="s">
        <v>662</v>
      </c>
      <c r="C183" s="296" t="s">
        <v>464</v>
      </c>
      <c r="D183" s="288" t="s">
        <v>10</v>
      </c>
      <c r="E183" s="290"/>
      <c r="F183" s="297">
        <v>45644</v>
      </c>
      <c r="G183" s="297">
        <v>45833</v>
      </c>
      <c r="H183" s="301">
        <f t="shared" si="4"/>
        <v>190</v>
      </c>
      <c r="I183" s="302" t="s">
        <v>663</v>
      </c>
    </row>
    <row r="184" spans="1:9" x14ac:dyDescent="0.35">
      <c r="A184" s="288">
        <v>144</v>
      </c>
      <c r="B184" s="295" t="s">
        <v>662</v>
      </c>
      <c r="C184" s="296" t="s">
        <v>40</v>
      </c>
      <c r="D184" s="288" t="s">
        <v>10</v>
      </c>
      <c r="E184" s="290"/>
      <c r="F184" s="297">
        <v>45644</v>
      </c>
      <c r="G184" s="297">
        <v>45886</v>
      </c>
      <c r="H184" s="301">
        <f t="shared" si="4"/>
        <v>243</v>
      </c>
      <c r="I184" s="302" t="s">
        <v>663</v>
      </c>
    </row>
    <row r="185" spans="1:9" x14ac:dyDescent="0.35">
      <c r="A185" s="288">
        <v>145</v>
      </c>
      <c r="B185" s="295" t="s">
        <v>662</v>
      </c>
      <c r="C185" s="296" t="s">
        <v>41</v>
      </c>
      <c r="D185" s="288" t="s">
        <v>10</v>
      </c>
      <c r="E185" s="290"/>
      <c r="F185" s="297">
        <v>45644</v>
      </c>
      <c r="G185" s="297">
        <v>45864</v>
      </c>
      <c r="H185" s="301">
        <f t="shared" si="4"/>
        <v>221</v>
      </c>
      <c r="I185" s="302" t="s">
        <v>663</v>
      </c>
    </row>
    <row r="186" spans="1:9" x14ac:dyDescent="0.35">
      <c r="A186" s="288">
        <v>146</v>
      </c>
      <c r="B186" s="295" t="s">
        <v>662</v>
      </c>
      <c r="C186" s="296" t="s">
        <v>43</v>
      </c>
      <c r="D186" s="288" t="s">
        <v>10</v>
      </c>
      <c r="E186" s="290"/>
      <c r="F186" s="297">
        <v>45644</v>
      </c>
      <c r="G186" s="297">
        <v>45912</v>
      </c>
      <c r="H186" s="301">
        <f t="shared" si="4"/>
        <v>269</v>
      </c>
      <c r="I186" s="302" t="s">
        <v>663</v>
      </c>
    </row>
    <row r="187" spans="1:9" x14ac:dyDescent="0.35">
      <c r="A187" s="288">
        <v>147</v>
      </c>
      <c r="B187" s="295" t="s">
        <v>662</v>
      </c>
      <c r="C187" s="296" t="s">
        <v>44</v>
      </c>
      <c r="D187" s="288" t="s">
        <v>10</v>
      </c>
      <c r="E187" s="290"/>
      <c r="F187" s="297">
        <v>45633</v>
      </c>
      <c r="G187" s="297">
        <v>45847</v>
      </c>
      <c r="H187" s="301">
        <f t="shared" si="4"/>
        <v>215</v>
      </c>
      <c r="I187" s="302" t="s">
        <v>663</v>
      </c>
    </row>
    <row r="188" spans="1:9" x14ac:dyDescent="0.35">
      <c r="A188" s="288">
        <v>148</v>
      </c>
      <c r="B188" s="295" t="s">
        <v>662</v>
      </c>
      <c r="C188" s="296" t="s">
        <v>153</v>
      </c>
      <c r="D188" s="288" t="s">
        <v>10</v>
      </c>
      <c r="E188" s="290"/>
      <c r="F188" s="297">
        <v>45633</v>
      </c>
      <c r="G188" s="297">
        <v>45844</v>
      </c>
      <c r="H188" s="301">
        <f t="shared" si="4"/>
        <v>212</v>
      </c>
      <c r="I188" s="302" t="s">
        <v>663</v>
      </c>
    </row>
    <row r="189" spans="1:9" ht="26" x14ac:dyDescent="0.35">
      <c r="A189" s="288">
        <v>149</v>
      </c>
      <c r="B189" s="295" t="s">
        <v>662</v>
      </c>
      <c r="C189" s="296" t="s">
        <v>466</v>
      </c>
      <c r="D189" s="288" t="s">
        <v>10</v>
      </c>
      <c r="E189" s="290"/>
      <c r="F189" s="297">
        <v>45633</v>
      </c>
      <c r="G189" s="297">
        <v>45823</v>
      </c>
      <c r="H189" s="301">
        <f t="shared" si="4"/>
        <v>191</v>
      </c>
      <c r="I189" s="302" t="s">
        <v>1409</v>
      </c>
    </row>
    <row r="190" spans="1:9" ht="26" x14ac:dyDescent="0.35">
      <c r="A190" s="288">
        <v>150</v>
      </c>
      <c r="B190" s="295" t="s">
        <v>662</v>
      </c>
      <c r="C190" s="296" t="s">
        <v>467</v>
      </c>
      <c r="D190" s="288" t="s">
        <v>10</v>
      </c>
      <c r="E190" s="290"/>
      <c r="F190" s="297">
        <v>45633</v>
      </c>
      <c r="G190" s="297"/>
      <c r="H190" s="301" t="str">
        <f t="shared" si="4"/>
        <v>Awaited</v>
      </c>
      <c r="I190" s="302" t="s">
        <v>1409</v>
      </c>
    </row>
    <row r="191" spans="1:9" ht="26" x14ac:dyDescent="0.35">
      <c r="A191" s="288">
        <v>151</v>
      </c>
      <c r="B191" s="295" t="s">
        <v>662</v>
      </c>
      <c r="C191" s="296" t="s">
        <v>468</v>
      </c>
      <c r="D191" s="288" t="s">
        <v>10</v>
      </c>
      <c r="E191" s="290"/>
      <c r="F191" s="297">
        <v>45633</v>
      </c>
      <c r="G191" s="297">
        <v>45860</v>
      </c>
      <c r="H191" s="301">
        <f t="shared" si="4"/>
        <v>228</v>
      </c>
      <c r="I191" s="302" t="s">
        <v>1409</v>
      </c>
    </row>
    <row r="192" spans="1:9" ht="26" x14ac:dyDescent="0.35">
      <c r="A192" s="288">
        <v>152</v>
      </c>
      <c r="B192" s="295" t="s">
        <v>662</v>
      </c>
      <c r="C192" s="296" t="s">
        <v>469</v>
      </c>
      <c r="D192" s="288" t="s">
        <v>10</v>
      </c>
      <c r="E192" s="290"/>
      <c r="F192" s="297">
        <v>45633</v>
      </c>
      <c r="G192" s="297">
        <v>45827</v>
      </c>
      <c r="H192" s="301">
        <f t="shared" si="4"/>
        <v>195</v>
      </c>
      <c r="I192" s="302" t="s">
        <v>1409</v>
      </c>
    </row>
    <row r="193" spans="1:9" ht="26" x14ac:dyDescent="0.35">
      <c r="A193" s="288">
        <v>153</v>
      </c>
      <c r="B193" s="295" t="s">
        <v>662</v>
      </c>
      <c r="C193" s="296" t="s">
        <v>154</v>
      </c>
      <c r="D193" s="288" t="s">
        <v>10</v>
      </c>
      <c r="E193" s="290"/>
      <c r="F193" s="297">
        <v>45633</v>
      </c>
      <c r="G193" s="297"/>
      <c r="H193" s="301" t="str">
        <f t="shared" si="4"/>
        <v>Awaited</v>
      </c>
      <c r="I193" s="302" t="s">
        <v>1409</v>
      </c>
    </row>
    <row r="194" spans="1:9" x14ac:dyDescent="0.35">
      <c r="A194" s="288">
        <v>154</v>
      </c>
      <c r="B194" s="295" t="s">
        <v>662</v>
      </c>
      <c r="C194" s="296" t="s">
        <v>158</v>
      </c>
      <c r="D194" s="288" t="s">
        <v>10</v>
      </c>
      <c r="E194" s="290"/>
      <c r="F194" s="297">
        <v>45633</v>
      </c>
      <c r="G194" s="297">
        <v>45789</v>
      </c>
      <c r="H194" s="301">
        <f t="shared" si="4"/>
        <v>157</v>
      </c>
      <c r="I194" s="302" t="s">
        <v>663</v>
      </c>
    </row>
    <row r="195" spans="1:9" x14ac:dyDescent="0.35">
      <c r="A195" s="288">
        <v>155</v>
      </c>
      <c r="B195" s="295" t="s">
        <v>662</v>
      </c>
      <c r="C195" s="296" t="s">
        <v>471</v>
      </c>
      <c r="D195" s="288" t="s">
        <v>10</v>
      </c>
      <c r="E195" s="290"/>
      <c r="F195" s="297">
        <v>45633</v>
      </c>
      <c r="G195" s="297">
        <v>45789</v>
      </c>
      <c r="H195" s="301">
        <f t="shared" si="4"/>
        <v>157</v>
      </c>
      <c r="I195" s="302" t="s">
        <v>663</v>
      </c>
    </row>
    <row r="196" spans="1:9" x14ac:dyDescent="0.35">
      <c r="A196" s="288">
        <v>156</v>
      </c>
      <c r="B196" s="295" t="s">
        <v>662</v>
      </c>
      <c r="C196" s="296" t="s">
        <v>45</v>
      </c>
      <c r="D196" s="288" t="s">
        <v>10</v>
      </c>
      <c r="E196" s="290"/>
      <c r="F196" s="297">
        <v>45633</v>
      </c>
      <c r="G196" s="297">
        <v>45844</v>
      </c>
      <c r="H196" s="301">
        <f t="shared" si="4"/>
        <v>212</v>
      </c>
      <c r="I196" s="302" t="s">
        <v>663</v>
      </c>
    </row>
    <row r="197" spans="1:9" x14ac:dyDescent="0.35">
      <c r="A197" s="288">
        <v>157</v>
      </c>
      <c r="B197" s="295" t="s">
        <v>662</v>
      </c>
      <c r="C197" s="296" t="s">
        <v>46</v>
      </c>
      <c r="D197" s="288" t="s">
        <v>10</v>
      </c>
      <c r="E197" s="290"/>
      <c r="F197" s="297">
        <v>45633</v>
      </c>
      <c r="G197" s="297">
        <v>45791</v>
      </c>
      <c r="H197" s="301">
        <f t="shared" si="4"/>
        <v>159</v>
      </c>
      <c r="I197" s="302" t="s">
        <v>663</v>
      </c>
    </row>
    <row r="198" spans="1:9" x14ac:dyDescent="0.35">
      <c r="A198" s="288">
        <v>158</v>
      </c>
      <c r="B198" s="295" t="s">
        <v>662</v>
      </c>
      <c r="C198" s="296" t="s">
        <v>472</v>
      </c>
      <c r="D198" s="288" t="s">
        <v>10</v>
      </c>
      <c r="E198" s="290"/>
      <c r="F198" s="297">
        <v>45633</v>
      </c>
      <c r="G198" s="297">
        <v>45793</v>
      </c>
      <c r="H198" s="301">
        <f t="shared" si="4"/>
        <v>161</v>
      </c>
      <c r="I198" s="302" t="s">
        <v>663</v>
      </c>
    </row>
    <row r="199" spans="1:9" x14ac:dyDescent="0.35">
      <c r="A199" s="288">
        <v>159</v>
      </c>
      <c r="B199" s="295" t="s">
        <v>662</v>
      </c>
      <c r="C199" s="296" t="s">
        <v>473</v>
      </c>
      <c r="D199" s="288" t="s">
        <v>10</v>
      </c>
      <c r="E199" s="290"/>
      <c r="F199" s="297">
        <v>45633</v>
      </c>
      <c r="G199" s="297"/>
      <c r="H199" s="301" t="str">
        <f t="shared" si="4"/>
        <v>Awaited</v>
      </c>
      <c r="I199" s="302" t="s">
        <v>663</v>
      </c>
    </row>
    <row r="200" spans="1:9" ht="26" x14ac:dyDescent="0.35">
      <c r="A200" s="288">
        <v>160</v>
      </c>
      <c r="B200" s="295" t="s">
        <v>662</v>
      </c>
      <c r="C200" s="296" t="s">
        <v>162</v>
      </c>
      <c r="D200" s="288" t="s">
        <v>10</v>
      </c>
      <c r="E200" s="290"/>
      <c r="F200" s="297">
        <v>45633</v>
      </c>
      <c r="G200" s="297">
        <v>45851</v>
      </c>
      <c r="H200" s="301">
        <f t="shared" si="4"/>
        <v>219</v>
      </c>
      <c r="I200" s="302" t="s">
        <v>1481</v>
      </c>
    </row>
    <row r="201" spans="1:9" x14ac:dyDescent="0.35">
      <c r="A201" s="288">
        <v>161</v>
      </c>
      <c r="B201" s="295" t="s">
        <v>662</v>
      </c>
      <c r="C201" s="296" t="s">
        <v>475</v>
      </c>
      <c r="D201" s="288" t="s">
        <v>10</v>
      </c>
      <c r="E201" s="290"/>
      <c r="F201" s="297">
        <v>45633</v>
      </c>
      <c r="G201" s="297"/>
      <c r="H201" s="301" t="str">
        <f t="shared" si="4"/>
        <v>Awaited</v>
      </c>
      <c r="I201" s="302" t="s">
        <v>663</v>
      </c>
    </row>
    <row r="202" spans="1:9" x14ac:dyDescent="0.35">
      <c r="A202" s="288">
        <v>162</v>
      </c>
      <c r="B202" s="295" t="s">
        <v>662</v>
      </c>
      <c r="C202" s="296" t="s">
        <v>476</v>
      </c>
      <c r="D202" s="288" t="s">
        <v>10</v>
      </c>
      <c r="E202" s="290"/>
      <c r="F202" s="297">
        <v>45633</v>
      </c>
      <c r="G202" s="297">
        <v>45906</v>
      </c>
      <c r="H202" s="301">
        <f t="shared" si="4"/>
        <v>274</v>
      </c>
      <c r="I202" s="302" t="s">
        <v>663</v>
      </c>
    </row>
    <row r="203" spans="1:9" x14ac:dyDescent="0.35">
      <c r="A203" s="288">
        <v>163</v>
      </c>
      <c r="B203" s="295" t="s">
        <v>662</v>
      </c>
      <c r="C203" s="296" t="s">
        <v>479</v>
      </c>
      <c r="D203" s="288" t="s">
        <v>10</v>
      </c>
      <c r="E203" s="290"/>
      <c r="F203" s="297">
        <v>45633</v>
      </c>
      <c r="G203" s="297"/>
      <c r="H203" s="301" t="str">
        <f t="shared" si="4"/>
        <v>Awaited</v>
      </c>
      <c r="I203" s="302" t="s">
        <v>663</v>
      </c>
    </row>
    <row r="204" spans="1:9" x14ac:dyDescent="0.35">
      <c r="A204" s="288">
        <v>164</v>
      </c>
      <c r="B204" s="295" t="s">
        <v>662</v>
      </c>
      <c r="C204" s="296" t="s">
        <v>480</v>
      </c>
      <c r="D204" s="288" t="s">
        <v>10</v>
      </c>
      <c r="E204" s="290"/>
      <c r="F204" s="297">
        <v>45633</v>
      </c>
      <c r="G204" s="297">
        <v>45929</v>
      </c>
      <c r="H204" s="301">
        <f t="shared" si="4"/>
        <v>297</v>
      </c>
      <c r="I204" s="302" t="s">
        <v>663</v>
      </c>
    </row>
    <row r="205" spans="1:9" x14ac:dyDescent="0.35">
      <c r="A205" s="288">
        <v>165</v>
      </c>
      <c r="B205" s="295" t="s">
        <v>662</v>
      </c>
      <c r="C205" s="296" t="s">
        <v>481</v>
      </c>
      <c r="D205" s="288" t="s">
        <v>10</v>
      </c>
      <c r="E205" s="290"/>
      <c r="F205" s="297">
        <v>45633</v>
      </c>
      <c r="G205" s="297">
        <v>45906</v>
      </c>
      <c r="H205" s="301">
        <f t="shared" si="4"/>
        <v>274</v>
      </c>
      <c r="I205" s="302" t="s">
        <v>663</v>
      </c>
    </row>
    <row r="206" spans="1:9" x14ac:dyDescent="0.35">
      <c r="A206" s="288">
        <v>166</v>
      </c>
      <c r="B206" s="295" t="s">
        <v>662</v>
      </c>
      <c r="C206" s="296" t="s">
        <v>482</v>
      </c>
      <c r="D206" s="288" t="s">
        <v>10</v>
      </c>
      <c r="E206" s="290"/>
      <c r="F206" s="297">
        <v>45633</v>
      </c>
      <c r="G206" s="297"/>
      <c r="H206" s="301" t="str">
        <f t="shared" si="4"/>
        <v>Awaited</v>
      </c>
      <c r="I206" s="302" t="s">
        <v>663</v>
      </c>
    </row>
    <row r="207" spans="1:9" x14ac:dyDescent="0.35">
      <c r="A207" s="288">
        <v>167</v>
      </c>
      <c r="B207" s="295" t="s">
        <v>662</v>
      </c>
      <c r="C207" s="296" t="s">
        <v>483</v>
      </c>
      <c r="D207" s="288" t="s">
        <v>10</v>
      </c>
      <c r="E207" s="290"/>
      <c r="F207" s="297">
        <v>45633</v>
      </c>
      <c r="G207" s="297">
        <v>45885</v>
      </c>
      <c r="H207" s="301">
        <f t="shared" si="4"/>
        <v>253</v>
      </c>
      <c r="I207" s="302" t="s">
        <v>663</v>
      </c>
    </row>
    <row r="208" spans="1:9" x14ac:dyDescent="0.35">
      <c r="A208" s="288">
        <v>168</v>
      </c>
      <c r="B208" s="295" t="s">
        <v>662</v>
      </c>
      <c r="C208" s="296" t="s">
        <v>484</v>
      </c>
      <c r="D208" s="288" t="s">
        <v>10</v>
      </c>
      <c r="E208" s="290"/>
      <c r="F208" s="297">
        <v>45633</v>
      </c>
      <c r="G208" s="297">
        <v>45915</v>
      </c>
      <c r="H208" s="301">
        <f t="shared" si="4"/>
        <v>283</v>
      </c>
      <c r="I208" s="302" t="s">
        <v>663</v>
      </c>
    </row>
    <row r="209" spans="1:9" x14ac:dyDescent="0.35">
      <c r="A209" s="288">
        <v>169</v>
      </c>
      <c r="B209" s="295" t="s">
        <v>662</v>
      </c>
      <c r="C209" s="296" t="s">
        <v>485</v>
      </c>
      <c r="D209" s="288" t="s">
        <v>10</v>
      </c>
      <c r="E209" s="290"/>
      <c r="F209" s="297">
        <v>45633</v>
      </c>
      <c r="G209" s="297">
        <v>45814</v>
      </c>
      <c r="H209" s="301">
        <f t="shared" si="4"/>
        <v>182</v>
      </c>
      <c r="I209" s="302" t="s">
        <v>663</v>
      </c>
    </row>
    <row r="210" spans="1:9" x14ac:dyDescent="0.35">
      <c r="A210" s="288">
        <v>170</v>
      </c>
      <c r="B210" s="295" t="s">
        <v>662</v>
      </c>
      <c r="C210" s="296" t="s">
        <v>523</v>
      </c>
      <c r="D210" s="288" t="s">
        <v>10</v>
      </c>
      <c r="E210" s="290"/>
      <c r="F210" s="297">
        <v>45633</v>
      </c>
      <c r="G210" s="297"/>
      <c r="H210" s="301" t="str">
        <f t="shared" si="4"/>
        <v>Awaited</v>
      </c>
      <c r="I210" s="302" t="s">
        <v>663</v>
      </c>
    </row>
    <row r="211" spans="1:9" x14ac:dyDescent="0.35">
      <c r="A211" s="288">
        <v>171</v>
      </c>
      <c r="B211" s="295" t="s">
        <v>662</v>
      </c>
      <c r="C211" s="296" t="s">
        <v>524</v>
      </c>
      <c r="D211" s="288" t="s">
        <v>10</v>
      </c>
      <c r="E211" s="290"/>
      <c r="F211" s="297">
        <v>45633</v>
      </c>
      <c r="G211" s="297">
        <v>45809</v>
      </c>
      <c r="H211" s="301">
        <f t="shared" si="4"/>
        <v>177</v>
      </c>
      <c r="I211" s="302" t="s">
        <v>663</v>
      </c>
    </row>
    <row r="212" spans="1:9" x14ac:dyDescent="0.35">
      <c r="A212" s="288">
        <v>172</v>
      </c>
      <c r="B212" s="295" t="s">
        <v>662</v>
      </c>
      <c r="C212" s="296" t="s">
        <v>31</v>
      </c>
      <c r="D212" s="288" t="s">
        <v>10</v>
      </c>
      <c r="E212" s="290"/>
      <c r="F212" s="297">
        <v>45643</v>
      </c>
      <c r="G212" s="297">
        <v>45842</v>
      </c>
      <c r="H212" s="301">
        <f t="shared" si="4"/>
        <v>200</v>
      </c>
      <c r="I212" s="302" t="s">
        <v>663</v>
      </c>
    </row>
    <row r="213" spans="1:9" ht="52" x14ac:dyDescent="0.35">
      <c r="A213" s="288">
        <v>173</v>
      </c>
      <c r="B213" s="295" t="s">
        <v>662</v>
      </c>
      <c r="C213" s="296" t="s">
        <v>525</v>
      </c>
      <c r="D213" s="288" t="s">
        <v>10</v>
      </c>
      <c r="E213" s="290"/>
      <c r="F213" s="297">
        <v>45643</v>
      </c>
      <c r="G213" s="297">
        <v>45904</v>
      </c>
      <c r="H213" s="301">
        <f t="shared" si="4"/>
        <v>262</v>
      </c>
      <c r="I213" s="302" t="s">
        <v>1580</v>
      </c>
    </row>
    <row r="214" spans="1:9" x14ac:dyDescent="0.35">
      <c r="A214" s="288">
        <v>174</v>
      </c>
      <c r="B214" s="295" t="s">
        <v>662</v>
      </c>
      <c r="C214" s="296" t="s">
        <v>526</v>
      </c>
      <c r="D214" s="288" t="s">
        <v>10</v>
      </c>
      <c r="E214" s="290"/>
      <c r="F214" s="297">
        <v>45643</v>
      </c>
      <c r="G214" s="297">
        <v>45858</v>
      </c>
      <c r="H214" s="301">
        <f t="shared" si="4"/>
        <v>216</v>
      </c>
      <c r="I214" s="302" t="s">
        <v>663</v>
      </c>
    </row>
    <row r="215" spans="1:9" x14ac:dyDescent="0.35">
      <c r="A215" s="288">
        <v>175</v>
      </c>
      <c r="B215" s="295" t="s">
        <v>662</v>
      </c>
      <c r="C215" s="296" t="s">
        <v>527</v>
      </c>
      <c r="D215" s="288" t="s">
        <v>10</v>
      </c>
      <c r="E215" s="290"/>
      <c r="F215" s="297">
        <v>45643</v>
      </c>
      <c r="G215" s="297">
        <v>45861</v>
      </c>
      <c r="H215" s="301">
        <f t="shared" si="4"/>
        <v>219</v>
      </c>
      <c r="I215" s="302" t="s">
        <v>663</v>
      </c>
    </row>
    <row r="216" spans="1:9" x14ac:dyDescent="0.35">
      <c r="A216" s="288">
        <v>176</v>
      </c>
      <c r="B216" s="295" t="s">
        <v>662</v>
      </c>
      <c r="C216" s="296" t="s">
        <v>49</v>
      </c>
      <c r="D216" s="288" t="s">
        <v>10</v>
      </c>
      <c r="E216" s="290"/>
      <c r="F216" s="297">
        <v>45643</v>
      </c>
      <c r="G216" s="297">
        <v>45859</v>
      </c>
      <c r="H216" s="301">
        <f t="shared" si="4"/>
        <v>217</v>
      </c>
      <c r="I216" s="302" t="s">
        <v>663</v>
      </c>
    </row>
    <row r="217" spans="1:9" x14ac:dyDescent="0.35">
      <c r="A217" s="288">
        <v>177</v>
      </c>
      <c r="B217" s="295" t="s">
        <v>662</v>
      </c>
      <c r="C217" s="296" t="s">
        <v>528</v>
      </c>
      <c r="D217" s="288" t="s">
        <v>10</v>
      </c>
      <c r="E217" s="290"/>
      <c r="F217" s="297">
        <v>45643</v>
      </c>
      <c r="G217" s="297"/>
      <c r="H217" s="301" t="str">
        <f t="shared" si="4"/>
        <v>Awaited</v>
      </c>
      <c r="I217" s="302" t="s">
        <v>663</v>
      </c>
    </row>
    <row r="218" spans="1:9" ht="39" x14ac:dyDescent="0.35">
      <c r="A218" s="288">
        <v>178</v>
      </c>
      <c r="B218" s="295" t="s">
        <v>662</v>
      </c>
      <c r="C218" s="296" t="s">
        <v>529</v>
      </c>
      <c r="D218" s="288" t="s">
        <v>10</v>
      </c>
      <c r="E218" s="290"/>
      <c r="F218" s="297">
        <v>45643</v>
      </c>
      <c r="G218" s="297">
        <v>45863</v>
      </c>
      <c r="H218" s="301">
        <f t="shared" si="4"/>
        <v>221</v>
      </c>
      <c r="I218" s="302" t="s">
        <v>1485</v>
      </c>
    </row>
    <row r="219" spans="1:9" ht="26" x14ac:dyDescent="0.35">
      <c r="A219" s="288">
        <v>179</v>
      </c>
      <c r="B219" s="295" t="s">
        <v>662</v>
      </c>
      <c r="C219" s="296" t="s">
        <v>530</v>
      </c>
      <c r="D219" s="288" t="s">
        <v>10</v>
      </c>
      <c r="E219" s="290"/>
      <c r="F219" s="297">
        <v>45643</v>
      </c>
      <c r="G219" s="297">
        <v>45829</v>
      </c>
      <c r="H219" s="301">
        <f t="shared" si="4"/>
        <v>187</v>
      </c>
      <c r="I219" s="302" t="s">
        <v>1413</v>
      </c>
    </row>
    <row r="220" spans="1:9" x14ac:dyDescent="0.35">
      <c r="A220" s="288">
        <v>180</v>
      </c>
      <c r="B220" s="295" t="s">
        <v>662</v>
      </c>
      <c r="C220" s="296" t="s">
        <v>531</v>
      </c>
      <c r="D220" s="288" t="s">
        <v>10</v>
      </c>
      <c r="E220" s="290"/>
      <c r="F220" s="297">
        <v>45643</v>
      </c>
      <c r="G220" s="297">
        <v>45818</v>
      </c>
      <c r="H220" s="301">
        <f t="shared" si="4"/>
        <v>176</v>
      </c>
      <c r="I220" s="302" t="s">
        <v>663</v>
      </c>
    </row>
    <row r="221" spans="1:9" ht="26" x14ac:dyDescent="0.35">
      <c r="A221" s="288">
        <v>181</v>
      </c>
      <c r="B221" s="295" t="s">
        <v>662</v>
      </c>
      <c r="C221" s="296" t="s">
        <v>532</v>
      </c>
      <c r="D221" s="288" t="s">
        <v>10</v>
      </c>
      <c r="E221" s="290"/>
      <c r="F221" s="297">
        <v>45643</v>
      </c>
      <c r="G221" s="297">
        <v>45806</v>
      </c>
      <c r="H221" s="301">
        <f t="shared" si="4"/>
        <v>164</v>
      </c>
      <c r="I221" s="302" t="s">
        <v>1378</v>
      </c>
    </row>
    <row r="222" spans="1:9" x14ac:dyDescent="0.35">
      <c r="A222" s="288">
        <v>182</v>
      </c>
      <c r="B222" s="295" t="s">
        <v>662</v>
      </c>
      <c r="C222" s="296" t="s">
        <v>533</v>
      </c>
      <c r="D222" s="288" t="s">
        <v>10</v>
      </c>
      <c r="E222" s="290"/>
      <c r="F222" s="297">
        <v>45643</v>
      </c>
      <c r="G222" s="297"/>
      <c r="H222" s="301" t="str">
        <f t="shared" si="4"/>
        <v>Awaited</v>
      </c>
      <c r="I222" s="302" t="s">
        <v>663</v>
      </c>
    </row>
    <row r="223" spans="1:9" x14ac:dyDescent="0.35">
      <c r="A223" s="288">
        <v>183</v>
      </c>
      <c r="B223" s="295" t="s">
        <v>662</v>
      </c>
      <c r="C223" s="296" t="s">
        <v>534</v>
      </c>
      <c r="D223" s="288" t="s">
        <v>10</v>
      </c>
      <c r="E223" s="290"/>
      <c r="F223" s="297">
        <v>45643</v>
      </c>
      <c r="G223" s="297">
        <v>45784</v>
      </c>
      <c r="H223" s="301">
        <f t="shared" si="4"/>
        <v>142</v>
      </c>
      <c r="I223" s="302" t="s">
        <v>663</v>
      </c>
    </row>
    <row r="224" spans="1:9" ht="52" x14ac:dyDescent="0.35">
      <c r="A224" s="288">
        <v>184</v>
      </c>
      <c r="B224" s="295" t="s">
        <v>662</v>
      </c>
      <c r="C224" s="296" t="s">
        <v>178</v>
      </c>
      <c r="D224" s="288" t="s">
        <v>10</v>
      </c>
      <c r="E224" s="290"/>
      <c r="F224" s="297">
        <v>45643</v>
      </c>
      <c r="G224" s="297"/>
      <c r="H224" s="301" t="str">
        <f t="shared" si="4"/>
        <v>Awaited</v>
      </c>
      <c r="I224" s="302" t="s">
        <v>1546</v>
      </c>
    </row>
    <row r="225" spans="1:9" x14ac:dyDescent="0.35">
      <c r="A225" s="288">
        <v>185</v>
      </c>
      <c r="B225" s="295" t="s">
        <v>662</v>
      </c>
      <c r="C225" s="296" t="s">
        <v>57</v>
      </c>
      <c r="D225" s="288" t="s">
        <v>10</v>
      </c>
      <c r="E225" s="290"/>
      <c r="F225" s="297">
        <v>45643</v>
      </c>
      <c r="G225" s="297"/>
      <c r="H225" s="301" t="str">
        <f t="shared" si="4"/>
        <v>Awaited</v>
      </c>
      <c r="I225" s="302" t="s">
        <v>663</v>
      </c>
    </row>
    <row r="226" spans="1:9" x14ac:dyDescent="0.35">
      <c r="A226" s="288">
        <v>186</v>
      </c>
      <c r="B226" s="295" t="s">
        <v>662</v>
      </c>
      <c r="C226" s="296" t="s">
        <v>33</v>
      </c>
      <c r="D226" s="288" t="s">
        <v>10</v>
      </c>
      <c r="E226" s="290"/>
      <c r="F226" s="297">
        <v>45639</v>
      </c>
      <c r="G226" s="297">
        <v>45858</v>
      </c>
      <c r="H226" s="301">
        <f t="shared" si="4"/>
        <v>220</v>
      </c>
      <c r="I226" s="302" t="s">
        <v>663</v>
      </c>
    </row>
    <row r="227" spans="1:9" x14ac:dyDescent="0.35">
      <c r="A227" s="288">
        <v>187</v>
      </c>
      <c r="B227" s="295" t="s">
        <v>662</v>
      </c>
      <c r="C227" s="296" t="s">
        <v>36</v>
      </c>
      <c r="D227" s="288" t="s">
        <v>10</v>
      </c>
      <c r="E227" s="290"/>
      <c r="F227" s="297">
        <v>45639</v>
      </c>
      <c r="G227" s="297">
        <v>45849</v>
      </c>
      <c r="H227" s="301">
        <f t="shared" si="4"/>
        <v>211</v>
      </c>
      <c r="I227" s="302" t="s">
        <v>663</v>
      </c>
    </row>
    <row r="228" spans="1:9" x14ac:dyDescent="0.35">
      <c r="A228" s="288">
        <v>188</v>
      </c>
      <c r="B228" s="295" t="s">
        <v>662</v>
      </c>
      <c r="C228" s="296" t="s">
        <v>58</v>
      </c>
      <c r="D228" s="288" t="s">
        <v>10</v>
      </c>
      <c r="E228" s="290"/>
      <c r="F228" s="297">
        <v>45639</v>
      </c>
      <c r="G228" s="297">
        <v>45870</v>
      </c>
      <c r="H228" s="301">
        <f t="shared" si="4"/>
        <v>232</v>
      </c>
      <c r="I228" s="302" t="s">
        <v>663</v>
      </c>
    </row>
    <row r="229" spans="1:9" x14ac:dyDescent="0.35">
      <c r="A229" s="288">
        <v>189</v>
      </c>
      <c r="B229" s="295" t="s">
        <v>662</v>
      </c>
      <c r="C229" s="296" t="s">
        <v>63</v>
      </c>
      <c r="D229" s="288" t="s">
        <v>10</v>
      </c>
      <c r="E229" s="290"/>
      <c r="F229" s="297">
        <v>45639</v>
      </c>
      <c r="G229" s="297">
        <v>45783</v>
      </c>
      <c r="H229" s="301">
        <f t="shared" si="4"/>
        <v>145</v>
      </c>
      <c r="I229" s="302" t="s">
        <v>663</v>
      </c>
    </row>
    <row r="230" spans="1:9" x14ac:dyDescent="0.35">
      <c r="A230" s="288">
        <v>190</v>
      </c>
      <c r="B230" s="295" t="s">
        <v>662</v>
      </c>
      <c r="C230" s="296" t="s">
        <v>64</v>
      </c>
      <c r="D230" s="288" t="s">
        <v>10</v>
      </c>
      <c r="E230" s="290"/>
      <c r="F230" s="297">
        <v>45639</v>
      </c>
      <c r="G230" s="297">
        <v>45779</v>
      </c>
      <c r="H230" s="301">
        <f t="shared" si="4"/>
        <v>141</v>
      </c>
      <c r="I230" s="302" t="s">
        <v>663</v>
      </c>
    </row>
    <row r="231" spans="1:9" x14ac:dyDescent="0.35">
      <c r="A231" s="288">
        <v>191</v>
      </c>
      <c r="B231" s="295" t="s">
        <v>662</v>
      </c>
      <c r="C231" s="296" t="s">
        <v>65</v>
      </c>
      <c r="D231" s="288" t="s">
        <v>10</v>
      </c>
      <c r="E231" s="290"/>
      <c r="F231" s="297">
        <v>45639</v>
      </c>
      <c r="G231" s="297">
        <v>45763</v>
      </c>
      <c r="H231" s="301">
        <f t="shared" si="4"/>
        <v>125</v>
      </c>
      <c r="I231" s="302" t="s">
        <v>663</v>
      </c>
    </row>
    <row r="232" spans="1:9" x14ac:dyDescent="0.35">
      <c r="A232" s="288">
        <v>192</v>
      </c>
      <c r="B232" s="295" t="s">
        <v>662</v>
      </c>
      <c r="C232" s="296" t="s">
        <v>66</v>
      </c>
      <c r="D232" s="288" t="s">
        <v>10</v>
      </c>
      <c r="E232" s="290"/>
      <c r="F232" s="297">
        <v>45639</v>
      </c>
      <c r="G232" s="297">
        <v>45758</v>
      </c>
      <c r="H232" s="301">
        <f t="shared" si="4"/>
        <v>120</v>
      </c>
      <c r="I232" s="302" t="s">
        <v>663</v>
      </c>
    </row>
    <row r="233" spans="1:9" x14ac:dyDescent="0.35">
      <c r="A233" s="288">
        <v>193</v>
      </c>
      <c r="B233" s="295" t="s">
        <v>662</v>
      </c>
      <c r="C233" s="296" t="s">
        <v>67</v>
      </c>
      <c r="D233" s="288" t="s">
        <v>10</v>
      </c>
      <c r="E233" s="290"/>
      <c r="F233" s="297">
        <v>45639</v>
      </c>
      <c r="G233" s="297">
        <v>45789</v>
      </c>
      <c r="H233" s="301">
        <f t="shared" si="4"/>
        <v>151</v>
      </c>
      <c r="I233" s="302" t="s">
        <v>663</v>
      </c>
    </row>
    <row r="234" spans="1:9" x14ac:dyDescent="0.35">
      <c r="A234" s="288">
        <v>194</v>
      </c>
      <c r="B234" s="295" t="s">
        <v>662</v>
      </c>
      <c r="C234" s="296" t="s">
        <v>88</v>
      </c>
      <c r="D234" s="288" t="s">
        <v>10</v>
      </c>
      <c r="E234" s="290"/>
      <c r="F234" s="297">
        <v>45639</v>
      </c>
      <c r="G234" s="297">
        <v>45831</v>
      </c>
      <c r="H234" s="301">
        <f t="shared" ref="H234:H250" si="5">+IF(G234="","Awaited",_xlfn.DAYS(G234,F234)+1)</f>
        <v>193</v>
      </c>
      <c r="I234" s="302" t="s">
        <v>663</v>
      </c>
    </row>
    <row r="235" spans="1:9" x14ac:dyDescent="0.35">
      <c r="A235" s="288">
        <v>195</v>
      </c>
      <c r="B235" s="295" t="s">
        <v>662</v>
      </c>
      <c r="C235" s="296" t="s">
        <v>539</v>
      </c>
      <c r="D235" s="288" t="s">
        <v>10</v>
      </c>
      <c r="E235" s="290"/>
      <c r="F235" s="297">
        <v>45639</v>
      </c>
      <c r="G235" s="297">
        <v>45836</v>
      </c>
      <c r="H235" s="301">
        <f t="shared" si="5"/>
        <v>198</v>
      </c>
      <c r="I235" s="302" t="s">
        <v>663</v>
      </c>
    </row>
    <row r="236" spans="1:9" x14ac:dyDescent="0.35">
      <c r="A236" s="288">
        <v>196</v>
      </c>
      <c r="B236" s="295" t="s">
        <v>662</v>
      </c>
      <c r="C236" s="296" t="s">
        <v>656</v>
      </c>
      <c r="D236" s="288" t="s">
        <v>10</v>
      </c>
      <c r="E236" s="290"/>
      <c r="F236" s="297">
        <v>45639</v>
      </c>
      <c r="G236" s="297">
        <v>45765</v>
      </c>
      <c r="H236" s="301">
        <f t="shared" si="5"/>
        <v>127</v>
      </c>
      <c r="I236" s="302" t="s">
        <v>663</v>
      </c>
    </row>
    <row r="237" spans="1:9" x14ac:dyDescent="0.35">
      <c r="A237" s="288">
        <v>197</v>
      </c>
      <c r="B237" s="295" t="s">
        <v>662</v>
      </c>
      <c r="C237" s="296" t="s">
        <v>540</v>
      </c>
      <c r="D237" s="288" t="s">
        <v>10</v>
      </c>
      <c r="E237" s="290"/>
      <c r="F237" s="297">
        <v>45639</v>
      </c>
      <c r="G237" s="297">
        <v>45762</v>
      </c>
      <c r="H237" s="301">
        <f t="shared" si="5"/>
        <v>124</v>
      </c>
      <c r="I237" s="302" t="s">
        <v>663</v>
      </c>
    </row>
    <row r="238" spans="1:9" x14ac:dyDescent="0.35">
      <c r="A238" s="288">
        <v>198</v>
      </c>
      <c r="B238" s="295" t="s">
        <v>662</v>
      </c>
      <c r="C238" s="296" t="s">
        <v>541</v>
      </c>
      <c r="D238" s="288" t="s">
        <v>10</v>
      </c>
      <c r="E238" s="290"/>
      <c r="F238" s="297">
        <v>45639</v>
      </c>
      <c r="G238" s="297">
        <v>45768</v>
      </c>
      <c r="H238" s="301">
        <f t="shared" si="5"/>
        <v>130</v>
      </c>
      <c r="I238" s="302" t="s">
        <v>663</v>
      </c>
    </row>
    <row r="239" spans="1:9" x14ac:dyDescent="0.35">
      <c r="A239" s="288">
        <v>199</v>
      </c>
      <c r="B239" s="295" t="s">
        <v>662</v>
      </c>
      <c r="C239" s="296" t="s">
        <v>542</v>
      </c>
      <c r="D239" s="288" t="s">
        <v>10</v>
      </c>
      <c r="E239" s="290"/>
      <c r="F239" s="297">
        <v>45641</v>
      </c>
      <c r="G239" s="297">
        <v>45763</v>
      </c>
      <c r="H239" s="301">
        <f t="shared" si="5"/>
        <v>123</v>
      </c>
      <c r="I239" s="302" t="s">
        <v>663</v>
      </c>
    </row>
    <row r="240" spans="1:9" x14ac:dyDescent="0.35">
      <c r="A240" s="288">
        <v>200</v>
      </c>
      <c r="B240" s="295" t="s">
        <v>662</v>
      </c>
      <c r="C240" s="296" t="s">
        <v>543</v>
      </c>
      <c r="D240" s="288" t="s">
        <v>10</v>
      </c>
      <c r="E240" s="290"/>
      <c r="F240" s="297">
        <v>45641</v>
      </c>
      <c r="G240" s="297">
        <v>45789</v>
      </c>
      <c r="H240" s="301">
        <f t="shared" si="5"/>
        <v>149</v>
      </c>
      <c r="I240" s="302" t="s">
        <v>663</v>
      </c>
    </row>
    <row r="241" spans="1:9" x14ac:dyDescent="0.35">
      <c r="A241" s="288">
        <v>201</v>
      </c>
      <c r="B241" s="295" t="s">
        <v>662</v>
      </c>
      <c r="C241" s="296" t="s">
        <v>544</v>
      </c>
      <c r="D241" s="288" t="s">
        <v>10</v>
      </c>
      <c r="E241" s="290"/>
      <c r="F241" s="297">
        <v>45641</v>
      </c>
      <c r="G241" s="297">
        <v>45752</v>
      </c>
      <c r="H241" s="301">
        <f t="shared" si="5"/>
        <v>112</v>
      </c>
      <c r="I241" s="302" t="s">
        <v>663</v>
      </c>
    </row>
    <row r="242" spans="1:9" x14ac:dyDescent="0.35">
      <c r="A242" s="288">
        <v>202</v>
      </c>
      <c r="B242" s="295" t="s">
        <v>662</v>
      </c>
      <c r="C242" s="296" t="s">
        <v>545</v>
      </c>
      <c r="D242" s="288" t="s">
        <v>10</v>
      </c>
      <c r="E242" s="290"/>
      <c r="F242" s="297">
        <v>45641</v>
      </c>
      <c r="G242" s="297">
        <v>45758</v>
      </c>
      <c r="H242" s="301">
        <f t="shared" si="5"/>
        <v>118</v>
      </c>
      <c r="I242" s="302" t="s">
        <v>663</v>
      </c>
    </row>
    <row r="243" spans="1:9" x14ac:dyDescent="0.35">
      <c r="A243" s="288">
        <v>203</v>
      </c>
      <c r="B243" s="295" t="s">
        <v>662</v>
      </c>
      <c r="C243" s="296" t="s">
        <v>546</v>
      </c>
      <c r="D243" s="288" t="s">
        <v>10</v>
      </c>
      <c r="E243" s="290"/>
      <c r="F243" s="297">
        <v>45641</v>
      </c>
      <c r="G243" s="297">
        <v>45775</v>
      </c>
      <c r="H243" s="301">
        <f t="shared" si="5"/>
        <v>135</v>
      </c>
      <c r="I243" s="302" t="s">
        <v>1323</v>
      </c>
    </row>
    <row r="244" spans="1:9" ht="26" x14ac:dyDescent="0.35">
      <c r="A244" s="288">
        <v>204</v>
      </c>
      <c r="B244" s="295" t="s">
        <v>662</v>
      </c>
      <c r="C244" s="296" t="s">
        <v>547</v>
      </c>
      <c r="D244" s="288" t="s">
        <v>10</v>
      </c>
      <c r="E244" s="290"/>
      <c r="F244" s="297">
        <v>45641</v>
      </c>
      <c r="G244" s="297">
        <v>45775</v>
      </c>
      <c r="H244" s="301">
        <f t="shared" si="5"/>
        <v>135</v>
      </c>
      <c r="I244" s="302" t="s">
        <v>1322</v>
      </c>
    </row>
    <row r="245" spans="1:9" x14ac:dyDescent="0.35">
      <c r="A245" s="288">
        <v>205</v>
      </c>
      <c r="B245" s="295" t="s">
        <v>662</v>
      </c>
      <c r="C245" s="296" t="s">
        <v>557</v>
      </c>
      <c r="D245" s="288" t="s">
        <v>10</v>
      </c>
      <c r="E245" s="290"/>
      <c r="F245" s="297">
        <v>45641</v>
      </c>
      <c r="G245" s="297">
        <v>45779</v>
      </c>
      <c r="H245" s="301">
        <f t="shared" si="5"/>
        <v>139</v>
      </c>
      <c r="I245" s="302" t="s">
        <v>663</v>
      </c>
    </row>
    <row r="246" spans="1:9" x14ac:dyDescent="0.35">
      <c r="A246" s="288">
        <v>206</v>
      </c>
      <c r="B246" s="295" t="s">
        <v>662</v>
      </c>
      <c r="C246" s="296" t="s">
        <v>559</v>
      </c>
      <c r="D246" s="288" t="s">
        <v>10</v>
      </c>
      <c r="E246" s="290"/>
      <c r="F246" s="297">
        <v>45641</v>
      </c>
      <c r="G246" s="297">
        <v>45795</v>
      </c>
      <c r="H246" s="301">
        <f t="shared" si="5"/>
        <v>155</v>
      </c>
      <c r="I246" s="302" t="s">
        <v>663</v>
      </c>
    </row>
    <row r="247" spans="1:9" x14ac:dyDescent="0.35">
      <c r="A247" s="288">
        <v>207</v>
      </c>
      <c r="B247" s="295" t="s">
        <v>662</v>
      </c>
      <c r="C247" s="296" t="s">
        <v>560</v>
      </c>
      <c r="D247" s="288" t="s">
        <v>10</v>
      </c>
      <c r="E247" s="290"/>
      <c r="F247" s="297">
        <v>45641</v>
      </c>
      <c r="G247" s="297">
        <v>45767</v>
      </c>
      <c r="H247" s="301">
        <f t="shared" si="5"/>
        <v>127</v>
      </c>
      <c r="I247" s="302" t="s">
        <v>663</v>
      </c>
    </row>
    <row r="248" spans="1:9" x14ac:dyDescent="0.35">
      <c r="A248" s="288">
        <v>208</v>
      </c>
      <c r="B248" s="295" t="s">
        <v>662</v>
      </c>
      <c r="C248" s="296" t="s">
        <v>561</v>
      </c>
      <c r="D248" s="288" t="s">
        <v>10</v>
      </c>
      <c r="E248" s="290"/>
      <c r="F248" s="297">
        <v>45641</v>
      </c>
      <c r="G248" s="297">
        <v>45798</v>
      </c>
      <c r="H248" s="301">
        <f t="shared" si="5"/>
        <v>158</v>
      </c>
      <c r="I248" s="302" t="s">
        <v>663</v>
      </c>
    </row>
    <row r="249" spans="1:9" x14ac:dyDescent="0.35">
      <c r="A249" s="288">
        <v>209</v>
      </c>
      <c r="B249" s="295" t="s">
        <v>662</v>
      </c>
      <c r="C249" s="296" t="s">
        <v>567</v>
      </c>
      <c r="D249" s="288" t="s">
        <v>10</v>
      </c>
      <c r="E249" s="290"/>
      <c r="F249" s="297">
        <v>45641</v>
      </c>
      <c r="G249" s="297">
        <v>45793</v>
      </c>
      <c r="H249" s="301">
        <f t="shared" si="5"/>
        <v>153</v>
      </c>
      <c r="I249" s="302" t="s">
        <v>663</v>
      </c>
    </row>
    <row r="250" spans="1:9" x14ac:dyDescent="0.35">
      <c r="A250" s="288">
        <v>210</v>
      </c>
      <c r="B250" s="295" t="s">
        <v>662</v>
      </c>
      <c r="C250" s="296" t="s">
        <v>579</v>
      </c>
      <c r="D250" s="288" t="s">
        <v>10</v>
      </c>
      <c r="E250" s="290"/>
      <c r="F250" s="297">
        <v>45641</v>
      </c>
      <c r="G250" s="297">
        <v>45704</v>
      </c>
      <c r="H250" s="301">
        <f t="shared" si="5"/>
        <v>64</v>
      </c>
      <c r="I250" s="302" t="s">
        <v>663</v>
      </c>
    </row>
    <row r="255" spans="1:9" x14ac:dyDescent="0.35">
      <c r="A255" s="805" t="s">
        <v>127</v>
      </c>
      <c r="B255" s="805"/>
      <c r="C255" s="805"/>
      <c r="D255" s="805"/>
      <c r="E255" s="805"/>
      <c r="F255" s="805"/>
      <c r="G255" s="805"/>
      <c r="H255" s="805"/>
      <c r="I255" s="805"/>
    </row>
    <row r="256" spans="1:9" ht="26" x14ac:dyDescent="0.35">
      <c r="A256" s="294" t="s">
        <v>126</v>
      </c>
      <c r="B256" s="294" t="s">
        <v>260</v>
      </c>
      <c r="C256" s="294" t="s">
        <v>286</v>
      </c>
      <c r="D256" s="294" t="s">
        <v>261</v>
      </c>
      <c r="E256" s="294" t="s">
        <v>262</v>
      </c>
      <c r="F256" s="294" t="s">
        <v>263</v>
      </c>
      <c r="G256" s="294" t="s">
        <v>264</v>
      </c>
      <c r="H256" s="294" t="s">
        <v>265</v>
      </c>
      <c r="I256" s="294" t="s">
        <v>9</v>
      </c>
    </row>
    <row r="257" spans="1:9" ht="26" x14ac:dyDescent="0.35">
      <c r="A257" s="288">
        <v>1</v>
      </c>
      <c r="B257" s="303" t="s">
        <v>607</v>
      </c>
      <c r="C257" s="288" t="s">
        <v>172</v>
      </c>
      <c r="D257" s="288" t="s">
        <v>127</v>
      </c>
      <c r="E257" s="290" t="s">
        <v>608</v>
      </c>
      <c r="F257" s="297">
        <v>45545</v>
      </c>
      <c r="G257" s="297">
        <v>45547</v>
      </c>
      <c r="H257" s="298">
        <f>+IF(G257="","Awaited",_xlfn.DAYS(G257,F257)+1)</f>
        <v>3</v>
      </c>
      <c r="I257" s="304" t="s">
        <v>555</v>
      </c>
    </row>
    <row r="258" spans="1:9" x14ac:dyDescent="0.35">
      <c r="A258" s="288">
        <v>2</v>
      </c>
      <c r="B258" s="303" t="s">
        <v>616</v>
      </c>
      <c r="C258" s="288" t="s">
        <v>174</v>
      </c>
      <c r="D258" s="288" t="s">
        <v>127</v>
      </c>
      <c r="E258" s="290" t="s">
        <v>610</v>
      </c>
      <c r="F258" s="297">
        <v>45589</v>
      </c>
      <c r="G258" s="297">
        <v>45590</v>
      </c>
      <c r="H258" s="298">
        <f t="shared" ref="H258:H276" si="6">+IF(G258="","Awaited",_xlfn.DAYS(G258,F258)+1)</f>
        <v>2</v>
      </c>
      <c r="I258" s="304" t="s">
        <v>555</v>
      </c>
    </row>
    <row r="259" spans="1:9" x14ac:dyDescent="0.35">
      <c r="A259" s="288">
        <v>3</v>
      </c>
      <c r="B259" s="303" t="s">
        <v>618</v>
      </c>
      <c r="C259" s="296" t="s">
        <v>504</v>
      </c>
      <c r="D259" s="288" t="s">
        <v>127</v>
      </c>
      <c r="E259" s="290" t="s">
        <v>603</v>
      </c>
      <c r="F259" s="297">
        <v>45589</v>
      </c>
      <c r="G259" s="297">
        <v>45590</v>
      </c>
      <c r="H259" s="298">
        <f t="shared" si="6"/>
        <v>2</v>
      </c>
      <c r="I259" s="304" t="s">
        <v>555</v>
      </c>
    </row>
    <row r="260" spans="1:9" ht="26" x14ac:dyDescent="0.35">
      <c r="A260" s="288">
        <v>4</v>
      </c>
      <c r="B260" s="303" t="s">
        <v>617</v>
      </c>
      <c r="C260" s="296" t="s">
        <v>506</v>
      </c>
      <c r="D260" s="288" t="s">
        <v>127</v>
      </c>
      <c r="E260" s="290" t="s">
        <v>598</v>
      </c>
      <c r="F260" s="297">
        <v>45589</v>
      </c>
      <c r="G260" s="297">
        <v>45590</v>
      </c>
      <c r="H260" s="298">
        <f t="shared" si="6"/>
        <v>2</v>
      </c>
      <c r="I260" s="304" t="s">
        <v>555</v>
      </c>
    </row>
    <row r="261" spans="1:9" x14ac:dyDescent="0.35">
      <c r="A261" s="288">
        <v>5</v>
      </c>
      <c r="B261" s="303" t="s">
        <v>623</v>
      </c>
      <c r="C261" s="288" t="s">
        <v>501</v>
      </c>
      <c r="D261" s="288" t="s">
        <v>127</v>
      </c>
      <c r="E261" s="290"/>
      <c r="F261" s="297">
        <v>45597</v>
      </c>
      <c r="G261" s="297"/>
      <c r="H261" s="298" t="str">
        <f t="shared" si="6"/>
        <v>Awaited</v>
      </c>
      <c r="I261" s="304" t="s">
        <v>555</v>
      </c>
    </row>
    <row r="262" spans="1:9" x14ac:dyDescent="0.35">
      <c r="A262" s="288">
        <v>6</v>
      </c>
      <c r="B262" s="303" t="s">
        <v>623</v>
      </c>
      <c r="C262" s="288" t="s">
        <v>502</v>
      </c>
      <c r="D262" s="288" t="s">
        <v>127</v>
      </c>
      <c r="E262" s="290"/>
      <c r="F262" s="297">
        <v>45597</v>
      </c>
      <c r="G262" s="297"/>
      <c r="H262" s="298" t="str">
        <f t="shared" si="6"/>
        <v>Awaited</v>
      </c>
      <c r="I262" s="304" t="s">
        <v>555</v>
      </c>
    </row>
    <row r="263" spans="1:9" x14ac:dyDescent="0.35">
      <c r="A263" s="288">
        <v>7</v>
      </c>
      <c r="B263" s="303" t="s">
        <v>623</v>
      </c>
      <c r="C263" s="288" t="s">
        <v>512</v>
      </c>
      <c r="D263" s="288" t="s">
        <v>127</v>
      </c>
      <c r="E263" s="290"/>
      <c r="F263" s="297">
        <v>45598</v>
      </c>
      <c r="G263" s="297">
        <v>45759</v>
      </c>
      <c r="H263" s="298">
        <f t="shared" si="6"/>
        <v>162</v>
      </c>
      <c r="I263" s="304" t="s">
        <v>555</v>
      </c>
    </row>
    <row r="264" spans="1:9" x14ac:dyDescent="0.35">
      <c r="A264" s="288">
        <v>8</v>
      </c>
      <c r="B264" s="303" t="s">
        <v>623</v>
      </c>
      <c r="C264" s="288" t="s">
        <v>513</v>
      </c>
      <c r="D264" s="288" t="s">
        <v>127</v>
      </c>
      <c r="E264" s="290" t="s">
        <v>604</v>
      </c>
      <c r="F264" s="297">
        <v>45598</v>
      </c>
      <c r="G264" s="297">
        <v>45619</v>
      </c>
      <c r="H264" s="298">
        <f t="shared" si="6"/>
        <v>22</v>
      </c>
      <c r="I264" s="304" t="s">
        <v>643</v>
      </c>
    </row>
    <row r="265" spans="1:9" x14ac:dyDescent="0.35">
      <c r="A265" s="288">
        <v>9</v>
      </c>
      <c r="B265" s="303" t="s">
        <v>623</v>
      </c>
      <c r="C265" s="288" t="s">
        <v>514</v>
      </c>
      <c r="D265" s="288" t="s">
        <v>127</v>
      </c>
      <c r="E265" s="290"/>
      <c r="F265" s="297">
        <v>45598</v>
      </c>
      <c r="G265" s="297">
        <v>45885</v>
      </c>
      <c r="H265" s="298">
        <f t="shared" si="6"/>
        <v>288</v>
      </c>
      <c r="I265" s="304" t="s">
        <v>555</v>
      </c>
    </row>
    <row r="266" spans="1:9" x14ac:dyDescent="0.35">
      <c r="A266" s="288">
        <v>10</v>
      </c>
      <c r="B266" s="305" t="s">
        <v>644</v>
      </c>
      <c r="C266" s="306" t="s">
        <v>495</v>
      </c>
      <c r="D266" s="307" t="s">
        <v>127</v>
      </c>
      <c r="E266" s="308" t="s">
        <v>603</v>
      </c>
      <c r="F266" s="309">
        <v>45622</v>
      </c>
      <c r="G266" s="297"/>
      <c r="H266" s="298" t="str">
        <f t="shared" si="6"/>
        <v>Awaited</v>
      </c>
      <c r="I266" s="304" t="s">
        <v>555</v>
      </c>
    </row>
    <row r="267" spans="1:9" x14ac:dyDescent="0.35">
      <c r="A267" s="288">
        <v>11</v>
      </c>
      <c r="B267" s="303" t="s">
        <v>649</v>
      </c>
      <c r="C267" s="296" t="s">
        <v>48</v>
      </c>
      <c r="D267" s="288" t="s">
        <v>127</v>
      </c>
      <c r="E267" s="290" t="s">
        <v>631</v>
      </c>
      <c r="F267" s="297">
        <v>45656</v>
      </c>
      <c r="G267" s="297"/>
      <c r="H267" s="298" t="str">
        <f t="shared" si="6"/>
        <v>Awaited</v>
      </c>
      <c r="I267" s="304" t="s">
        <v>1444</v>
      </c>
    </row>
    <row r="268" spans="1:9" x14ac:dyDescent="0.35">
      <c r="A268" s="288">
        <v>12</v>
      </c>
      <c r="B268" s="303" t="s">
        <v>649</v>
      </c>
      <c r="C268" s="296" t="s">
        <v>490</v>
      </c>
      <c r="D268" s="288" t="s">
        <v>127</v>
      </c>
      <c r="E268" s="290" t="s">
        <v>600</v>
      </c>
      <c r="F268" s="297">
        <v>45656</v>
      </c>
      <c r="G268" s="297">
        <v>45657</v>
      </c>
      <c r="H268" s="298">
        <f t="shared" si="6"/>
        <v>2</v>
      </c>
      <c r="I268" s="304" t="s">
        <v>555</v>
      </c>
    </row>
    <row r="269" spans="1:9" x14ac:dyDescent="0.35">
      <c r="A269" s="288">
        <v>13</v>
      </c>
      <c r="B269" s="303" t="s">
        <v>662</v>
      </c>
      <c r="C269" s="296" t="s">
        <v>160</v>
      </c>
      <c r="D269" s="288" t="s">
        <v>127</v>
      </c>
      <c r="E269" s="290"/>
      <c r="F269" s="297">
        <v>45658</v>
      </c>
      <c r="G269" s="297"/>
      <c r="H269" s="298" t="str">
        <f t="shared" si="6"/>
        <v>Awaited</v>
      </c>
      <c r="I269" s="304" t="s">
        <v>663</v>
      </c>
    </row>
    <row r="270" spans="1:9" x14ac:dyDescent="0.35">
      <c r="A270" s="288">
        <v>14</v>
      </c>
      <c r="B270" s="303" t="s">
        <v>662</v>
      </c>
      <c r="C270" s="296" t="s">
        <v>489</v>
      </c>
      <c r="D270" s="288" t="s">
        <v>127</v>
      </c>
      <c r="E270" s="290"/>
      <c r="F270" s="297">
        <v>45658</v>
      </c>
      <c r="G270" s="297"/>
      <c r="H270" s="298" t="str">
        <f t="shared" si="6"/>
        <v>Awaited</v>
      </c>
      <c r="I270" s="304" t="s">
        <v>663</v>
      </c>
    </row>
    <row r="271" spans="1:9" x14ac:dyDescent="0.35">
      <c r="A271" s="288">
        <v>15</v>
      </c>
      <c r="B271" s="303" t="s">
        <v>662</v>
      </c>
      <c r="C271" s="296" t="s">
        <v>493</v>
      </c>
      <c r="D271" s="288" t="s">
        <v>127</v>
      </c>
      <c r="E271" s="290"/>
      <c r="F271" s="297">
        <v>45658</v>
      </c>
      <c r="G271" s="297"/>
      <c r="H271" s="298" t="str">
        <f t="shared" si="6"/>
        <v>Awaited</v>
      </c>
      <c r="I271" s="304" t="s">
        <v>663</v>
      </c>
    </row>
    <row r="272" spans="1:9" x14ac:dyDescent="0.35">
      <c r="A272" s="288">
        <v>16</v>
      </c>
      <c r="B272" s="303" t="s">
        <v>662</v>
      </c>
      <c r="C272" s="296" t="s">
        <v>47</v>
      </c>
      <c r="D272" s="288" t="s">
        <v>127</v>
      </c>
      <c r="E272" s="290"/>
      <c r="F272" s="297">
        <v>45658</v>
      </c>
      <c r="G272" s="297">
        <v>45858</v>
      </c>
      <c r="H272" s="298">
        <f t="shared" si="6"/>
        <v>201</v>
      </c>
      <c r="I272" s="304" t="s">
        <v>663</v>
      </c>
    </row>
    <row r="273" spans="1:9" x14ac:dyDescent="0.35">
      <c r="A273" s="288">
        <v>17</v>
      </c>
      <c r="B273" s="303" t="s">
        <v>662</v>
      </c>
      <c r="C273" s="296" t="s">
        <v>497</v>
      </c>
      <c r="D273" s="288" t="s">
        <v>127</v>
      </c>
      <c r="E273" s="290"/>
      <c r="F273" s="297">
        <v>45658</v>
      </c>
      <c r="G273" s="297"/>
      <c r="H273" s="298" t="str">
        <f t="shared" si="6"/>
        <v>Awaited</v>
      </c>
      <c r="I273" s="304" t="s">
        <v>663</v>
      </c>
    </row>
    <row r="274" spans="1:9" x14ac:dyDescent="0.35">
      <c r="A274" s="288">
        <v>18</v>
      </c>
      <c r="B274" s="303" t="s">
        <v>662</v>
      </c>
      <c r="C274" s="296" t="s">
        <v>498</v>
      </c>
      <c r="D274" s="288" t="s">
        <v>127</v>
      </c>
      <c r="E274" s="290"/>
      <c r="F274" s="297">
        <v>45658</v>
      </c>
      <c r="G274" s="297"/>
      <c r="H274" s="298" t="str">
        <f t="shared" si="6"/>
        <v>Awaited</v>
      </c>
      <c r="I274" s="304" t="s">
        <v>663</v>
      </c>
    </row>
    <row r="275" spans="1:9" x14ac:dyDescent="0.35">
      <c r="A275" s="288">
        <v>19</v>
      </c>
      <c r="B275" s="303" t="s">
        <v>662</v>
      </c>
      <c r="C275" s="296" t="s">
        <v>517</v>
      </c>
      <c r="D275" s="288" t="s">
        <v>127</v>
      </c>
      <c r="E275" s="290"/>
      <c r="F275" s="297">
        <v>45658</v>
      </c>
      <c r="G275" s="297">
        <v>45852</v>
      </c>
      <c r="H275" s="298">
        <f t="shared" si="6"/>
        <v>195</v>
      </c>
      <c r="I275" s="304" t="s">
        <v>663</v>
      </c>
    </row>
    <row r="276" spans="1:9" x14ac:dyDescent="0.35">
      <c r="A276" s="288">
        <v>20</v>
      </c>
      <c r="B276" s="303" t="s">
        <v>662</v>
      </c>
      <c r="C276" s="296" t="s">
        <v>520</v>
      </c>
      <c r="D276" s="288" t="s">
        <v>127</v>
      </c>
      <c r="E276" s="290"/>
      <c r="F276" s="297">
        <v>45658</v>
      </c>
      <c r="G276" s="297"/>
      <c r="H276" s="298" t="str">
        <f t="shared" si="6"/>
        <v>Awaited</v>
      </c>
      <c r="I276" s="304" t="s">
        <v>663</v>
      </c>
    </row>
    <row r="277" spans="1:9" x14ac:dyDescent="0.35">
      <c r="A277" s="288">
        <v>21</v>
      </c>
      <c r="B277" s="303" t="s">
        <v>662</v>
      </c>
      <c r="C277" s="296" t="s">
        <v>521</v>
      </c>
      <c r="D277" s="288" t="s">
        <v>127</v>
      </c>
      <c r="E277" s="290"/>
      <c r="F277" s="297">
        <v>45658</v>
      </c>
      <c r="G277" s="297"/>
      <c r="H277" s="298" t="str">
        <f>+IF(G277="","Awaited",_xlfn.DAYS(G277,F277)+1)</f>
        <v>Awaited</v>
      </c>
      <c r="I277" s="304" t="s">
        <v>663</v>
      </c>
    </row>
    <row r="278" spans="1:9" x14ac:dyDescent="0.35">
      <c r="A278" s="288">
        <v>22</v>
      </c>
      <c r="B278" s="303" t="s">
        <v>662</v>
      </c>
      <c r="C278" s="296" t="s">
        <v>637</v>
      </c>
      <c r="D278" s="288" t="s">
        <v>127</v>
      </c>
      <c r="E278" s="290" t="s">
        <v>1487</v>
      </c>
      <c r="F278" s="297">
        <v>45862</v>
      </c>
      <c r="G278" s="297">
        <v>45863</v>
      </c>
      <c r="H278" s="298">
        <f>+IF(G278="","Awaited",_xlfn.DAYS(G278,F278)+1)</f>
        <v>2</v>
      </c>
      <c r="I278" s="304" t="s">
        <v>1486</v>
      </c>
    </row>
    <row r="279" spans="1:9" ht="26" x14ac:dyDescent="0.35">
      <c r="A279" s="288">
        <v>23</v>
      </c>
      <c r="B279" s="303" t="s">
        <v>662</v>
      </c>
      <c r="C279" s="296" t="s">
        <v>485</v>
      </c>
      <c r="D279" s="288" t="s">
        <v>127</v>
      </c>
      <c r="E279" s="290" t="s">
        <v>1484</v>
      </c>
      <c r="F279" s="297">
        <v>45863</v>
      </c>
      <c r="G279" s="297"/>
      <c r="H279" s="298" t="str">
        <f>+IF(G279="","Awaited",_xlfn.DAYS(G279,F279)+1)</f>
        <v>Awaited</v>
      </c>
      <c r="I279" s="304" t="s">
        <v>1488</v>
      </c>
    </row>
    <row r="280" spans="1:9" ht="26" x14ac:dyDescent="0.35">
      <c r="A280" s="288">
        <v>24</v>
      </c>
      <c r="B280" s="303" t="s">
        <v>662</v>
      </c>
      <c r="C280" s="296" t="s">
        <v>69</v>
      </c>
      <c r="D280" s="288" t="s">
        <v>127</v>
      </c>
      <c r="E280" s="290" t="s">
        <v>1525</v>
      </c>
      <c r="F280" s="297">
        <v>45875</v>
      </c>
      <c r="G280" s="297"/>
      <c r="H280" s="298" t="str">
        <f>+IF(G280="","Awaited",_xlfn.DAYS(G280,F280)+1)</f>
        <v>Awaited</v>
      </c>
      <c r="I280" s="302" t="s">
        <v>1538</v>
      </c>
    </row>
    <row r="281" spans="1:9" x14ac:dyDescent="0.35">
      <c r="A281" s="288">
        <v>25</v>
      </c>
      <c r="B281" s="303" t="s">
        <v>662</v>
      </c>
      <c r="C281" s="296" t="s">
        <v>155</v>
      </c>
      <c r="D281" s="288" t="s">
        <v>127</v>
      </c>
      <c r="E281" s="290"/>
      <c r="F281" s="297">
        <v>45881</v>
      </c>
      <c r="G281" s="297"/>
      <c r="H281" s="298" t="str">
        <f t="shared" ref="H281:H282" si="7">+IF(G281="","Awaited",_xlfn.DAYS(G281,F281)+1)</f>
        <v>Awaited</v>
      </c>
      <c r="I281" s="302" t="s">
        <v>1573</v>
      </c>
    </row>
    <row r="282" spans="1:9" x14ac:dyDescent="0.35">
      <c r="A282" s="288">
        <v>26</v>
      </c>
      <c r="B282" s="303" t="s">
        <v>662</v>
      </c>
      <c r="C282" s="296" t="s">
        <v>158</v>
      </c>
      <c r="D282" s="288" t="s">
        <v>127</v>
      </c>
      <c r="E282" s="290"/>
      <c r="F282" s="297">
        <v>45881</v>
      </c>
      <c r="G282" s="297"/>
      <c r="H282" s="298" t="str">
        <f t="shared" si="7"/>
        <v>Awaited</v>
      </c>
      <c r="I282" s="302" t="s">
        <v>1573</v>
      </c>
    </row>
    <row r="283" spans="1:9" ht="26" x14ac:dyDescent="0.35">
      <c r="A283" s="288">
        <v>27</v>
      </c>
      <c r="B283" s="303" t="s">
        <v>662</v>
      </c>
      <c r="C283" s="296" t="s">
        <v>192</v>
      </c>
      <c r="D283" s="288" t="s">
        <v>127</v>
      </c>
      <c r="E283" s="290" t="s">
        <v>1572</v>
      </c>
      <c r="F283" s="297">
        <v>45898</v>
      </c>
      <c r="G283" s="297"/>
      <c r="H283" s="298" t="str">
        <f t="shared" ref="H283" si="8">+IF(G283="","Awaited",_xlfn.DAYS(G283,F283)+1)</f>
        <v>Awaited</v>
      </c>
      <c r="I283" s="302" t="s">
        <v>1573</v>
      </c>
    </row>
    <row r="284" spans="1:9" ht="26" x14ac:dyDescent="0.35">
      <c r="A284" s="288">
        <v>28</v>
      </c>
      <c r="B284" s="295" t="s">
        <v>1575</v>
      </c>
      <c r="C284" s="296" t="s">
        <v>536</v>
      </c>
      <c r="D284" s="288" t="s">
        <v>127</v>
      </c>
      <c r="E284" s="290"/>
      <c r="F284" s="297">
        <v>45899</v>
      </c>
      <c r="G284" s="297"/>
      <c r="H284" s="298" t="str">
        <f t="shared" ref="H284:H318" si="9">+IF(G284="","Awaited",_xlfn.DAYS(G284,F284)+1)</f>
        <v>Awaited</v>
      </c>
      <c r="I284" s="302" t="s">
        <v>1573</v>
      </c>
    </row>
    <row r="285" spans="1:9" ht="26" x14ac:dyDescent="0.35">
      <c r="A285" s="288">
        <v>29</v>
      </c>
      <c r="B285" s="295" t="s">
        <v>1575</v>
      </c>
      <c r="C285" s="296" t="s">
        <v>537</v>
      </c>
      <c r="D285" s="288" t="s">
        <v>127</v>
      </c>
      <c r="E285" s="290"/>
      <c r="F285" s="297">
        <v>45899</v>
      </c>
      <c r="G285" s="297"/>
      <c r="H285" s="298" t="str">
        <f t="shared" si="9"/>
        <v>Awaited</v>
      </c>
      <c r="I285" s="302" t="s">
        <v>1573</v>
      </c>
    </row>
    <row r="286" spans="1:9" ht="26" x14ac:dyDescent="0.35">
      <c r="A286" s="288">
        <v>30</v>
      </c>
      <c r="B286" s="295" t="s">
        <v>1575</v>
      </c>
      <c r="C286" s="296" t="s">
        <v>538</v>
      </c>
      <c r="D286" s="288" t="s">
        <v>127</v>
      </c>
      <c r="E286" s="290"/>
      <c r="F286" s="297">
        <v>45899</v>
      </c>
      <c r="G286" s="297"/>
      <c r="H286" s="298" t="str">
        <f t="shared" si="9"/>
        <v>Awaited</v>
      </c>
      <c r="I286" s="302" t="s">
        <v>1573</v>
      </c>
    </row>
    <row r="287" spans="1:9" ht="26" x14ac:dyDescent="0.35">
      <c r="A287" s="288">
        <v>31</v>
      </c>
      <c r="B287" s="295" t="s">
        <v>1575</v>
      </c>
      <c r="C287" s="296" t="s">
        <v>57</v>
      </c>
      <c r="D287" s="288" t="s">
        <v>127</v>
      </c>
      <c r="E287" s="290"/>
      <c r="F287" s="297">
        <v>45899</v>
      </c>
      <c r="G287" s="297"/>
      <c r="H287" s="298" t="str">
        <f t="shared" si="9"/>
        <v>Awaited</v>
      </c>
      <c r="I287" s="302" t="s">
        <v>1573</v>
      </c>
    </row>
    <row r="288" spans="1:9" ht="26" x14ac:dyDescent="0.35">
      <c r="A288" s="288">
        <v>32</v>
      </c>
      <c r="B288" s="295" t="s">
        <v>1575</v>
      </c>
      <c r="C288" s="296" t="s">
        <v>34</v>
      </c>
      <c r="D288" s="288" t="s">
        <v>127</v>
      </c>
      <c r="E288" s="290"/>
      <c r="F288" s="297">
        <v>45899</v>
      </c>
      <c r="G288" s="297"/>
      <c r="H288" s="298" t="str">
        <f t="shared" si="9"/>
        <v>Awaited</v>
      </c>
      <c r="I288" s="302" t="s">
        <v>1573</v>
      </c>
    </row>
    <row r="289" spans="1:9" ht="26" x14ac:dyDescent="0.35">
      <c r="A289" s="288">
        <v>33</v>
      </c>
      <c r="B289" s="295" t="s">
        <v>1575</v>
      </c>
      <c r="C289" s="296" t="s">
        <v>182</v>
      </c>
      <c r="D289" s="288" t="s">
        <v>127</v>
      </c>
      <c r="E289" s="290"/>
      <c r="F289" s="297">
        <v>45899</v>
      </c>
      <c r="G289" s="297"/>
      <c r="H289" s="298" t="str">
        <f t="shared" si="9"/>
        <v>Awaited</v>
      </c>
      <c r="I289" s="302" t="s">
        <v>1573</v>
      </c>
    </row>
    <row r="290" spans="1:9" ht="26" x14ac:dyDescent="0.35">
      <c r="A290" s="288">
        <v>34</v>
      </c>
      <c r="B290" s="295" t="s">
        <v>1575</v>
      </c>
      <c r="C290" s="296" t="s">
        <v>183</v>
      </c>
      <c r="D290" s="288" t="s">
        <v>127</v>
      </c>
      <c r="E290" s="290"/>
      <c r="F290" s="297">
        <v>45899</v>
      </c>
      <c r="G290" s="297"/>
      <c r="H290" s="298" t="str">
        <f t="shared" si="9"/>
        <v>Awaited</v>
      </c>
      <c r="I290" s="302" t="s">
        <v>1573</v>
      </c>
    </row>
    <row r="291" spans="1:9" ht="26" x14ac:dyDescent="0.35">
      <c r="A291" s="288">
        <v>35</v>
      </c>
      <c r="B291" s="295" t="s">
        <v>1575</v>
      </c>
      <c r="C291" s="296" t="s">
        <v>58</v>
      </c>
      <c r="D291" s="288" t="s">
        <v>127</v>
      </c>
      <c r="E291" s="290"/>
      <c r="F291" s="297">
        <v>45899</v>
      </c>
      <c r="G291" s="297">
        <v>45906</v>
      </c>
      <c r="H291" s="298">
        <f t="shared" si="9"/>
        <v>8</v>
      </c>
      <c r="I291" s="302" t="s">
        <v>1573</v>
      </c>
    </row>
    <row r="292" spans="1:9" ht="26" x14ac:dyDescent="0.35">
      <c r="A292" s="288">
        <v>36</v>
      </c>
      <c r="B292" s="295" t="s">
        <v>1575</v>
      </c>
      <c r="C292" s="296" t="s">
        <v>61</v>
      </c>
      <c r="D292" s="288" t="s">
        <v>127</v>
      </c>
      <c r="E292" s="290"/>
      <c r="F292" s="297">
        <v>45899</v>
      </c>
      <c r="G292" s="297"/>
      <c r="H292" s="298" t="str">
        <f t="shared" si="9"/>
        <v>Awaited</v>
      </c>
      <c r="I292" s="302" t="s">
        <v>1573</v>
      </c>
    </row>
    <row r="293" spans="1:9" ht="26" x14ac:dyDescent="0.35">
      <c r="A293" s="288">
        <v>37</v>
      </c>
      <c r="B293" s="295" t="s">
        <v>1575</v>
      </c>
      <c r="C293" s="296" t="s">
        <v>62</v>
      </c>
      <c r="D293" s="288" t="s">
        <v>127</v>
      </c>
      <c r="E293" s="290"/>
      <c r="F293" s="297">
        <v>45899</v>
      </c>
      <c r="G293" s="297"/>
      <c r="H293" s="298" t="str">
        <f t="shared" si="9"/>
        <v>Awaited</v>
      </c>
      <c r="I293" s="302" t="s">
        <v>1573</v>
      </c>
    </row>
    <row r="294" spans="1:9" ht="26" x14ac:dyDescent="0.35">
      <c r="A294" s="288">
        <v>38</v>
      </c>
      <c r="B294" s="295" t="s">
        <v>1575</v>
      </c>
      <c r="C294" s="296" t="s">
        <v>186</v>
      </c>
      <c r="D294" s="288" t="s">
        <v>127</v>
      </c>
      <c r="E294" s="290"/>
      <c r="F294" s="297">
        <v>45899</v>
      </c>
      <c r="G294" s="297"/>
      <c r="H294" s="298" t="str">
        <f t="shared" si="9"/>
        <v>Awaited</v>
      </c>
      <c r="I294" s="302" t="s">
        <v>1573</v>
      </c>
    </row>
    <row r="295" spans="1:9" ht="26" x14ac:dyDescent="0.35">
      <c r="A295" s="288">
        <v>39</v>
      </c>
      <c r="B295" s="295" t="s">
        <v>1575</v>
      </c>
      <c r="C295" s="296" t="s">
        <v>187</v>
      </c>
      <c r="D295" s="288" t="s">
        <v>127</v>
      </c>
      <c r="E295" s="290"/>
      <c r="F295" s="297">
        <v>45899</v>
      </c>
      <c r="G295" s="297"/>
      <c r="H295" s="298" t="str">
        <f t="shared" si="9"/>
        <v>Awaited</v>
      </c>
      <c r="I295" s="302" t="s">
        <v>1573</v>
      </c>
    </row>
    <row r="296" spans="1:9" ht="26" x14ac:dyDescent="0.35">
      <c r="A296" s="288">
        <v>40</v>
      </c>
      <c r="B296" s="295" t="s">
        <v>1575</v>
      </c>
      <c r="C296" s="296" t="s">
        <v>68</v>
      </c>
      <c r="D296" s="288" t="s">
        <v>127</v>
      </c>
      <c r="E296" s="290"/>
      <c r="F296" s="297">
        <v>45899</v>
      </c>
      <c r="G296" s="297"/>
      <c r="H296" s="298" t="str">
        <f t="shared" si="9"/>
        <v>Awaited</v>
      </c>
      <c r="I296" s="302" t="s">
        <v>1573</v>
      </c>
    </row>
    <row r="297" spans="1:9" ht="26" x14ac:dyDescent="0.35">
      <c r="A297" s="288">
        <v>41</v>
      </c>
      <c r="B297" s="295" t="s">
        <v>1575</v>
      </c>
      <c r="C297" s="296" t="s">
        <v>189</v>
      </c>
      <c r="D297" s="288" t="s">
        <v>127</v>
      </c>
      <c r="E297" s="290"/>
      <c r="F297" s="297">
        <v>45899</v>
      </c>
      <c r="G297" s="297"/>
      <c r="H297" s="298" t="str">
        <f t="shared" si="9"/>
        <v>Awaited</v>
      </c>
      <c r="I297" s="302" t="s">
        <v>1573</v>
      </c>
    </row>
    <row r="298" spans="1:9" ht="26" x14ac:dyDescent="0.35">
      <c r="A298" s="288">
        <v>42</v>
      </c>
      <c r="B298" s="295" t="s">
        <v>1575</v>
      </c>
      <c r="C298" s="296" t="s">
        <v>190</v>
      </c>
      <c r="D298" s="288" t="s">
        <v>127</v>
      </c>
      <c r="E298" s="290"/>
      <c r="F298" s="297">
        <v>45899</v>
      </c>
      <c r="G298" s="297"/>
      <c r="H298" s="298" t="str">
        <f t="shared" si="9"/>
        <v>Awaited</v>
      </c>
      <c r="I298" s="302" t="s">
        <v>1573</v>
      </c>
    </row>
    <row r="299" spans="1:9" ht="26" x14ac:dyDescent="0.35">
      <c r="A299" s="288">
        <v>43</v>
      </c>
      <c r="B299" s="295" t="s">
        <v>1575</v>
      </c>
      <c r="C299" s="296" t="s">
        <v>191</v>
      </c>
      <c r="D299" s="288" t="s">
        <v>127</v>
      </c>
      <c r="E299" s="290"/>
      <c r="F299" s="297">
        <v>45899</v>
      </c>
      <c r="G299" s="297"/>
      <c r="H299" s="298" t="str">
        <f t="shared" si="9"/>
        <v>Awaited</v>
      </c>
      <c r="I299" s="302" t="s">
        <v>1573</v>
      </c>
    </row>
    <row r="300" spans="1:9" ht="26" x14ac:dyDescent="0.35">
      <c r="A300" s="288">
        <v>44</v>
      </c>
      <c r="B300" s="295" t="s">
        <v>1575</v>
      </c>
      <c r="C300" s="296" t="s">
        <v>194</v>
      </c>
      <c r="D300" s="288" t="s">
        <v>127</v>
      </c>
      <c r="E300" s="290"/>
      <c r="F300" s="297">
        <v>45899</v>
      </c>
      <c r="G300" s="297"/>
      <c r="H300" s="298" t="str">
        <f t="shared" si="9"/>
        <v>Awaited</v>
      </c>
      <c r="I300" s="302" t="s">
        <v>1573</v>
      </c>
    </row>
    <row r="301" spans="1:9" ht="26" x14ac:dyDescent="0.35">
      <c r="A301" s="288">
        <v>45</v>
      </c>
      <c r="B301" s="295" t="s">
        <v>1575</v>
      </c>
      <c r="C301" s="296" t="s">
        <v>71</v>
      </c>
      <c r="D301" s="288" t="s">
        <v>127</v>
      </c>
      <c r="E301" s="290"/>
      <c r="F301" s="297">
        <v>45899</v>
      </c>
      <c r="G301" s="297"/>
      <c r="H301" s="298" t="str">
        <f t="shared" si="9"/>
        <v>Awaited</v>
      </c>
      <c r="I301" s="302" t="s">
        <v>1573</v>
      </c>
    </row>
    <row r="302" spans="1:9" ht="26" x14ac:dyDescent="0.35">
      <c r="A302" s="288">
        <v>46</v>
      </c>
      <c r="B302" s="295" t="s">
        <v>1575</v>
      </c>
      <c r="C302" s="296" t="s">
        <v>73</v>
      </c>
      <c r="D302" s="288" t="s">
        <v>127</v>
      </c>
      <c r="E302" s="290"/>
      <c r="F302" s="297">
        <v>45899</v>
      </c>
      <c r="G302" s="297"/>
      <c r="H302" s="298" t="str">
        <f t="shared" si="9"/>
        <v>Awaited</v>
      </c>
      <c r="I302" s="302" t="s">
        <v>1573</v>
      </c>
    </row>
    <row r="303" spans="1:9" ht="26" x14ac:dyDescent="0.35">
      <c r="A303" s="288">
        <v>47</v>
      </c>
      <c r="B303" s="295" t="s">
        <v>1575</v>
      </c>
      <c r="C303" s="296" t="s">
        <v>74</v>
      </c>
      <c r="D303" s="288" t="s">
        <v>127</v>
      </c>
      <c r="E303" s="290"/>
      <c r="F303" s="297">
        <v>45899</v>
      </c>
      <c r="G303" s="297"/>
      <c r="H303" s="298" t="str">
        <f t="shared" si="9"/>
        <v>Awaited</v>
      </c>
      <c r="I303" s="302" t="s">
        <v>1573</v>
      </c>
    </row>
    <row r="304" spans="1:9" ht="26" x14ac:dyDescent="0.35">
      <c r="A304" s="288">
        <v>48</v>
      </c>
      <c r="B304" s="295" t="s">
        <v>1575</v>
      </c>
      <c r="C304" s="296" t="s">
        <v>195</v>
      </c>
      <c r="D304" s="288" t="s">
        <v>127</v>
      </c>
      <c r="E304" s="290"/>
      <c r="F304" s="297">
        <v>45899</v>
      </c>
      <c r="G304" s="297">
        <v>45912</v>
      </c>
      <c r="H304" s="298">
        <f t="shared" si="9"/>
        <v>14</v>
      </c>
      <c r="I304" s="302" t="s">
        <v>1627</v>
      </c>
    </row>
    <row r="305" spans="1:9" ht="26" x14ac:dyDescent="0.35">
      <c r="A305" s="288">
        <v>49</v>
      </c>
      <c r="B305" s="295" t="s">
        <v>1575</v>
      </c>
      <c r="C305" s="296" t="s">
        <v>196</v>
      </c>
      <c r="D305" s="288" t="s">
        <v>127</v>
      </c>
      <c r="E305" s="290"/>
      <c r="F305" s="297">
        <v>45899</v>
      </c>
      <c r="G305" s="297"/>
      <c r="H305" s="298" t="str">
        <f t="shared" si="9"/>
        <v>Awaited</v>
      </c>
      <c r="I305" s="302" t="s">
        <v>1573</v>
      </c>
    </row>
    <row r="306" spans="1:9" ht="26" x14ac:dyDescent="0.35">
      <c r="A306" s="288">
        <v>50</v>
      </c>
      <c r="B306" s="295" t="s">
        <v>1575</v>
      </c>
      <c r="C306" s="296" t="s">
        <v>197</v>
      </c>
      <c r="D306" s="288" t="s">
        <v>127</v>
      </c>
      <c r="E306" s="290"/>
      <c r="F306" s="297">
        <v>45899</v>
      </c>
      <c r="G306" s="297"/>
      <c r="H306" s="298" t="str">
        <f t="shared" si="9"/>
        <v>Awaited</v>
      </c>
      <c r="I306" s="302" t="s">
        <v>1573</v>
      </c>
    </row>
    <row r="307" spans="1:9" ht="26" x14ac:dyDescent="0.35">
      <c r="A307" s="288">
        <v>51</v>
      </c>
      <c r="B307" s="295" t="s">
        <v>1575</v>
      </c>
      <c r="C307" s="296" t="s">
        <v>199</v>
      </c>
      <c r="D307" s="288" t="s">
        <v>127</v>
      </c>
      <c r="E307" s="290"/>
      <c r="F307" s="297">
        <v>45899</v>
      </c>
      <c r="G307" s="297"/>
      <c r="H307" s="298" t="str">
        <f t="shared" si="9"/>
        <v>Awaited</v>
      </c>
      <c r="I307" s="302" t="s">
        <v>1573</v>
      </c>
    </row>
    <row r="308" spans="1:9" ht="26" x14ac:dyDescent="0.35">
      <c r="A308" s="288">
        <v>52</v>
      </c>
      <c r="B308" s="295" t="s">
        <v>1575</v>
      </c>
      <c r="C308" s="296" t="s">
        <v>200</v>
      </c>
      <c r="D308" s="288" t="s">
        <v>127</v>
      </c>
      <c r="E308" s="290"/>
      <c r="F308" s="297">
        <v>45899</v>
      </c>
      <c r="G308" s="297">
        <v>45915</v>
      </c>
      <c r="H308" s="298">
        <f t="shared" si="9"/>
        <v>17</v>
      </c>
      <c r="I308" s="302" t="s">
        <v>1573</v>
      </c>
    </row>
    <row r="309" spans="1:9" ht="26" x14ac:dyDescent="0.35">
      <c r="A309" s="288">
        <v>53</v>
      </c>
      <c r="B309" s="295" t="s">
        <v>1575</v>
      </c>
      <c r="C309" s="296" t="s">
        <v>201</v>
      </c>
      <c r="D309" s="288" t="s">
        <v>127</v>
      </c>
      <c r="E309" s="290"/>
      <c r="F309" s="297">
        <v>45899</v>
      </c>
      <c r="G309" s="297"/>
      <c r="H309" s="298" t="str">
        <f t="shared" si="9"/>
        <v>Awaited</v>
      </c>
      <c r="I309" s="302" t="s">
        <v>1573</v>
      </c>
    </row>
    <row r="310" spans="1:9" ht="26" x14ac:dyDescent="0.35">
      <c r="A310" s="288">
        <v>54</v>
      </c>
      <c r="B310" s="295" t="s">
        <v>1575</v>
      </c>
      <c r="C310" s="296" t="s">
        <v>26</v>
      </c>
      <c r="D310" s="288" t="s">
        <v>127</v>
      </c>
      <c r="E310" s="290"/>
      <c r="F310" s="297">
        <v>45899</v>
      </c>
      <c r="G310" s="297"/>
      <c r="H310" s="298" t="str">
        <f t="shared" si="9"/>
        <v>Awaited</v>
      </c>
      <c r="I310" s="302" t="s">
        <v>1573</v>
      </c>
    </row>
    <row r="311" spans="1:9" ht="26" x14ac:dyDescent="0.35">
      <c r="A311" s="288">
        <v>55</v>
      </c>
      <c r="B311" s="295" t="s">
        <v>1575</v>
      </c>
      <c r="C311" s="296" t="s">
        <v>202</v>
      </c>
      <c r="D311" s="288" t="s">
        <v>127</v>
      </c>
      <c r="E311" s="290"/>
      <c r="F311" s="297">
        <v>45899</v>
      </c>
      <c r="G311" s="297"/>
      <c r="H311" s="298" t="str">
        <f t="shared" si="9"/>
        <v>Awaited</v>
      </c>
      <c r="I311" s="302" t="s">
        <v>1573</v>
      </c>
    </row>
    <row r="312" spans="1:9" ht="26" x14ac:dyDescent="0.35">
      <c r="A312" s="288">
        <v>56</v>
      </c>
      <c r="B312" s="295" t="s">
        <v>1575</v>
      </c>
      <c r="C312" s="296" t="s">
        <v>204</v>
      </c>
      <c r="D312" s="288" t="s">
        <v>127</v>
      </c>
      <c r="E312" s="290"/>
      <c r="F312" s="297">
        <v>45899</v>
      </c>
      <c r="G312" s="297"/>
      <c r="H312" s="298" t="str">
        <f t="shared" si="9"/>
        <v>Awaited</v>
      </c>
      <c r="I312" s="302" t="s">
        <v>1573</v>
      </c>
    </row>
    <row r="313" spans="1:9" ht="26" x14ac:dyDescent="0.35">
      <c r="A313" s="288">
        <v>57</v>
      </c>
      <c r="B313" s="295" t="s">
        <v>1575</v>
      </c>
      <c r="C313" s="296" t="s">
        <v>78</v>
      </c>
      <c r="D313" s="288" t="s">
        <v>127</v>
      </c>
      <c r="E313" s="290"/>
      <c r="F313" s="297">
        <v>45899</v>
      </c>
      <c r="G313" s="297"/>
      <c r="H313" s="298" t="str">
        <f t="shared" si="9"/>
        <v>Awaited</v>
      </c>
      <c r="I313" s="302" t="s">
        <v>1573</v>
      </c>
    </row>
    <row r="314" spans="1:9" ht="26" x14ac:dyDescent="0.35">
      <c r="A314" s="288">
        <v>58</v>
      </c>
      <c r="B314" s="295" t="s">
        <v>1575</v>
      </c>
      <c r="C314" s="296" t="s">
        <v>80</v>
      </c>
      <c r="D314" s="288" t="s">
        <v>127</v>
      </c>
      <c r="E314" s="290"/>
      <c r="F314" s="297">
        <v>45899</v>
      </c>
      <c r="G314" s="297"/>
      <c r="H314" s="298" t="str">
        <f t="shared" si="9"/>
        <v>Awaited</v>
      </c>
      <c r="I314" s="302" t="s">
        <v>1573</v>
      </c>
    </row>
    <row r="315" spans="1:9" ht="26" x14ac:dyDescent="0.35">
      <c r="A315" s="288">
        <v>59</v>
      </c>
      <c r="B315" s="295" t="s">
        <v>1575</v>
      </c>
      <c r="C315" s="296" t="s">
        <v>82</v>
      </c>
      <c r="D315" s="288" t="s">
        <v>127</v>
      </c>
      <c r="E315" s="290"/>
      <c r="F315" s="297">
        <v>45899</v>
      </c>
      <c r="G315" s="297"/>
      <c r="H315" s="298" t="str">
        <f t="shared" si="9"/>
        <v>Awaited</v>
      </c>
      <c r="I315" s="302" t="s">
        <v>1573</v>
      </c>
    </row>
    <row r="316" spans="1:9" ht="26" x14ac:dyDescent="0.35">
      <c r="A316" s="288">
        <v>60</v>
      </c>
      <c r="B316" s="295" t="s">
        <v>1575</v>
      </c>
      <c r="C316" s="296" t="s">
        <v>207</v>
      </c>
      <c r="D316" s="288" t="s">
        <v>127</v>
      </c>
      <c r="E316" s="290"/>
      <c r="F316" s="297">
        <v>45899</v>
      </c>
      <c r="G316" s="297"/>
      <c r="H316" s="298" t="str">
        <f t="shared" si="9"/>
        <v>Awaited</v>
      </c>
      <c r="I316" s="302" t="s">
        <v>1573</v>
      </c>
    </row>
    <row r="317" spans="1:9" ht="26" x14ac:dyDescent="0.35">
      <c r="A317" s="288">
        <v>61</v>
      </c>
      <c r="B317" s="295" t="s">
        <v>1575</v>
      </c>
      <c r="C317" s="296" t="s">
        <v>208</v>
      </c>
      <c r="D317" s="288" t="s">
        <v>127</v>
      </c>
      <c r="E317" s="290"/>
      <c r="F317" s="297">
        <v>45899</v>
      </c>
      <c r="G317" s="297"/>
      <c r="H317" s="298" t="str">
        <f t="shared" si="9"/>
        <v>Awaited</v>
      </c>
      <c r="I317" s="302" t="s">
        <v>1573</v>
      </c>
    </row>
    <row r="318" spans="1:9" ht="26" x14ac:dyDescent="0.35">
      <c r="A318" s="288">
        <v>62</v>
      </c>
      <c r="B318" s="295" t="s">
        <v>1575</v>
      </c>
      <c r="C318" s="296" t="s">
        <v>83</v>
      </c>
      <c r="D318" s="288" t="s">
        <v>127</v>
      </c>
      <c r="E318" s="290"/>
      <c r="F318" s="297">
        <v>45899</v>
      </c>
      <c r="G318" s="297"/>
      <c r="H318" s="298" t="str">
        <f t="shared" si="9"/>
        <v>Awaited</v>
      </c>
      <c r="I318" s="302" t="s">
        <v>1573</v>
      </c>
    </row>
    <row r="319" spans="1:9" ht="26" x14ac:dyDescent="0.35">
      <c r="A319" s="288">
        <v>63</v>
      </c>
      <c r="B319" s="295" t="s">
        <v>1575</v>
      </c>
      <c r="C319" s="296" t="s">
        <v>45</v>
      </c>
      <c r="D319" s="288" t="s">
        <v>127</v>
      </c>
      <c r="E319" s="290"/>
      <c r="F319" s="297">
        <v>45899</v>
      </c>
      <c r="G319" s="297"/>
      <c r="H319" s="298" t="str">
        <f t="shared" ref="H319:H321" si="10">+IF(G319="","Awaited",_xlfn.DAYS(G319,F319)+1)</f>
        <v>Awaited</v>
      </c>
      <c r="I319" s="302" t="s">
        <v>1573</v>
      </c>
    </row>
    <row r="320" spans="1:9" ht="26" x14ac:dyDescent="0.35">
      <c r="A320" s="288">
        <v>64</v>
      </c>
      <c r="B320" s="295" t="s">
        <v>1575</v>
      </c>
      <c r="C320" s="296" t="s">
        <v>46</v>
      </c>
      <c r="D320" s="288" t="s">
        <v>127</v>
      </c>
      <c r="E320" s="290"/>
      <c r="F320" s="297">
        <v>45899</v>
      </c>
      <c r="G320" s="297"/>
      <c r="H320" s="298" t="str">
        <f t="shared" si="10"/>
        <v>Awaited</v>
      </c>
      <c r="I320" s="302" t="s">
        <v>1573</v>
      </c>
    </row>
    <row r="321" spans="1:9" ht="26" x14ac:dyDescent="0.35">
      <c r="A321" s="288">
        <v>65</v>
      </c>
      <c r="B321" s="295" t="s">
        <v>1575</v>
      </c>
      <c r="C321" s="296" t="s">
        <v>31</v>
      </c>
      <c r="D321" s="288" t="s">
        <v>127</v>
      </c>
      <c r="E321" s="290"/>
      <c r="F321" s="297">
        <v>45899</v>
      </c>
      <c r="G321" s="297">
        <v>45919</v>
      </c>
      <c r="H321" s="298">
        <f t="shared" si="10"/>
        <v>21</v>
      </c>
      <c r="I321" s="302" t="s">
        <v>1573</v>
      </c>
    </row>
    <row r="322" spans="1:9" ht="26" x14ac:dyDescent="0.35">
      <c r="A322" s="288">
        <v>66</v>
      </c>
      <c r="B322" s="295" t="s">
        <v>1575</v>
      </c>
      <c r="C322" s="296" t="s">
        <v>525</v>
      </c>
      <c r="D322" s="288" t="s">
        <v>127</v>
      </c>
      <c r="E322" s="290"/>
      <c r="F322" s="297">
        <v>45913</v>
      </c>
      <c r="G322" s="297"/>
      <c r="H322" s="298" t="str">
        <f t="shared" ref="H322:H336" si="11">+IF(G322="","Awaited",_xlfn.DAYS(G322,F322)+1)</f>
        <v>Awaited</v>
      </c>
      <c r="I322" s="302" t="s">
        <v>1573</v>
      </c>
    </row>
    <row r="323" spans="1:9" ht="26" x14ac:dyDescent="0.35">
      <c r="A323" s="288">
        <v>67</v>
      </c>
      <c r="B323" s="295" t="s">
        <v>1575</v>
      </c>
      <c r="C323" s="296" t="s">
        <v>529</v>
      </c>
      <c r="D323" s="288" t="s">
        <v>127</v>
      </c>
      <c r="E323" s="290"/>
      <c r="F323" s="297">
        <v>45913</v>
      </c>
      <c r="G323" s="297"/>
      <c r="H323" s="298" t="str">
        <f t="shared" si="11"/>
        <v>Awaited</v>
      </c>
      <c r="I323" s="302" t="s">
        <v>1573</v>
      </c>
    </row>
    <row r="324" spans="1:9" ht="26" x14ac:dyDescent="0.35">
      <c r="A324" s="288">
        <v>68</v>
      </c>
      <c r="B324" s="295" t="s">
        <v>1575</v>
      </c>
      <c r="C324" s="296" t="s">
        <v>532</v>
      </c>
      <c r="D324" s="288" t="s">
        <v>127</v>
      </c>
      <c r="E324" s="290"/>
      <c r="F324" s="297">
        <v>45913</v>
      </c>
      <c r="G324" s="297">
        <v>45919</v>
      </c>
      <c r="H324" s="298">
        <f t="shared" si="11"/>
        <v>7</v>
      </c>
      <c r="I324" s="302" t="s">
        <v>1573</v>
      </c>
    </row>
    <row r="325" spans="1:9" ht="26" x14ac:dyDescent="0.35">
      <c r="A325" s="288">
        <v>69</v>
      </c>
      <c r="B325" s="295" t="s">
        <v>1575</v>
      </c>
      <c r="C325" s="296" t="s">
        <v>534</v>
      </c>
      <c r="D325" s="288" t="s">
        <v>127</v>
      </c>
      <c r="E325" s="290"/>
      <c r="F325" s="297">
        <v>45913</v>
      </c>
      <c r="G325" s="297"/>
      <c r="H325" s="298" t="str">
        <f t="shared" si="11"/>
        <v>Awaited</v>
      </c>
      <c r="I325" s="302" t="s">
        <v>1573</v>
      </c>
    </row>
    <row r="326" spans="1:9" ht="26" x14ac:dyDescent="0.35">
      <c r="A326" s="288">
        <v>70</v>
      </c>
      <c r="B326" s="295" t="s">
        <v>1575</v>
      </c>
      <c r="C326" s="296" t="s">
        <v>179</v>
      </c>
      <c r="D326" s="288" t="s">
        <v>127</v>
      </c>
      <c r="E326" s="290"/>
      <c r="F326" s="297">
        <v>45913</v>
      </c>
      <c r="G326" s="297"/>
      <c r="H326" s="298" t="str">
        <f t="shared" si="11"/>
        <v>Awaited</v>
      </c>
      <c r="I326" s="302" t="s">
        <v>1573</v>
      </c>
    </row>
    <row r="327" spans="1:9" ht="26" x14ac:dyDescent="0.35">
      <c r="A327" s="288">
        <v>71</v>
      </c>
      <c r="B327" s="295" t="s">
        <v>1575</v>
      </c>
      <c r="C327" s="296" t="s">
        <v>180</v>
      </c>
      <c r="D327" s="288" t="s">
        <v>127</v>
      </c>
      <c r="E327" s="290"/>
      <c r="F327" s="297">
        <v>45913</v>
      </c>
      <c r="G327" s="297">
        <v>45929</v>
      </c>
      <c r="H327" s="298">
        <f t="shared" si="11"/>
        <v>17</v>
      </c>
      <c r="I327" s="302" t="s">
        <v>1573</v>
      </c>
    </row>
    <row r="328" spans="1:9" ht="26" x14ac:dyDescent="0.35">
      <c r="A328" s="288">
        <v>72</v>
      </c>
      <c r="B328" s="295" t="s">
        <v>1575</v>
      </c>
      <c r="C328" s="296" t="s">
        <v>51</v>
      </c>
      <c r="D328" s="288" t="s">
        <v>127</v>
      </c>
      <c r="E328" s="290"/>
      <c r="F328" s="297">
        <v>45913</v>
      </c>
      <c r="G328" s="297"/>
      <c r="H328" s="298" t="str">
        <f t="shared" si="11"/>
        <v>Awaited</v>
      </c>
      <c r="I328" s="302" t="s">
        <v>1573</v>
      </c>
    </row>
    <row r="329" spans="1:9" ht="26" x14ac:dyDescent="0.35">
      <c r="A329" s="288">
        <v>73</v>
      </c>
      <c r="B329" s="295" t="s">
        <v>1575</v>
      </c>
      <c r="C329" s="296" t="s">
        <v>28</v>
      </c>
      <c r="D329" s="288" t="s">
        <v>127</v>
      </c>
      <c r="E329" s="290"/>
      <c r="F329" s="297">
        <v>45913</v>
      </c>
      <c r="G329" s="297"/>
      <c r="H329" s="298" t="str">
        <f t="shared" si="11"/>
        <v>Awaited</v>
      </c>
      <c r="I329" s="302" t="s">
        <v>1573</v>
      </c>
    </row>
    <row r="330" spans="1:9" ht="26" x14ac:dyDescent="0.35">
      <c r="A330" s="288">
        <v>74</v>
      </c>
      <c r="B330" s="295" t="s">
        <v>1575</v>
      </c>
      <c r="C330" s="296" t="s">
        <v>52</v>
      </c>
      <c r="D330" s="288" t="s">
        <v>127</v>
      </c>
      <c r="E330" s="290"/>
      <c r="F330" s="297">
        <v>45913</v>
      </c>
      <c r="G330" s="297"/>
      <c r="H330" s="298" t="str">
        <f t="shared" si="11"/>
        <v>Awaited</v>
      </c>
      <c r="I330" s="302" t="s">
        <v>1573</v>
      </c>
    </row>
    <row r="331" spans="1:9" ht="26" x14ac:dyDescent="0.35">
      <c r="A331" s="288">
        <v>75</v>
      </c>
      <c r="B331" s="295" t="s">
        <v>1575</v>
      </c>
      <c r="C331" s="296" t="s">
        <v>53</v>
      </c>
      <c r="D331" s="288" t="s">
        <v>127</v>
      </c>
      <c r="E331" s="290"/>
      <c r="F331" s="297">
        <v>45913</v>
      </c>
      <c r="G331" s="297"/>
      <c r="H331" s="298" t="str">
        <f t="shared" si="11"/>
        <v>Awaited</v>
      </c>
      <c r="I331" s="302" t="s">
        <v>1573</v>
      </c>
    </row>
    <row r="332" spans="1:9" ht="26" x14ac:dyDescent="0.35">
      <c r="A332" s="288">
        <v>76</v>
      </c>
      <c r="B332" s="295" t="s">
        <v>1575</v>
      </c>
      <c r="C332" s="296" t="s">
        <v>54</v>
      </c>
      <c r="D332" s="288" t="s">
        <v>127</v>
      </c>
      <c r="E332" s="290"/>
      <c r="F332" s="297">
        <v>45913</v>
      </c>
      <c r="G332" s="297"/>
      <c r="H332" s="298" t="str">
        <f t="shared" si="11"/>
        <v>Awaited</v>
      </c>
      <c r="I332" s="302" t="s">
        <v>1573</v>
      </c>
    </row>
    <row r="333" spans="1:9" ht="26" x14ac:dyDescent="0.35">
      <c r="A333" s="288">
        <v>77</v>
      </c>
      <c r="B333" s="295" t="s">
        <v>1575</v>
      </c>
      <c r="C333" s="296" t="s">
        <v>25</v>
      </c>
      <c r="D333" s="288" t="s">
        <v>127</v>
      </c>
      <c r="E333" s="290"/>
      <c r="F333" s="297">
        <v>45913</v>
      </c>
      <c r="G333" s="297"/>
      <c r="H333" s="298" t="str">
        <f t="shared" si="11"/>
        <v>Awaited</v>
      </c>
      <c r="I333" s="302" t="s">
        <v>1573</v>
      </c>
    </row>
    <row r="334" spans="1:9" ht="26" x14ac:dyDescent="0.35">
      <c r="A334" s="288">
        <v>78</v>
      </c>
      <c r="B334" s="295" t="s">
        <v>1575</v>
      </c>
      <c r="C334" s="296" t="s">
        <v>55</v>
      </c>
      <c r="D334" s="288" t="s">
        <v>127</v>
      </c>
      <c r="E334" s="290"/>
      <c r="F334" s="297">
        <v>45913</v>
      </c>
      <c r="G334" s="297"/>
      <c r="H334" s="298" t="str">
        <f t="shared" si="11"/>
        <v>Awaited</v>
      </c>
      <c r="I334" s="302" t="s">
        <v>1573</v>
      </c>
    </row>
    <row r="335" spans="1:9" ht="26" x14ac:dyDescent="0.35">
      <c r="A335" s="288">
        <v>79</v>
      </c>
      <c r="B335" s="295" t="s">
        <v>1575</v>
      </c>
      <c r="C335" s="296" t="s">
        <v>56</v>
      </c>
      <c r="D335" s="288" t="s">
        <v>127</v>
      </c>
      <c r="E335" s="290"/>
      <c r="F335" s="297">
        <v>45913</v>
      </c>
      <c r="G335" s="297"/>
      <c r="H335" s="298" t="str">
        <f t="shared" si="11"/>
        <v>Awaited</v>
      </c>
      <c r="I335" s="302" t="s">
        <v>1573</v>
      </c>
    </row>
    <row r="336" spans="1:9" ht="26" x14ac:dyDescent="0.35">
      <c r="A336" s="288">
        <v>80</v>
      </c>
      <c r="B336" s="295" t="s">
        <v>1575</v>
      </c>
      <c r="C336" s="296" t="s">
        <v>181</v>
      </c>
      <c r="D336" s="288" t="s">
        <v>127</v>
      </c>
      <c r="E336" s="290"/>
      <c r="F336" s="297">
        <v>45913</v>
      </c>
      <c r="G336" s="297"/>
      <c r="H336" s="298" t="str">
        <f t="shared" si="11"/>
        <v>Awaited</v>
      </c>
      <c r="I336" s="302" t="s">
        <v>1573</v>
      </c>
    </row>
    <row r="337" spans="1:9" x14ac:dyDescent="0.35">
      <c r="A337" s="288"/>
      <c r="B337" s="303"/>
      <c r="C337" s="296"/>
      <c r="D337" s="288"/>
      <c r="E337" s="290"/>
      <c r="F337" s="297"/>
      <c r="G337" s="297"/>
      <c r="H337" s="298"/>
      <c r="I337" s="302"/>
    </row>
    <row r="338" spans="1:9" x14ac:dyDescent="0.35">
      <c r="A338" s="805" t="s">
        <v>269</v>
      </c>
      <c r="B338" s="805"/>
      <c r="C338" s="805"/>
      <c r="D338" s="805"/>
      <c r="E338" s="805"/>
      <c r="F338" s="805"/>
      <c r="G338" s="805"/>
      <c r="H338" s="805"/>
      <c r="I338" s="805"/>
    </row>
    <row r="339" spans="1:9" ht="26" x14ac:dyDescent="0.35">
      <c r="A339" s="293" t="s">
        <v>126</v>
      </c>
      <c r="B339" s="294" t="s">
        <v>260</v>
      </c>
      <c r="C339" s="293" t="s">
        <v>286</v>
      </c>
      <c r="D339" s="294" t="s">
        <v>261</v>
      </c>
      <c r="E339" s="294" t="s">
        <v>262</v>
      </c>
      <c r="F339" s="294" t="s">
        <v>263</v>
      </c>
      <c r="G339" s="294" t="s">
        <v>264</v>
      </c>
      <c r="H339" s="294" t="s">
        <v>265</v>
      </c>
      <c r="I339" s="293" t="s">
        <v>9</v>
      </c>
    </row>
    <row r="340" spans="1:9" x14ac:dyDescent="0.35">
      <c r="A340" s="288">
        <v>1</v>
      </c>
      <c r="B340" s="295" t="s">
        <v>272</v>
      </c>
      <c r="C340" s="288"/>
      <c r="D340" s="290" t="s">
        <v>269</v>
      </c>
      <c r="E340" s="290"/>
      <c r="F340" s="310">
        <v>45266</v>
      </c>
      <c r="G340" s="310">
        <v>45346</v>
      </c>
      <c r="H340" s="301">
        <f>+IF(G340="","Awaited",_xlfn.DAYS(G340,F340)+1)</f>
        <v>81</v>
      </c>
      <c r="I340" s="311" t="s">
        <v>380</v>
      </c>
    </row>
    <row r="341" spans="1:9" x14ac:dyDescent="0.35">
      <c r="A341" s="288">
        <v>2</v>
      </c>
      <c r="B341" s="295" t="s">
        <v>274</v>
      </c>
      <c r="C341" s="288"/>
      <c r="D341" s="290" t="s">
        <v>269</v>
      </c>
      <c r="E341" s="290"/>
      <c r="F341" s="310">
        <v>45266</v>
      </c>
      <c r="G341" s="310">
        <v>45314</v>
      </c>
      <c r="H341" s="301">
        <f t="shared" ref="H341:H342" si="12">+IF(G341="","Awaited",_xlfn.DAYS(G341,F341)+1)</f>
        <v>49</v>
      </c>
      <c r="I341" s="311" t="s">
        <v>360</v>
      </c>
    </row>
    <row r="342" spans="1:9" ht="39" x14ac:dyDescent="0.35">
      <c r="A342" s="288">
        <v>3</v>
      </c>
      <c r="B342" s="295" t="s">
        <v>400</v>
      </c>
      <c r="C342" s="288"/>
      <c r="D342" s="290" t="s">
        <v>269</v>
      </c>
      <c r="E342" s="290"/>
      <c r="F342" s="310">
        <v>45369</v>
      </c>
      <c r="G342" s="310">
        <v>45427</v>
      </c>
      <c r="H342" s="301">
        <f t="shared" si="12"/>
        <v>59</v>
      </c>
      <c r="I342" s="311" t="s">
        <v>401</v>
      </c>
    </row>
    <row r="344" spans="1:9" x14ac:dyDescent="0.35">
      <c r="A344" s="805" t="s">
        <v>349</v>
      </c>
      <c r="B344" s="805"/>
      <c r="C344" s="805"/>
      <c r="D344" s="805"/>
      <c r="E344" s="805"/>
      <c r="F344" s="805"/>
      <c r="G344" s="805"/>
      <c r="H344" s="805"/>
      <c r="I344" s="805"/>
    </row>
    <row r="345" spans="1:9" ht="26" x14ac:dyDescent="0.35">
      <c r="A345" s="293" t="s">
        <v>126</v>
      </c>
      <c r="B345" s="294" t="s">
        <v>260</v>
      </c>
      <c r="C345" s="293" t="s">
        <v>286</v>
      </c>
      <c r="D345" s="294" t="s">
        <v>261</v>
      </c>
      <c r="E345" s="294" t="s">
        <v>262</v>
      </c>
      <c r="F345" s="294" t="s">
        <v>263</v>
      </c>
      <c r="G345" s="294" t="s">
        <v>264</v>
      </c>
      <c r="H345" s="294" t="s">
        <v>265</v>
      </c>
      <c r="I345" s="293" t="s">
        <v>9</v>
      </c>
    </row>
    <row r="346" spans="1:9" ht="26" x14ac:dyDescent="0.35">
      <c r="A346" s="288">
        <v>1</v>
      </c>
      <c r="B346" s="295" t="s">
        <v>1416</v>
      </c>
      <c r="C346" s="296" t="s">
        <v>859</v>
      </c>
      <c r="D346" s="290" t="s">
        <v>349</v>
      </c>
      <c r="E346" s="290" t="s">
        <v>1460</v>
      </c>
      <c r="F346" s="310">
        <v>45801</v>
      </c>
      <c r="G346" s="310">
        <v>45803</v>
      </c>
      <c r="H346" s="301">
        <f>+IF(G346="","Awaited",_xlfn.DAYS(G346,F346)+1)</f>
        <v>3</v>
      </c>
      <c r="I346" s="311"/>
    </row>
    <row r="347" spans="1:9" ht="52" x14ac:dyDescent="0.35">
      <c r="A347" s="288">
        <v>2</v>
      </c>
      <c r="B347" s="295" t="s">
        <v>1458</v>
      </c>
      <c r="C347" s="288" t="s">
        <v>1459</v>
      </c>
      <c r="D347" s="290" t="s">
        <v>349</v>
      </c>
      <c r="E347" s="290" t="s">
        <v>1460</v>
      </c>
      <c r="F347" s="310">
        <v>45804</v>
      </c>
      <c r="G347" s="310">
        <v>45825</v>
      </c>
      <c r="H347" s="301">
        <f>+IF(G347="","Awaited",_xlfn.DAYS(G347,F347)+1)</f>
        <v>22</v>
      </c>
      <c r="I347" s="311" t="s">
        <v>1461</v>
      </c>
    </row>
  </sheetData>
  <mergeCells count="7">
    <mergeCell ref="A344:I344"/>
    <mergeCell ref="A338:I338"/>
    <mergeCell ref="A12:B12"/>
    <mergeCell ref="A2:I2"/>
    <mergeCell ref="A15:I15"/>
    <mergeCell ref="A39:I39"/>
    <mergeCell ref="A255:I255"/>
  </mergeCells>
  <conditionalFormatting sqref="C6:C12">
    <cfRule type="duplicateValues" dxfId="211" priority="7"/>
    <cfRule type="duplicateValues" dxfId="210" priority="8"/>
  </conditionalFormatting>
  <conditionalFormatting sqref="C16:C36">
    <cfRule type="duplicateValues" dxfId="209" priority="27"/>
    <cfRule type="duplicateValues" dxfId="208" priority="28"/>
  </conditionalFormatting>
  <conditionalFormatting sqref="C40:C110">
    <cfRule type="duplicateValues" dxfId="207" priority="25"/>
  </conditionalFormatting>
  <conditionalFormatting sqref="C40:C250">
    <cfRule type="duplicateValues" dxfId="206" priority="24"/>
  </conditionalFormatting>
  <conditionalFormatting sqref="C111:C159">
    <cfRule type="duplicateValues" dxfId="205" priority="22"/>
  </conditionalFormatting>
  <conditionalFormatting sqref="C160:C250">
    <cfRule type="duplicateValues" dxfId="204" priority="19"/>
  </conditionalFormatting>
  <conditionalFormatting sqref="C256">
    <cfRule type="duplicateValues" dxfId="203" priority="16"/>
  </conditionalFormatting>
  <conditionalFormatting sqref="C256:C265 C267:C337">
    <cfRule type="duplicateValues" dxfId="202" priority="11012"/>
  </conditionalFormatting>
  <conditionalFormatting sqref="C257:C265">
    <cfRule type="duplicateValues" dxfId="201" priority="15"/>
  </conditionalFormatting>
  <conditionalFormatting sqref="C266">
    <cfRule type="duplicateValues" dxfId="200" priority="13"/>
  </conditionalFormatting>
  <conditionalFormatting sqref="C267:C337">
    <cfRule type="duplicateValues" dxfId="199" priority="11015"/>
  </conditionalFormatting>
  <conditionalFormatting sqref="C339:C341">
    <cfRule type="duplicateValues" dxfId="198" priority="12"/>
  </conditionalFormatting>
  <conditionalFormatting sqref="C339:C342">
    <cfRule type="duplicateValues" dxfId="197" priority="11"/>
  </conditionalFormatting>
  <conditionalFormatting sqref="C342">
    <cfRule type="duplicateValues" dxfId="196" priority="9"/>
  </conditionalFormatting>
  <conditionalFormatting sqref="C343 C37:C38 C2 C5 C251:C254 C13:C14 C348:C1048576">
    <cfRule type="duplicateValues" dxfId="195" priority="10771"/>
  </conditionalFormatting>
  <conditionalFormatting sqref="C343 C37:C38 C2:C5 C251:C254 C13:C14 C348:C1048576">
    <cfRule type="duplicateValues" dxfId="194" priority="10768"/>
  </conditionalFormatting>
  <conditionalFormatting sqref="C345:C346">
    <cfRule type="duplicateValues" dxfId="193" priority="5"/>
    <cfRule type="duplicateValues" dxfId="192" priority="6"/>
  </conditionalFormatting>
  <conditionalFormatting sqref="C347">
    <cfRule type="duplicateValues" dxfId="191" priority="1"/>
    <cfRule type="duplicateValues" dxfId="190" priority="3"/>
  </conditionalFormatting>
  <conditionalFormatting sqref="G19:G29 G32:G36 G257:G337">
    <cfRule type="cellIs" dxfId="189" priority="26" operator="lessThan">
      <formula>1</formula>
    </cfRule>
  </conditionalFormatting>
  <conditionalFormatting sqref="G41:G75 F76:G109 G110:G120">
    <cfRule type="cellIs" dxfId="188" priority="23" operator="lessThan">
      <formula>1</formula>
    </cfRule>
  </conditionalFormatting>
  <conditionalFormatting sqref="G122:G250">
    <cfRule type="cellIs" dxfId="187" priority="21" operator="lessThan">
      <formula>1</formula>
    </cfRule>
  </conditionalFormatting>
  <conditionalFormatting sqref="G340:G342">
    <cfRule type="cellIs" dxfId="186" priority="10" operator="lessThan">
      <formula>1</formula>
    </cfRule>
  </conditionalFormatting>
  <conditionalFormatting sqref="G346:G347">
    <cfRule type="cellIs" dxfId="185" priority="2" operator="lessThan">
      <formula>1</formula>
    </cfRule>
  </conditionalFormatting>
  <conditionalFormatting sqref="H158">
    <cfRule type="cellIs" dxfId="184" priority="20" operator="lessThan">
      <formula>1</formula>
    </cfRule>
  </conditionalFormatting>
  <hyperlinks>
    <hyperlink ref="J6" location="'Progress Summary'!A1" display="'Progress Summary'!A1" xr:uid="{74BE4C94-B941-4739-A3CB-54A2CF6F9DFE}"/>
    <hyperlink ref="A1" location="'Progress Summary'!A1" display="'Progress Summary'!A1" xr:uid="{E99861E3-8EB9-4C2D-A9E1-B72EA656E40F}"/>
  </hyperlinks>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D3DB-7E6E-477A-88E8-4DF2939D8D6E}">
  <sheetPr filterMode="1">
    <tabColor rgb="FFFFFF00"/>
  </sheetPr>
  <dimension ref="A1:BT493"/>
  <sheetViews>
    <sheetView zoomScale="73" zoomScaleNormal="115" workbookViewId="0">
      <pane ySplit="4" topLeftCell="A32" activePane="bottomLeft" state="frozen"/>
      <selection activeCell="A10" sqref="A10:XFD10"/>
      <selection pane="bottomLeft" activeCell="B491" sqref="B491"/>
    </sheetView>
  </sheetViews>
  <sheetFormatPr defaultColWidth="9.1796875" defaultRowHeight="13" x14ac:dyDescent="0.35"/>
  <cols>
    <col min="1" max="1" width="6.81640625" style="364" bestFit="1" customWidth="1"/>
    <col min="2" max="2" width="7.453125" style="364" bestFit="1" customWidth="1"/>
    <col min="3" max="3" width="8.54296875" style="364" bestFit="1" customWidth="1"/>
    <col min="4" max="4" width="17.81640625" style="364" bestFit="1" customWidth="1"/>
    <col min="5" max="5" width="8.54296875" style="364" customWidth="1"/>
    <col min="6" max="6" width="8.81640625" style="364" customWidth="1"/>
    <col min="7" max="7" width="8.26953125" style="364" bestFit="1" customWidth="1"/>
    <col min="8" max="8" width="7.81640625" style="275" bestFit="1" customWidth="1"/>
    <col min="9" max="9" width="2.7265625" style="499" customWidth="1"/>
    <col min="10" max="10" width="27.453125" style="275" customWidth="1"/>
    <col min="11" max="19" width="7" style="275" customWidth="1"/>
    <col min="20" max="20" width="7" style="364" customWidth="1"/>
    <col min="21" max="21" width="12.7265625" style="364" customWidth="1"/>
    <col min="22" max="22" width="7.453125" style="275" customWidth="1"/>
    <col min="23" max="23" width="7.7265625" style="364" customWidth="1"/>
    <col min="24" max="24" width="7.81640625" style="364" customWidth="1"/>
    <col min="25" max="25" width="8.1796875" style="364" customWidth="1"/>
    <col min="26" max="26" width="8.26953125" style="364" customWidth="1"/>
    <col min="27" max="27" width="5.54296875" style="364" bestFit="1" customWidth="1"/>
    <col min="28" max="28" width="6.26953125" style="364" bestFit="1" customWidth="1"/>
    <col min="29" max="29" width="5.1796875" style="364" bestFit="1" customWidth="1"/>
    <col min="30" max="30" width="4.7265625" style="364" bestFit="1" customWidth="1"/>
    <col min="31" max="31" width="11.26953125" style="364" bestFit="1" customWidth="1"/>
    <col min="32" max="71" width="19.7265625" style="364" bestFit="1" customWidth="1"/>
    <col min="72" max="72" width="11.26953125" style="364" bestFit="1" customWidth="1"/>
    <col min="73" max="16384" width="9.1796875" style="364"/>
  </cols>
  <sheetData>
    <row r="1" spans="1:72" x14ac:dyDescent="0.35">
      <c r="A1" s="407" t="s">
        <v>1288</v>
      </c>
      <c r="J1" s="814" t="s">
        <v>1407</v>
      </c>
      <c r="K1" s="814"/>
      <c r="L1" s="814"/>
      <c r="M1" s="814"/>
      <c r="N1" s="814"/>
      <c r="O1" s="814"/>
      <c r="P1" s="814"/>
      <c r="Q1" s="814"/>
      <c r="R1" s="814"/>
      <c r="S1" s="814"/>
      <c r="T1" s="814"/>
      <c r="U1" s="814"/>
      <c r="V1" s="523"/>
      <c r="W1" s="523"/>
      <c r="X1" s="523"/>
      <c r="Y1" s="523"/>
      <c r="Z1" s="523"/>
      <c r="AA1" s="523"/>
      <c r="AB1" s="523"/>
      <c r="AC1" s="523"/>
      <c r="AD1" s="523"/>
      <c r="AE1" s="523"/>
      <c r="AF1" s="523"/>
      <c r="AG1" s="523"/>
      <c r="AH1" s="523"/>
      <c r="AI1" s="523"/>
      <c r="AJ1" s="523"/>
      <c r="AK1" s="523"/>
      <c r="AL1" s="523"/>
      <c r="AM1" s="523"/>
      <c r="AN1" s="523"/>
      <c r="AO1" s="523"/>
      <c r="AP1" s="523"/>
      <c r="AQ1" s="523"/>
      <c r="AR1" s="523"/>
      <c r="AS1" s="523"/>
      <c r="AT1" s="523"/>
      <c r="AU1" s="523"/>
      <c r="AV1" s="523"/>
      <c r="AW1" s="523"/>
      <c r="AX1" s="523"/>
      <c r="AY1" s="523"/>
      <c r="AZ1" s="523"/>
      <c r="BA1" s="523"/>
      <c r="BB1" s="523"/>
      <c r="BC1" s="523"/>
      <c r="BD1" s="523"/>
      <c r="BE1" s="523"/>
    </row>
    <row r="2" spans="1:72" ht="15" customHeight="1" x14ac:dyDescent="0.35">
      <c r="A2" s="812" t="s">
        <v>1211</v>
      </c>
      <c r="B2" s="812"/>
      <c r="C2" s="812"/>
      <c r="D2" s="812"/>
      <c r="E2" s="812"/>
      <c r="F2" s="812"/>
      <c r="G2" s="812"/>
      <c r="H2" s="812"/>
      <c r="I2" s="707"/>
      <c r="J2" s="813" t="s">
        <v>10</v>
      </c>
      <c r="K2" s="813"/>
      <c r="L2" s="813"/>
      <c r="M2" s="813"/>
      <c r="N2" s="813"/>
      <c r="O2" s="813"/>
      <c r="P2" s="809" t="s">
        <v>127</v>
      </c>
      <c r="Q2" s="810"/>
      <c r="R2" s="810"/>
      <c r="S2" s="810"/>
      <c r="T2" s="810"/>
      <c r="U2" s="811"/>
    </row>
    <row r="3" spans="1:72" ht="14.5" x14ac:dyDescent="0.35">
      <c r="A3" s="449" t="s">
        <v>307</v>
      </c>
      <c r="B3" s="449" t="s">
        <v>1209</v>
      </c>
      <c r="C3" s="449" t="s">
        <v>140</v>
      </c>
      <c r="D3" s="449" t="s">
        <v>1324</v>
      </c>
      <c r="E3" s="449" t="s">
        <v>1312</v>
      </c>
      <c r="F3" s="449" t="s">
        <v>442</v>
      </c>
      <c r="G3" s="449" t="s">
        <v>440</v>
      </c>
      <c r="H3" s="449" t="s">
        <v>1210</v>
      </c>
      <c r="I3" s="707" t="s">
        <v>1625</v>
      </c>
      <c r="J3" s="439" t="s">
        <v>1375</v>
      </c>
      <c r="K3" s="439" t="s">
        <v>19</v>
      </c>
      <c r="L3" s="439" t="s">
        <v>582</v>
      </c>
      <c r="M3" s="439" t="s">
        <v>125</v>
      </c>
      <c r="N3" s="439" t="s">
        <v>1311</v>
      </c>
      <c r="O3" s="522" t="s">
        <v>130</v>
      </c>
      <c r="P3" s="439" t="s">
        <v>19</v>
      </c>
      <c r="Q3" s="439" t="s">
        <v>582</v>
      </c>
      <c r="R3" s="439" t="s">
        <v>125</v>
      </c>
      <c r="S3" s="439" t="s">
        <v>1311</v>
      </c>
      <c r="T3" s="522" t="s">
        <v>130</v>
      </c>
      <c r="U3" s="528" t="s">
        <v>1406</v>
      </c>
      <c r="V3" s="471" t="s">
        <v>16</v>
      </c>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4.5" hidden="1" x14ac:dyDescent="0.35">
      <c r="A4" s="429">
        <f>+SUBTOTAL(3,$B$4:B4)</f>
        <v>0</v>
      </c>
      <c r="B4" s="429" t="str">
        <f>'Visual chart Edit'!B7</f>
        <v>1/0</v>
      </c>
      <c r="C4" s="429" t="str">
        <f>'Visual chart Edit'!C7</f>
        <v>DD60+0</v>
      </c>
      <c r="D4" s="429" t="s">
        <v>1325</v>
      </c>
      <c r="E4" s="482">
        <f>'Visual chart Edit'!I7</f>
        <v>122</v>
      </c>
      <c r="F4" s="429" t="str">
        <f>'Visual chart Edit'!K7</f>
        <v>DRY</v>
      </c>
      <c r="G4" s="429" t="str">
        <f>'Visual chart Edit'!L7</f>
        <v>E</v>
      </c>
      <c r="H4" s="429"/>
      <c r="J4" s="527" t="s">
        <v>1374</v>
      </c>
      <c r="K4" s="528">
        <f t="shared" ref="K4:U4" si="0">+SUM(K5:K53)</f>
        <v>485</v>
      </c>
      <c r="L4" s="528">
        <f t="shared" si="0"/>
        <v>470</v>
      </c>
      <c r="M4" s="528">
        <f t="shared" si="0"/>
        <v>2</v>
      </c>
      <c r="N4" s="528">
        <f t="shared" si="0"/>
        <v>0</v>
      </c>
      <c r="O4" s="528">
        <f t="shared" si="0"/>
        <v>13</v>
      </c>
      <c r="P4" s="528">
        <f t="shared" si="0"/>
        <v>485</v>
      </c>
      <c r="Q4" s="528">
        <f t="shared" si="0"/>
        <v>347</v>
      </c>
      <c r="R4" s="528">
        <f t="shared" si="0"/>
        <v>9</v>
      </c>
      <c r="S4" s="528">
        <f t="shared" si="0"/>
        <v>1</v>
      </c>
      <c r="T4" s="528">
        <f t="shared" si="0"/>
        <v>65</v>
      </c>
      <c r="U4" s="528">
        <f t="shared" si="0"/>
        <v>63</v>
      </c>
      <c r="V4" s="275">
        <f>P4-Q4</f>
        <v>138</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4.5" hidden="1" x14ac:dyDescent="0.35">
      <c r="A5" s="429">
        <f>+SUBTOTAL(3,$B$4:B5)</f>
        <v>0</v>
      </c>
      <c r="B5" s="429" t="str">
        <f>'Visual chart Edit'!B8</f>
        <v>1A/0</v>
      </c>
      <c r="C5" s="429" t="str">
        <f>'Visual chart Edit'!C8</f>
        <v>DD60+0</v>
      </c>
      <c r="D5" s="429" t="s">
        <v>1325</v>
      </c>
      <c r="E5" s="482">
        <f>'Visual chart Edit'!I8</f>
        <v>90</v>
      </c>
      <c r="F5" s="429" t="str">
        <f>'Visual chart Edit'!K8</f>
        <v>DRY</v>
      </c>
      <c r="G5" s="429" t="str">
        <f>'Visual chart Edit'!L8</f>
        <v>E</v>
      </c>
      <c r="H5" s="429"/>
      <c r="J5" s="524" t="s">
        <v>1325</v>
      </c>
      <c r="K5" s="525">
        <f t="shared" ref="K5:K36" si="1">+SUM(L5:O5)</f>
        <v>16</v>
      </c>
      <c r="L5" s="525">
        <f t="shared" ref="L5:L36" si="2">+COUNTIFS($D$4:$D$488,J5,$F$4:$F$488,"sandy")+COUNTIFS($D$4:$D$488,J5,$F$4:$F$488,"Dry")+COUNTIFS($D$4:$D$488,J5,$F$4:$F$488,"DFR")+COUNTIFS($D$4:$D$488,J5,$F$4:$F$488,"WFR")+COUNTIFS($D$4:$D$488,J5,$F$4:$F$488,"SFR")</f>
        <v>16</v>
      </c>
      <c r="M5" s="525">
        <f t="shared" ref="M5:M36" si="3">+COUNTIFS($D$4:$D$488,J5,$F$4:$F$488,"WIP")</f>
        <v>0</v>
      </c>
      <c r="N5" s="525">
        <f t="shared" ref="N5:N36" si="4">+COUNTIFS($D$4:$D$488,J5,$F$4:$F$488,"Clear")</f>
        <v>0</v>
      </c>
      <c r="O5" s="525">
        <f t="shared" ref="O5:O36" si="5">+COUNTIFS($D$4:$D$488,J5,$F$4:$F$488,"ROW")</f>
        <v>0</v>
      </c>
      <c r="P5" s="526">
        <f>+SUM(Q5:U5)</f>
        <v>16</v>
      </c>
      <c r="Q5" s="525">
        <f t="shared" ref="Q5:Q36" si="6">+COUNTIFS($D$4:$D$488,J5,$G$4:$G$488,"E")</f>
        <v>16</v>
      </c>
      <c r="R5" s="525">
        <f t="shared" ref="R5:R36" si="7">+COUNTIFS($D$4:$D$488,J5,$G$4:$G$488,"WIP")</f>
        <v>0</v>
      </c>
      <c r="S5" s="525">
        <f t="shared" ref="S5:S36" si="8">+COUNTIFS($D$4:$D$488,J5,$G$4:$G$488,"Clear")</f>
        <v>0</v>
      </c>
      <c r="T5" s="525">
        <f t="shared" ref="T5:T36" si="9">+COUNTIFS($D$4:$D$488,J5,$G$4:$G$488,"ROW")</f>
        <v>0</v>
      </c>
      <c r="U5" s="525">
        <f t="shared" ref="U5:U36" si="10">K5-T5-Q5-S5-R5</f>
        <v>0</v>
      </c>
      <c r="V5" s="275">
        <f t="shared" ref="V5:V53" si="11">P5-Q5</f>
        <v>0</v>
      </c>
      <c r="AA5"/>
      <c r="AB5"/>
      <c r="AC5"/>
      <c r="AD5"/>
      <c r="AE5"/>
    </row>
    <row r="6" spans="1:72" ht="14.5" hidden="1" x14ac:dyDescent="0.35">
      <c r="A6" s="429">
        <f>+SUBTOTAL(3,$B$4:B6)</f>
        <v>0</v>
      </c>
      <c r="B6" s="429" t="str">
        <f>'Visual chart Edit'!B9</f>
        <v>1A/1</v>
      </c>
      <c r="C6" s="429" t="str">
        <f>'Visual chart Edit'!C9</f>
        <v>DA+6</v>
      </c>
      <c r="D6" s="429" t="s">
        <v>1325</v>
      </c>
      <c r="E6" s="482">
        <f>'Visual chart Edit'!I9</f>
        <v>277.7</v>
      </c>
      <c r="F6" s="429" t="str">
        <f>'Visual chart Edit'!K9</f>
        <v>DFR</v>
      </c>
      <c r="G6" s="429" t="str">
        <f>'Visual chart Edit'!L9</f>
        <v>E</v>
      </c>
      <c r="H6" s="429"/>
      <c r="J6" s="524" t="s">
        <v>1326</v>
      </c>
      <c r="K6" s="525">
        <f t="shared" si="1"/>
        <v>22</v>
      </c>
      <c r="L6" s="525">
        <f t="shared" si="2"/>
        <v>19</v>
      </c>
      <c r="M6" s="525">
        <f t="shared" si="3"/>
        <v>1</v>
      </c>
      <c r="N6" s="525">
        <f t="shared" si="4"/>
        <v>0</v>
      </c>
      <c r="O6" s="525">
        <f t="shared" si="5"/>
        <v>2</v>
      </c>
      <c r="P6" s="526">
        <f t="shared" ref="P6:P53" si="12">+SUM(Q6:U6)</f>
        <v>22</v>
      </c>
      <c r="Q6" s="525">
        <f t="shared" si="6"/>
        <v>13</v>
      </c>
      <c r="R6" s="525">
        <f t="shared" si="7"/>
        <v>1</v>
      </c>
      <c r="S6" s="525">
        <f t="shared" si="8"/>
        <v>0</v>
      </c>
      <c r="T6" s="525">
        <f t="shared" si="9"/>
        <v>0</v>
      </c>
      <c r="U6" s="525">
        <f t="shared" si="10"/>
        <v>8</v>
      </c>
      <c r="V6" s="275">
        <f t="shared" si="11"/>
        <v>9</v>
      </c>
      <c r="AA6"/>
      <c r="AB6"/>
      <c r="AC6"/>
      <c r="AD6"/>
      <c r="AE6"/>
    </row>
    <row r="7" spans="1:72" ht="14.5" hidden="1" x14ac:dyDescent="0.35">
      <c r="A7" s="429">
        <f>+SUBTOTAL(3,$B$4:B7)</f>
        <v>0</v>
      </c>
      <c r="B7" s="429" t="str">
        <f>'Visual chart Edit'!B10</f>
        <v>1A/2</v>
      </c>
      <c r="C7" s="429" t="str">
        <f>'Visual chart Edit'!C10</f>
        <v>DA+0</v>
      </c>
      <c r="D7" s="429" t="s">
        <v>1325</v>
      </c>
      <c r="E7" s="482">
        <f>'Visual chart Edit'!I10</f>
        <v>386</v>
      </c>
      <c r="F7" s="429" t="str">
        <f>'Visual chart Edit'!K10</f>
        <v>DRY</v>
      </c>
      <c r="G7" s="429" t="str">
        <f>'Visual chart Edit'!L10</f>
        <v>E</v>
      </c>
      <c r="H7" s="429"/>
      <c r="J7" s="524" t="s">
        <v>1327</v>
      </c>
      <c r="K7" s="525">
        <f t="shared" si="1"/>
        <v>8</v>
      </c>
      <c r="L7" s="525">
        <f t="shared" si="2"/>
        <v>7</v>
      </c>
      <c r="M7" s="525">
        <f t="shared" si="3"/>
        <v>0</v>
      </c>
      <c r="N7" s="525">
        <f t="shared" si="4"/>
        <v>0</v>
      </c>
      <c r="O7" s="525">
        <f t="shared" si="5"/>
        <v>1</v>
      </c>
      <c r="P7" s="526">
        <f t="shared" si="12"/>
        <v>8</v>
      </c>
      <c r="Q7" s="525">
        <f t="shared" si="6"/>
        <v>3</v>
      </c>
      <c r="R7" s="525">
        <f t="shared" si="7"/>
        <v>0</v>
      </c>
      <c r="S7" s="525">
        <f t="shared" si="8"/>
        <v>0</v>
      </c>
      <c r="T7" s="525">
        <f t="shared" si="9"/>
        <v>4</v>
      </c>
      <c r="U7" s="525">
        <f t="shared" si="10"/>
        <v>1</v>
      </c>
      <c r="V7" s="275">
        <f t="shared" si="11"/>
        <v>5</v>
      </c>
      <c r="AA7"/>
      <c r="AB7"/>
      <c r="AC7"/>
      <c r="AD7"/>
      <c r="AE7"/>
    </row>
    <row r="8" spans="1:72" ht="14.5" hidden="1" x14ac:dyDescent="0.35">
      <c r="A8" s="429">
        <f>+SUBTOTAL(3,$B$4:B8)</f>
        <v>0</v>
      </c>
      <c r="B8" s="429" t="str">
        <f>'Visual chart Edit'!B11</f>
        <v>1A/3</v>
      </c>
      <c r="C8" s="429" t="str">
        <f>'Visual chart Edit'!C11</f>
        <v>DA+0</v>
      </c>
      <c r="D8" s="429" t="s">
        <v>1325</v>
      </c>
      <c r="E8" s="482">
        <f>'Visual chart Edit'!I11</f>
        <v>443.6</v>
      </c>
      <c r="F8" s="429" t="str">
        <f>'Visual chart Edit'!K11</f>
        <v>DRY</v>
      </c>
      <c r="G8" s="429" t="str">
        <f>'Visual chart Edit'!L11</f>
        <v>E</v>
      </c>
      <c r="H8" s="429"/>
      <c r="J8" s="524" t="s">
        <v>1328</v>
      </c>
      <c r="K8" s="525">
        <f t="shared" si="1"/>
        <v>5</v>
      </c>
      <c r="L8" s="525">
        <f t="shared" si="2"/>
        <v>4</v>
      </c>
      <c r="M8" s="525">
        <f t="shared" si="3"/>
        <v>0</v>
      </c>
      <c r="N8" s="525">
        <f t="shared" si="4"/>
        <v>0</v>
      </c>
      <c r="O8" s="525">
        <f t="shared" si="5"/>
        <v>1</v>
      </c>
      <c r="P8" s="526">
        <f t="shared" si="12"/>
        <v>5</v>
      </c>
      <c r="Q8" s="525">
        <f t="shared" si="6"/>
        <v>2</v>
      </c>
      <c r="R8" s="525">
        <f t="shared" si="7"/>
        <v>0</v>
      </c>
      <c r="S8" s="525">
        <f t="shared" si="8"/>
        <v>0</v>
      </c>
      <c r="T8" s="525">
        <f t="shared" si="9"/>
        <v>1</v>
      </c>
      <c r="U8" s="525">
        <f t="shared" si="10"/>
        <v>2</v>
      </c>
      <c r="V8" s="275">
        <f t="shared" si="11"/>
        <v>3</v>
      </c>
      <c r="AA8"/>
      <c r="AB8"/>
      <c r="AC8"/>
      <c r="AD8"/>
      <c r="AE8"/>
    </row>
    <row r="9" spans="1:72" ht="14.5" hidden="1" x14ac:dyDescent="0.35">
      <c r="A9" s="429">
        <f>+SUBTOTAL(3,$B$4:B9)</f>
        <v>0</v>
      </c>
      <c r="B9" s="429" t="str">
        <f>'Visual chart Edit'!B12</f>
        <v>1A/4</v>
      </c>
      <c r="C9" s="429" t="str">
        <f>'Visual chart Edit'!C12</f>
        <v>DA+3</v>
      </c>
      <c r="D9" s="429" t="s">
        <v>1325</v>
      </c>
      <c r="E9" s="482">
        <f>'Visual chart Edit'!I12</f>
        <v>333.4</v>
      </c>
      <c r="F9" s="429" t="str">
        <f>'Visual chart Edit'!K12</f>
        <v>DFR</v>
      </c>
      <c r="G9" s="429" t="str">
        <f>'Visual chart Edit'!L12</f>
        <v>E</v>
      </c>
      <c r="H9" s="429"/>
      <c r="J9" s="524" t="s">
        <v>1329</v>
      </c>
      <c r="K9" s="525">
        <f t="shared" si="1"/>
        <v>14</v>
      </c>
      <c r="L9" s="525">
        <f t="shared" si="2"/>
        <v>13</v>
      </c>
      <c r="M9" s="525">
        <f t="shared" si="3"/>
        <v>0</v>
      </c>
      <c r="N9" s="525">
        <f t="shared" si="4"/>
        <v>0</v>
      </c>
      <c r="O9" s="525">
        <f t="shared" si="5"/>
        <v>1</v>
      </c>
      <c r="P9" s="526">
        <f t="shared" si="12"/>
        <v>14</v>
      </c>
      <c r="Q9" s="525">
        <f t="shared" si="6"/>
        <v>9</v>
      </c>
      <c r="R9" s="525">
        <f t="shared" si="7"/>
        <v>0</v>
      </c>
      <c r="S9" s="525">
        <f t="shared" si="8"/>
        <v>0</v>
      </c>
      <c r="T9" s="525">
        <f t="shared" si="9"/>
        <v>0</v>
      </c>
      <c r="U9" s="525">
        <f t="shared" si="10"/>
        <v>5</v>
      </c>
      <c r="V9" s="275">
        <f t="shared" si="11"/>
        <v>5</v>
      </c>
      <c r="AA9"/>
      <c r="AB9"/>
      <c r="AC9"/>
      <c r="AD9"/>
      <c r="AE9"/>
    </row>
    <row r="10" spans="1:72" ht="14.5" hidden="1" x14ac:dyDescent="0.35">
      <c r="A10" s="429">
        <f>+SUBTOTAL(3,$B$4:B10)</f>
        <v>0</v>
      </c>
      <c r="B10" s="429" t="str">
        <f>'Visual chart Edit'!B13</f>
        <v>1A/5</v>
      </c>
      <c r="C10" s="429" t="str">
        <f>'Visual chart Edit'!C13</f>
        <v>DA+0</v>
      </c>
      <c r="D10" s="429" t="s">
        <v>1325</v>
      </c>
      <c r="E10" s="482">
        <f>'Visual chart Edit'!I13</f>
        <v>431.9</v>
      </c>
      <c r="F10" s="429" t="str">
        <f>'Visual chart Edit'!K13</f>
        <v>DRY</v>
      </c>
      <c r="G10" s="429" t="str">
        <f>'Visual chart Edit'!L13</f>
        <v>E</v>
      </c>
      <c r="H10" s="429"/>
      <c r="J10" s="524" t="s">
        <v>1330</v>
      </c>
      <c r="K10" s="525">
        <f t="shared" si="1"/>
        <v>13</v>
      </c>
      <c r="L10" s="525">
        <f t="shared" si="2"/>
        <v>11</v>
      </c>
      <c r="M10" s="525">
        <f t="shared" si="3"/>
        <v>1</v>
      </c>
      <c r="N10" s="525">
        <f t="shared" si="4"/>
        <v>0</v>
      </c>
      <c r="O10" s="525">
        <f t="shared" si="5"/>
        <v>1</v>
      </c>
      <c r="P10" s="526">
        <f t="shared" si="12"/>
        <v>13</v>
      </c>
      <c r="Q10" s="525">
        <f t="shared" si="6"/>
        <v>6</v>
      </c>
      <c r="R10" s="525">
        <f t="shared" si="7"/>
        <v>0</v>
      </c>
      <c r="S10" s="525">
        <f t="shared" si="8"/>
        <v>0</v>
      </c>
      <c r="T10" s="525">
        <f t="shared" si="9"/>
        <v>1</v>
      </c>
      <c r="U10" s="525">
        <f t="shared" si="10"/>
        <v>6</v>
      </c>
      <c r="V10" s="275">
        <f t="shared" si="11"/>
        <v>7</v>
      </c>
      <c r="AA10"/>
      <c r="AB10"/>
      <c r="AC10"/>
      <c r="AD10"/>
      <c r="AE10"/>
    </row>
    <row r="11" spans="1:72" ht="14.5" hidden="1" x14ac:dyDescent="0.35">
      <c r="A11" s="429">
        <f>+SUBTOTAL(3,$B$4:B11)</f>
        <v>0</v>
      </c>
      <c r="B11" s="429" t="str">
        <f>'Visual chart Edit'!B14</f>
        <v>1A/6</v>
      </c>
      <c r="C11" s="429" t="str">
        <f>'Visual chart Edit'!C14</f>
        <v>DA+0</v>
      </c>
      <c r="D11" s="429" t="s">
        <v>1325</v>
      </c>
      <c r="E11" s="482">
        <f>'Visual chart Edit'!I14</f>
        <v>348.7</v>
      </c>
      <c r="F11" s="429" t="str">
        <f>'Visual chart Edit'!K14</f>
        <v>Sandy</v>
      </c>
      <c r="G11" s="429" t="str">
        <f>'Visual chart Edit'!L14</f>
        <v>E</v>
      </c>
      <c r="H11" s="429"/>
      <c r="J11" s="524" t="s">
        <v>1331</v>
      </c>
      <c r="K11" s="525">
        <f t="shared" si="1"/>
        <v>38</v>
      </c>
      <c r="L11" s="525">
        <f t="shared" si="2"/>
        <v>37</v>
      </c>
      <c r="M11" s="525">
        <f t="shared" si="3"/>
        <v>0</v>
      </c>
      <c r="N11" s="525">
        <f t="shared" si="4"/>
        <v>0</v>
      </c>
      <c r="O11" s="525">
        <f t="shared" si="5"/>
        <v>1</v>
      </c>
      <c r="P11" s="526">
        <f t="shared" si="12"/>
        <v>38</v>
      </c>
      <c r="Q11" s="525">
        <f t="shared" si="6"/>
        <v>28</v>
      </c>
      <c r="R11" s="525">
        <f t="shared" si="7"/>
        <v>0</v>
      </c>
      <c r="S11" s="525">
        <f t="shared" si="8"/>
        <v>0</v>
      </c>
      <c r="T11" s="525">
        <f t="shared" si="9"/>
        <v>9</v>
      </c>
      <c r="U11" s="525">
        <f t="shared" si="10"/>
        <v>1</v>
      </c>
      <c r="V11" s="275">
        <f t="shared" si="11"/>
        <v>10</v>
      </c>
      <c r="AA11"/>
      <c r="AB11"/>
      <c r="AC11"/>
      <c r="AD11"/>
      <c r="AE11"/>
    </row>
    <row r="12" spans="1:72" ht="14.5" hidden="1" x14ac:dyDescent="0.35">
      <c r="A12" s="429">
        <f>+SUBTOTAL(3,$B$4:B12)</f>
        <v>0</v>
      </c>
      <c r="B12" s="429" t="str">
        <f>'Visual chart Edit'!B15</f>
        <v>1A/7</v>
      </c>
      <c r="C12" s="429" t="str">
        <f>'Visual chart Edit'!C15</f>
        <v>DA+3</v>
      </c>
      <c r="D12" s="429" t="s">
        <v>1325</v>
      </c>
      <c r="E12" s="482">
        <f>'Visual chart Edit'!I15</f>
        <v>395.7</v>
      </c>
      <c r="F12" s="429" t="str">
        <f>'Visual chart Edit'!K15</f>
        <v>Sandy</v>
      </c>
      <c r="G12" s="429" t="str">
        <f>'Visual chart Edit'!L15</f>
        <v>E</v>
      </c>
      <c r="H12" s="429"/>
      <c r="J12" s="524" t="s">
        <v>1332</v>
      </c>
      <c r="K12" s="525">
        <f t="shared" si="1"/>
        <v>29</v>
      </c>
      <c r="L12" s="525">
        <f t="shared" si="2"/>
        <v>24</v>
      </c>
      <c r="M12" s="525">
        <f t="shared" si="3"/>
        <v>0</v>
      </c>
      <c r="N12" s="525">
        <f t="shared" si="4"/>
        <v>0</v>
      </c>
      <c r="O12" s="525">
        <f t="shared" si="5"/>
        <v>5</v>
      </c>
      <c r="P12" s="526">
        <f t="shared" si="12"/>
        <v>29</v>
      </c>
      <c r="Q12" s="525">
        <f t="shared" si="6"/>
        <v>7</v>
      </c>
      <c r="R12" s="525">
        <f t="shared" si="7"/>
        <v>2</v>
      </c>
      <c r="S12" s="525">
        <f t="shared" si="8"/>
        <v>0</v>
      </c>
      <c r="T12" s="525">
        <f t="shared" si="9"/>
        <v>15</v>
      </c>
      <c r="U12" s="525">
        <f t="shared" si="10"/>
        <v>5</v>
      </c>
      <c r="V12" s="275">
        <f t="shared" si="11"/>
        <v>22</v>
      </c>
      <c r="AA12"/>
      <c r="AB12"/>
      <c r="AC12"/>
      <c r="AD12"/>
      <c r="AE12"/>
    </row>
    <row r="13" spans="1:72" ht="14.5" hidden="1" x14ac:dyDescent="0.35">
      <c r="A13" s="429">
        <f>+SUBTOTAL(3,$B$4:B13)</f>
        <v>0</v>
      </c>
      <c r="B13" s="429" t="str">
        <f>'Visual chart Edit'!B16</f>
        <v>1A/8</v>
      </c>
      <c r="C13" s="429" t="str">
        <f>'Visual chart Edit'!C16</f>
        <v>DA+0</v>
      </c>
      <c r="D13" s="429" t="s">
        <v>1325</v>
      </c>
      <c r="E13" s="482">
        <f>'Visual chart Edit'!I16</f>
        <v>415</v>
      </c>
      <c r="F13" s="429" t="str">
        <f>'Visual chart Edit'!K16</f>
        <v>Sandy</v>
      </c>
      <c r="G13" s="429" t="str">
        <f>'Visual chart Edit'!L16</f>
        <v>E</v>
      </c>
      <c r="H13" s="429"/>
      <c r="J13" s="524" t="s">
        <v>1333</v>
      </c>
      <c r="K13" s="525">
        <f t="shared" si="1"/>
        <v>35</v>
      </c>
      <c r="L13" s="525">
        <f t="shared" si="2"/>
        <v>34</v>
      </c>
      <c r="M13" s="525">
        <f t="shared" si="3"/>
        <v>0</v>
      </c>
      <c r="N13" s="525">
        <f t="shared" si="4"/>
        <v>0</v>
      </c>
      <c r="O13" s="525">
        <f t="shared" si="5"/>
        <v>1</v>
      </c>
      <c r="P13" s="526">
        <f t="shared" si="12"/>
        <v>35</v>
      </c>
      <c r="Q13" s="525">
        <f t="shared" si="6"/>
        <v>14</v>
      </c>
      <c r="R13" s="525">
        <f t="shared" si="7"/>
        <v>0</v>
      </c>
      <c r="S13" s="525">
        <f t="shared" si="8"/>
        <v>0</v>
      </c>
      <c r="T13" s="525">
        <f t="shared" si="9"/>
        <v>19</v>
      </c>
      <c r="U13" s="525">
        <f t="shared" si="10"/>
        <v>2</v>
      </c>
      <c r="V13" s="275">
        <f t="shared" si="11"/>
        <v>21</v>
      </c>
      <c r="AA13"/>
      <c r="AB13"/>
      <c r="AC13"/>
      <c r="AD13"/>
      <c r="AE13"/>
    </row>
    <row r="14" spans="1:72" ht="14.5" hidden="1" x14ac:dyDescent="0.35">
      <c r="A14" s="429">
        <f>+SUBTOTAL(3,$B$4:B14)</f>
        <v>0</v>
      </c>
      <c r="B14" s="429" t="str">
        <f>'Visual chart Edit'!B17</f>
        <v>2/0</v>
      </c>
      <c r="C14" s="429" t="str">
        <f>'Visual chart Edit'!C17</f>
        <v>DC1+0</v>
      </c>
      <c r="D14" s="429" t="s">
        <v>1325</v>
      </c>
      <c r="E14" s="482">
        <f>'Visual chart Edit'!I17</f>
        <v>394.3</v>
      </c>
      <c r="F14" s="429" t="str">
        <f>'Visual chart Edit'!K17</f>
        <v>DRY</v>
      </c>
      <c r="G14" s="429" t="str">
        <f>'Visual chart Edit'!L17</f>
        <v>E</v>
      </c>
      <c r="H14" s="429"/>
      <c r="J14" s="524" t="s">
        <v>1334</v>
      </c>
      <c r="K14" s="525">
        <f t="shared" si="1"/>
        <v>23</v>
      </c>
      <c r="L14" s="525">
        <f t="shared" si="2"/>
        <v>23</v>
      </c>
      <c r="M14" s="525">
        <f t="shared" si="3"/>
        <v>0</v>
      </c>
      <c r="N14" s="525">
        <f t="shared" si="4"/>
        <v>0</v>
      </c>
      <c r="O14" s="525">
        <f t="shared" si="5"/>
        <v>0</v>
      </c>
      <c r="P14" s="526">
        <f t="shared" si="12"/>
        <v>23</v>
      </c>
      <c r="Q14" s="525">
        <f t="shared" si="6"/>
        <v>11</v>
      </c>
      <c r="R14" s="525">
        <f t="shared" si="7"/>
        <v>0</v>
      </c>
      <c r="S14" s="525">
        <f t="shared" si="8"/>
        <v>0</v>
      </c>
      <c r="T14" s="525">
        <f t="shared" si="9"/>
        <v>12</v>
      </c>
      <c r="U14" s="525">
        <f t="shared" si="10"/>
        <v>0</v>
      </c>
      <c r="V14" s="275">
        <f t="shared" si="11"/>
        <v>12</v>
      </c>
      <c r="AA14"/>
      <c r="AB14"/>
      <c r="AC14"/>
      <c r="AD14"/>
      <c r="AE14"/>
    </row>
    <row r="15" spans="1:72" ht="14.5" hidden="1" x14ac:dyDescent="0.35">
      <c r="A15" s="429">
        <f>+SUBTOTAL(3,$B$4:B15)</f>
        <v>0</v>
      </c>
      <c r="B15" s="429" t="str">
        <f>'Visual chart Edit'!B18</f>
        <v>2/1</v>
      </c>
      <c r="C15" s="429" t="str">
        <f>'Visual chart Edit'!C18</f>
        <v>DA+3</v>
      </c>
      <c r="D15" s="429" t="s">
        <v>1325</v>
      </c>
      <c r="E15" s="482">
        <f>'Visual chart Edit'!I18</f>
        <v>405.3</v>
      </c>
      <c r="F15" s="429" t="str">
        <f>'Visual chart Edit'!K18</f>
        <v>Sandy</v>
      </c>
      <c r="G15" s="429" t="str">
        <f>'Visual chart Edit'!L18</f>
        <v>E</v>
      </c>
      <c r="H15" s="429"/>
      <c r="J15" s="524" t="s">
        <v>1335</v>
      </c>
      <c r="K15" s="525">
        <f t="shared" si="1"/>
        <v>23</v>
      </c>
      <c r="L15" s="525">
        <f t="shared" si="2"/>
        <v>23</v>
      </c>
      <c r="M15" s="525">
        <f t="shared" si="3"/>
        <v>0</v>
      </c>
      <c r="N15" s="525">
        <f t="shared" si="4"/>
        <v>0</v>
      </c>
      <c r="O15" s="525">
        <f t="shared" si="5"/>
        <v>0</v>
      </c>
      <c r="P15" s="526">
        <f t="shared" si="12"/>
        <v>23</v>
      </c>
      <c r="Q15" s="525">
        <f t="shared" si="6"/>
        <v>8</v>
      </c>
      <c r="R15" s="525">
        <f t="shared" si="7"/>
        <v>1</v>
      </c>
      <c r="S15" s="525">
        <f t="shared" si="8"/>
        <v>0</v>
      </c>
      <c r="T15" s="525">
        <f t="shared" si="9"/>
        <v>4</v>
      </c>
      <c r="U15" s="525">
        <f t="shared" si="10"/>
        <v>10</v>
      </c>
      <c r="V15" s="275">
        <f t="shared" si="11"/>
        <v>15</v>
      </c>
      <c r="AA15"/>
      <c r="AB15"/>
      <c r="AC15"/>
      <c r="AD15"/>
      <c r="AE15"/>
    </row>
    <row r="16" spans="1:72" ht="14.5" hidden="1" x14ac:dyDescent="0.35">
      <c r="A16" s="429">
        <f>+SUBTOTAL(3,$B$4:B16)</f>
        <v>0</v>
      </c>
      <c r="B16" s="429" t="str">
        <f>'Visual chart Edit'!B19</f>
        <v>2/2</v>
      </c>
      <c r="C16" s="429" t="str">
        <f>'Visual chart Edit'!C19</f>
        <v>DA+3</v>
      </c>
      <c r="D16" s="429" t="s">
        <v>1325</v>
      </c>
      <c r="E16" s="482">
        <f>'Visual chart Edit'!I19</f>
        <v>338.5</v>
      </c>
      <c r="F16" s="429" t="str">
        <f>'Visual chart Edit'!K19</f>
        <v>Sandy</v>
      </c>
      <c r="G16" s="429" t="str">
        <f>'Visual chart Edit'!L19</f>
        <v>E</v>
      </c>
      <c r="H16" s="429"/>
      <c r="I16" s="499" t="s">
        <v>1623</v>
      </c>
      <c r="J16" s="524" t="s">
        <v>1336</v>
      </c>
      <c r="K16" s="525">
        <f t="shared" si="1"/>
        <v>13</v>
      </c>
      <c r="L16" s="525">
        <f t="shared" si="2"/>
        <v>13</v>
      </c>
      <c r="M16" s="525">
        <f t="shared" si="3"/>
        <v>0</v>
      </c>
      <c r="N16" s="525">
        <f t="shared" si="4"/>
        <v>0</v>
      </c>
      <c r="O16" s="525">
        <f t="shared" si="5"/>
        <v>0</v>
      </c>
      <c r="P16" s="526">
        <f t="shared" si="12"/>
        <v>13</v>
      </c>
      <c r="Q16" s="525">
        <f t="shared" si="6"/>
        <v>1</v>
      </c>
      <c r="R16" s="525">
        <f t="shared" si="7"/>
        <v>1</v>
      </c>
      <c r="S16" s="525">
        <f t="shared" si="8"/>
        <v>0</v>
      </c>
      <c r="T16" s="525">
        <f t="shared" si="9"/>
        <v>0</v>
      </c>
      <c r="U16" s="525">
        <f t="shared" si="10"/>
        <v>11</v>
      </c>
      <c r="V16" s="275">
        <f t="shared" si="11"/>
        <v>12</v>
      </c>
      <c r="AA16"/>
      <c r="AB16"/>
      <c r="AC16"/>
      <c r="AD16"/>
      <c r="AE16"/>
    </row>
    <row r="17" spans="1:31" ht="14.5" hidden="1" x14ac:dyDescent="0.35">
      <c r="A17" s="429">
        <f>+SUBTOTAL(3,$B$4:B17)</f>
        <v>0</v>
      </c>
      <c r="B17" s="429" t="str">
        <f>'Visual chart Edit'!B20</f>
        <v>2/3</v>
      </c>
      <c r="C17" s="429" t="str">
        <f>'Visual chart Edit'!C20</f>
        <v>DA+3</v>
      </c>
      <c r="D17" s="429" t="s">
        <v>1325</v>
      </c>
      <c r="E17" s="482">
        <f>'Visual chart Edit'!I20</f>
        <v>406</v>
      </c>
      <c r="F17" s="429" t="str">
        <f>'Visual chart Edit'!K20</f>
        <v>Sandy</v>
      </c>
      <c r="G17" s="429" t="str">
        <f>'Visual chart Edit'!L20</f>
        <v>E</v>
      </c>
      <c r="H17" s="429"/>
      <c r="J17" s="524" t="s">
        <v>1337</v>
      </c>
      <c r="K17" s="525">
        <f t="shared" si="1"/>
        <v>1</v>
      </c>
      <c r="L17" s="525">
        <f t="shared" si="2"/>
        <v>1</v>
      </c>
      <c r="M17" s="525">
        <f t="shared" si="3"/>
        <v>0</v>
      </c>
      <c r="N17" s="525">
        <f t="shared" si="4"/>
        <v>0</v>
      </c>
      <c r="O17" s="525">
        <f t="shared" si="5"/>
        <v>0</v>
      </c>
      <c r="P17" s="526">
        <f t="shared" si="12"/>
        <v>1</v>
      </c>
      <c r="Q17" s="525">
        <f t="shared" si="6"/>
        <v>1</v>
      </c>
      <c r="R17" s="525">
        <f t="shared" si="7"/>
        <v>0</v>
      </c>
      <c r="S17" s="525">
        <f t="shared" si="8"/>
        <v>0</v>
      </c>
      <c r="T17" s="525">
        <f t="shared" si="9"/>
        <v>0</v>
      </c>
      <c r="U17" s="525">
        <f t="shared" si="10"/>
        <v>0</v>
      </c>
      <c r="V17" s="275">
        <f t="shared" si="11"/>
        <v>0</v>
      </c>
      <c r="AA17"/>
      <c r="AB17"/>
      <c r="AC17"/>
      <c r="AD17"/>
      <c r="AE17"/>
    </row>
    <row r="18" spans="1:31" ht="14.5" hidden="1" x14ac:dyDescent="0.35">
      <c r="A18" s="429">
        <f>+SUBTOTAL(3,$B$4:B18)</f>
        <v>0</v>
      </c>
      <c r="B18" s="429" t="str">
        <f>'Visual chart Edit'!B21</f>
        <v>2/4</v>
      </c>
      <c r="C18" s="429" t="str">
        <f>'Visual chart Edit'!C21</f>
        <v>DA+3</v>
      </c>
      <c r="D18" s="429" t="s">
        <v>1325</v>
      </c>
      <c r="E18" s="482">
        <f>'Visual chart Edit'!I21</f>
        <v>429</v>
      </c>
      <c r="F18" s="429" t="str">
        <f>'Visual chart Edit'!K21</f>
        <v>Sandy</v>
      </c>
      <c r="G18" s="429" t="str">
        <f>'Visual chart Edit'!L21</f>
        <v>E</v>
      </c>
      <c r="H18" s="429"/>
      <c r="J18" s="524" t="s">
        <v>1338</v>
      </c>
      <c r="K18" s="525">
        <f t="shared" si="1"/>
        <v>2</v>
      </c>
      <c r="L18" s="525">
        <f t="shared" si="2"/>
        <v>2</v>
      </c>
      <c r="M18" s="525">
        <f t="shared" si="3"/>
        <v>0</v>
      </c>
      <c r="N18" s="525">
        <f t="shared" si="4"/>
        <v>0</v>
      </c>
      <c r="O18" s="525">
        <f t="shared" si="5"/>
        <v>0</v>
      </c>
      <c r="P18" s="526">
        <f t="shared" si="12"/>
        <v>2</v>
      </c>
      <c r="Q18" s="525">
        <f t="shared" si="6"/>
        <v>1</v>
      </c>
      <c r="R18" s="525">
        <f t="shared" si="7"/>
        <v>0</v>
      </c>
      <c r="S18" s="525">
        <f t="shared" si="8"/>
        <v>0</v>
      </c>
      <c r="T18" s="525">
        <f t="shared" si="9"/>
        <v>0</v>
      </c>
      <c r="U18" s="525">
        <f t="shared" si="10"/>
        <v>1</v>
      </c>
      <c r="V18" s="275">
        <f t="shared" si="11"/>
        <v>1</v>
      </c>
      <c r="AA18"/>
      <c r="AB18"/>
      <c r="AC18"/>
      <c r="AD18"/>
      <c r="AE18"/>
    </row>
    <row r="19" spans="1:31" ht="14.5" hidden="1" x14ac:dyDescent="0.35">
      <c r="A19" s="429">
        <f>+SUBTOTAL(3,$B$4:B19)</f>
        <v>0</v>
      </c>
      <c r="B19" s="429" t="str">
        <f>'Visual chart Edit'!B22</f>
        <v>2/5</v>
      </c>
      <c r="C19" s="429" t="str">
        <f>'Visual chart Edit'!C22</f>
        <v>DA+3</v>
      </c>
      <c r="D19" s="429" t="s">
        <v>1325</v>
      </c>
      <c r="E19" s="482">
        <f>'Visual chart Edit'!I22</f>
        <v>411.6</v>
      </c>
      <c r="F19" s="429" t="str">
        <f>'Visual chart Edit'!K22</f>
        <v>Sandy</v>
      </c>
      <c r="G19" s="429" t="str">
        <f>'Visual chart Edit'!L22</f>
        <v>E</v>
      </c>
      <c r="H19" s="429"/>
      <c r="J19" s="524" t="s">
        <v>1339</v>
      </c>
      <c r="K19" s="525">
        <f t="shared" si="1"/>
        <v>9</v>
      </c>
      <c r="L19" s="525">
        <f t="shared" si="2"/>
        <v>9</v>
      </c>
      <c r="M19" s="525">
        <f t="shared" si="3"/>
        <v>0</v>
      </c>
      <c r="N19" s="525">
        <f t="shared" si="4"/>
        <v>0</v>
      </c>
      <c r="O19" s="525">
        <f t="shared" si="5"/>
        <v>0</v>
      </c>
      <c r="P19" s="526">
        <f t="shared" si="12"/>
        <v>9</v>
      </c>
      <c r="Q19" s="525">
        <f t="shared" si="6"/>
        <v>1</v>
      </c>
      <c r="R19" s="525">
        <f t="shared" si="7"/>
        <v>1</v>
      </c>
      <c r="S19" s="525">
        <f t="shared" si="8"/>
        <v>0</v>
      </c>
      <c r="T19" s="525">
        <f t="shared" si="9"/>
        <v>0</v>
      </c>
      <c r="U19" s="525">
        <f t="shared" si="10"/>
        <v>7</v>
      </c>
      <c r="V19" s="275">
        <f t="shared" si="11"/>
        <v>8</v>
      </c>
      <c r="AA19"/>
      <c r="AB19"/>
      <c r="AC19"/>
      <c r="AD19"/>
      <c r="AE19"/>
    </row>
    <row r="20" spans="1:31" ht="14.5" hidden="1" x14ac:dyDescent="0.35">
      <c r="A20" s="429">
        <f>+SUBTOTAL(3,$B$4:B20)</f>
        <v>0</v>
      </c>
      <c r="B20" s="429" t="str">
        <f>'Visual chart Edit'!B23</f>
        <v>2/6</v>
      </c>
      <c r="C20" s="429" t="str">
        <f>'Visual chart Edit'!C23</f>
        <v>DA+3</v>
      </c>
      <c r="D20" s="429" t="s">
        <v>1326</v>
      </c>
      <c r="E20" s="482">
        <f>'Visual chart Edit'!I23</f>
        <v>425.7</v>
      </c>
      <c r="F20" s="429" t="str">
        <f>'Visual chart Edit'!K23</f>
        <v>Sandy</v>
      </c>
      <c r="G20" s="429" t="str">
        <f>'Visual chart Edit'!L23</f>
        <v>E</v>
      </c>
      <c r="H20" s="429"/>
      <c r="J20" s="524" t="s">
        <v>1340</v>
      </c>
      <c r="K20" s="525">
        <f t="shared" si="1"/>
        <v>6</v>
      </c>
      <c r="L20" s="525">
        <f t="shared" si="2"/>
        <v>6</v>
      </c>
      <c r="M20" s="525">
        <f t="shared" si="3"/>
        <v>0</v>
      </c>
      <c r="N20" s="525">
        <f t="shared" si="4"/>
        <v>0</v>
      </c>
      <c r="O20" s="525">
        <f t="shared" si="5"/>
        <v>0</v>
      </c>
      <c r="P20" s="526">
        <f t="shared" si="12"/>
        <v>6</v>
      </c>
      <c r="Q20" s="525">
        <f t="shared" si="6"/>
        <v>4</v>
      </c>
      <c r="R20" s="525">
        <f t="shared" si="7"/>
        <v>0</v>
      </c>
      <c r="S20" s="525">
        <f t="shared" si="8"/>
        <v>0</v>
      </c>
      <c r="T20" s="525">
        <f t="shared" si="9"/>
        <v>0</v>
      </c>
      <c r="U20" s="525">
        <f t="shared" si="10"/>
        <v>2</v>
      </c>
      <c r="V20" s="275">
        <f t="shared" si="11"/>
        <v>2</v>
      </c>
      <c r="AA20"/>
      <c r="AB20"/>
      <c r="AC20"/>
      <c r="AD20"/>
      <c r="AE20"/>
    </row>
    <row r="21" spans="1:31" ht="14.5" hidden="1" x14ac:dyDescent="0.35">
      <c r="A21" s="429">
        <f>+SUBTOTAL(3,$B$4:B21)</f>
        <v>0</v>
      </c>
      <c r="B21" s="429" t="str">
        <f>'Visual chart Edit'!B24</f>
        <v>2/7</v>
      </c>
      <c r="C21" s="429" t="str">
        <f>'Visual chart Edit'!C24</f>
        <v>DA+3</v>
      </c>
      <c r="D21" s="429" t="s">
        <v>1326</v>
      </c>
      <c r="E21" s="482">
        <f>'Visual chart Edit'!I24</f>
        <v>408.2</v>
      </c>
      <c r="F21" s="429" t="str">
        <f>'Visual chart Edit'!K24</f>
        <v>Sandy</v>
      </c>
      <c r="G21" s="429" t="str">
        <f>'Visual chart Edit'!L24</f>
        <v>E</v>
      </c>
      <c r="H21" s="429"/>
      <c r="J21" s="524" t="s">
        <v>1341</v>
      </c>
      <c r="K21" s="525">
        <f t="shared" si="1"/>
        <v>4</v>
      </c>
      <c r="L21" s="525">
        <f t="shared" si="2"/>
        <v>4</v>
      </c>
      <c r="M21" s="525">
        <f t="shared" si="3"/>
        <v>0</v>
      </c>
      <c r="N21" s="525">
        <f t="shared" si="4"/>
        <v>0</v>
      </c>
      <c r="O21" s="525">
        <f t="shared" si="5"/>
        <v>0</v>
      </c>
      <c r="P21" s="526">
        <f t="shared" si="12"/>
        <v>4</v>
      </c>
      <c r="Q21" s="525">
        <f t="shared" si="6"/>
        <v>4</v>
      </c>
      <c r="R21" s="525">
        <f t="shared" si="7"/>
        <v>0</v>
      </c>
      <c r="S21" s="525">
        <f t="shared" si="8"/>
        <v>0</v>
      </c>
      <c r="T21" s="525">
        <f t="shared" si="9"/>
        <v>0</v>
      </c>
      <c r="U21" s="525">
        <f t="shared" si="10"/>
        <v>0</v>
      </c>
      <c r="V21" s="275">
        <f t="shared" si="11"/>
        <v>0</v>
      </c>
      <c r="AA21"/>
      <c r="AB21"/>
      <c r="AC21"/>
      <c r="AD21"/>
      <c r="AE21"/>
    </row>
    <row r="22" spans="1:31" ht="14.5" hidden="1" x14ac:dyDescent="0.35">
      <c r="A22" s="429">
        <f>+SUBTOTAL(3,$B$4:B22)</f>
        <v>0</v>
      </c>
      <c r="B22" s="429" t="str">
        <f>'Visual chart Edit'!B25</f>
        <v>2/8</v>
      </c>
      <c r="C22" s="429" t="str">
        <f>'Visual chart Edit'!C25</f>
        <v>DA+0</v>
      </c>
      <c r="D22" s="429" t="s">
        <v>1326</v>
      </c>
      <c r="E22" s="482">
        <f>'Visual chart Edit'!I25</f>
        <v>354.6</v>
      </c>
      <c r="F22" s="429" t="str">
        <f>'Visual chart Edit'!K25</f>
        <v>Sandy</v>
      </c>
      <c r="G22" s="429" t="str">
        <f>'Visual chart Edit'!L25</f>
        <v>E</v>
      </c>
      <c r="H22" s="429"/>
      <c r="J22" s="524" t="s">
        <v>1342</v>
      </c>
      <c r="K22" s="525">
        <f t="shared" si="1"/>
        <v>7</v>
      </c>
      <c r="L22" s="525">
        <f t="shared" si="2"/>
        <v>7</v>
      </c>
      <c r="M22" s="525">
        <f t="shared" si="3"/>
        <v>0</v>
      </c>
      <c r="N22" s="525">
        <f t="shared" si="4"/>
        <v>0</v>
      </c>
      <c r="O22" s="525">
        <f t="shared" si="5"/>
        <v>0</v>
      </c>
      <c r="P22" s="526">
        <f t="shared" si="12"/>
        <v>7</v>
      </c>
      <c r="Q22" s="525">
        <f t="shared" si="6"/>
        <v>7</v>
      </c>
      <c r="R22" s="525">
        <f t="shared" si="7"/>
        <v>0</v>
      </c>
      <c r="S22" s="525">
        <f t="shared" si="8"/>
        <v>0</v>
      </c>
      <c r="T22" s="525">
        <f t="shared" si="9"/>
        <v>0</v>
      </c>
      <c r="U22" s="525">
        <f t="shared" si="10"/>
        <v>0</v>
      </c>
      <c r="V22" s="275">
        <f t="shared" si="11"/>
        <v>0</v>
      </c>
      <c r="AA22"/>
      <c r="AB22"/>
      <c r="AC22"/>
      <c r="AD22"/>
      <c r="AE22"/>
    </row>
    <row r="23" spans="1:31" ht="14.5" hidden="1" x14ac:dyDescent="0.35">
      <c r="A23" s="429">
        <f>+SUBTOTAL(3,$B$4:B23)</f>
        <v>0</v>
      </c>
      <c r="B23" s="429" t="str">
        <f>'Visual chart Edit'!B26</f>
        <v>2/9</v>
      </c>
      <c r="C23" s="429" t="str">
        <f>'Visual chart Edit'!C26</f>
        <v>DA+0</v>
      </c>
      <c r="D23" s="429" t="s">
        <v>1326</v>
      </c>
      <c r="E23" s="482">
        <f>'Visual chart Edit'!I26</f>
        <v>308.7</v>
      </c>
      <c r="F23" s="429" t="str">
        <f>'Visual chart Edit'!K26</f>
        <v>DRY</v>
      </c>
      <c r="G23" s="429" t="str">
        <f>'Visual chart Edit'!L26</f>
        <v>E</v>
      </c>
      <c r="H23" s="429"/>
      <c r="J23" s="524" t="s">
        <v>1343</v>
      </c>
      <c r="K23" s="525">
        <f t="shared" si="1"/>
        <v>8</v>
      </c>
      <c r="L23" s="525">
        <f t="shared" si="2"/>
        <v>8</v>
      </c>
      <c r="M23" s="525">
        <f t="shared" si="3"/>
        <v>0</v>
      </c>
      <c r="N23" s="525">
        <f t="shared" si="4"/>
        <v>0</v>
      </c>
      <c r="O23" s="525">
        <f t="shared" si="5"/>
        <v>0</v>
      </c>
      <c r="P23" s="526">
        <f t="shared" si="12"/>
        <v>8</v>
      </c>
      <c r="Q23" s="525">
        <f t="shared" si="6"/>
        <v>7</v>
      </c>
      <c r="R23" s="525">
        <f t="shared" si="7"/>
        <v>0</v>
      </c>
      <c r="S23" s="525">
        <f t="shared" si="8"/>
        <v>0</v>
      </c>
      <c r="T23" s="525">
        <f t="shared" si="9"/>
        <v>0</v>
      </c>
      <c r="U23" s="525">
        <f t="shared" si="10"/>
        <v>1</v>
      </c>
      <c r="V23" s="275">
        <f t="shared" si="11"/>
        <v>1</v>
      </c>
      <c r="AA23"/>
      <c r="AB23"/>
      <c r="AC23"/>
      <c r="AD23"/>
      <c r="AE23"/>
    </row>
    <row r="24" spans="1:31" ht="14.5" hidden="1" x14ac:dyDescent="0.35">
      <c r="A24" s="429">
        <f>+SUBTOTAL(3,$B$4:B24)</f>
        <v>0</v>
      </c>
      <c r="B24" s="429" t="str">
        <f>'Visual chart Edit'!B27</f>
        <v>3/0</v>
      </c>
      <c r="C24" s="429" t="str">
        <f>'Visual chart Edit'!C27</f>
        <v>DD60+6</v>
      </c>
      <c r="D24" s="429" t="s">
        <v>1326</v>
      </c>
      <c r="E24" s="482">
        <f>'Visual chart Edit'!I27</f>
        <v>336</v>
      </c>
      <c r="F24" s="429" t="str">
        <f>'Visual chart Edit'!K27</f>
        <v>DRY</v>
      </c>
      <c r="G24" s="429" t="str">
        <f>'Visual chart Edit'!L27</f>
        <v/>
      </c>
      <c r="H24" s="429"/>
      <c r="J24" s="524" t="s">
        <v>1344</v>
      </c>
      <c r="K24" s="525">
        <f t="shared" si="1"/>
        <v>9</v>
      </c>
      <c r="L24" s="525">
        <f t="shared" si="2"/>
        <v>9</v>
      </c>
      <c r="M24" s="525">
        <f t="shared" si="3"/>
        <v>0</v>
      </c>
      <c r="N24" s="525">
        <f t="shared" si="4"/>
        <v>0</v>
      </c>
      <c r="O24" s="525">
        <f t="shared" si="5"/>
        <v>0</v>
      </c>
      <c r="P24" s="526">
        <f t="shared" si="12"/>
        <v>9</v>
      </c>
      <c r="Q24" s="525">
        <f t="shared" si="6"/>
        <v>8</v>
      </c>
      <c r="R24" s="525">
        <f t="shared" si="7"/>
        <v>1</v>
      </c>
      <c r="S24" s="525">
        <f t="shared" si="8"/>
        <v>0</v>
      </c>
      <c r="T24" s="525">
        <f t="shared" si="9"/>
        <v>0</v>
      </c>
      <c r="U24" s="525">
        <f t="shared" si="10"/>
        <v>0</v>
      </c>
      <c r="V24" s="275">
        <f t="shared" si="11"/>
        <v>1</v>
      </c>
      <c r="AA24"/>
      <c r="AB24"/>
      <c r="AC24"/>
      <c r="AD24"/>
      <c r="AE24"/>
    </row>
    <row r="25" spans="1:31" ht="14.5" hidden="1" x14ac:dyDescent="0.35">
      <c r="A25" s="429">
        <f>+SUBTOTAL(3,$B$4:B25)</f>
        <v>0</v>
      </c>
      <c r="B25" s="429" t="str">
        <f>'Visual chart Edit'!B28</f>
        <v>4/0</v>
      </c>
      <c r="C25" s="429" t="str">
        <f>'Visual chart Edit'!C28</f>
        <v>DD60+6</v>
      </c>
      <c r="D25" s="429" t="s">
        <v>1326</v>
      </c>
      <c r="E25" s="482">
        <f>'Visual chart Edit'!I28</f>
        <v>226.5</v>
      </c>
      <c r="F25" s="429" t="str">
        <f>'Visual chart Edit'!K28</f>
        <v>DRY</v>
      </c>
      <c r="G25" s="429" t="str">
        <f>'Visual chart Edit'!L28</f>
        <v/>
      </c>
      <c r="H25" s="429"/>
      <c r="J25" s="524" t="s">
        <v>1345</v>
      </c>
      <c r="K25" s="525">
        <f t="shared" si="1"/>
        <v>4</v>
      </c>
      <c r="L25" s="525">
        <f t="shared" si="2"/>
        <v>4</v>
      </c>
      <c r="M25" s="525">
        <f t="shared" si="3"/>
        <v>0</v>
      </c>
      <c r="N25" s="525">
        <f t="shared" si="4"/>
        <v>0</v>
      </c>
      <c r="O25" s="525">
        <f t="shared" si="5"/>
        <v>0</v>
      </c>
      <c r="P25" s="526">
        <f t="shared" si="12"/>
        <v>4</v>
      </c>
      <c r="Q25" s="525">
        <f t="shared" si="6"/>
        <v>4</v>
      </c>
      <c r="R25" s="525">
        <f t="shared" si="7"/>
        <v>0</v>
      </c>
      <c r="S25" s="525">
        <f t="shared" si="8"/>
        <v>0</v>
      </c>
      <c r="T25" s="525">
        <f t="shared" si="9"/>
        <v>0</v>
      </c>
      <c r="U25" s="525">
        <f t="shared" si="10"/>
        <v>0</v>
      </c>
      <c r="V25" s="275">
        <f t="shared" si="11"/>
        <v>0</v>
      </c>
      <c r="AA25"/>
      <c r="AB25"/>
      <c r="AC25"/>
      <c r="AD25"/>
      <c r="AE25"/>
    </row>
    <row r="26" spans="1:31" ht="14.5" hidden="1" x14ac:dyDescent="0.35">
      <c r="A26" s="429">
        <f>+SUBTOTAL(3,$B$4:B26)</f>
        <v>0</v>
      </c>
      <c r="B26" s="429" t="str">
        <f>'Visual chart Edit'!B29</f>
        <v>4/1</v>
      </c>
      <c r="C26" s="429" t="str">
        <f>'Visual chart Edit'!C29</f>
        <v>DA+0</v>
      </c>
      <c r="D26" s="429" t="s">
        <v>1326</v>
      </c>
      <c r="E26" s="482">
        <f>'Visual chart Edit'!I29</f>
        <v>343</v>
      </c>
      <c r="F26" s="429" t="str">
        <f>'Visual chart Edit'!K29</f>
        <v>DRY</v>
      </c>
      <c r="G26" s="429" t="str">
        <f>'Visual chart Edit'!L29</f>
        <v>E</v>
      </c>
      <c r="H26" s="429"/>
      <c r="J26" s="524" t="s">
        <v>1346</v>
      </c>
      <c r="K26" s="525">
        <f t="shared" si="1"/>
        <v>6</v>
      </c>
      <c r="L26" s="525">
        <f t="shared" si="2"/>
        <v>6</v>
      </c>
      <c r="M26" s="525">
        <f t="shared" si="3"/>
        <v>0</v>
      </c>
      <c r="N26" s="525">
        <f t="shared" si="4"/>
        <v>0</v>
      </c>
      <c r="O26" s="525">
        <f t="shared" si="5"/>
        <v>0</v>
      </c>
      <c r="P26" s="526">
        <f t="shared" si="12"/>
        <v>6</v>
      </c>
      <c r="Q26" s="525">
        <f t="shared" si="6"/>
        <v>6</v>
      </c>
      <c r="R26" s="525">
        <f t="shared" si="7"/>
        <v>0</v>
      </c>
      <c r="S26" s="525">
        <f t="shared" si="8"/>
        <v>0</v>
      </c>
      <c r="T26" s="525">
        <f t="shared" si="9"/>
        <v>0</v>
      </c>
      <c r="U26" s="525">
        <f t="shared" si="10"/>
        <v>0</v>
      </c>
      <c r="V26" s="275">
        <f t="shared" si="11"/>
        <v>0</v>
      </c>
      <c r="AA26"/>
      <c r="AB26"/>
      <c r="AC26"/>
      <c r="AD26"/>
      <c r="AE26"/>
    </row>
    <row r="27" spans="1:31" ht="14.5" hidden="1" x14ac:dyDescent="0.35">
      <c r="A27" s="429">
        <f>+SUBTOTAL(3,$B$4:B27)</f>
        <v>0</v>
      </c>
      <c r="B27" s="429" t="str">
        <f>'Visual chart Edit'!B30</f>
        <v>4/2</v>
      </c>
      <c r="C27" s="429" t="str">
        <f>'Visual chart Edit'!C30</f>
        <v>DA+0</v>
      </c>
      <c r="D27" s="429" t="s">
        <v>1326</v>
      </c>
      <c r="E27" s="482">
        <f>'Visual chart Edit'!I30</f>
        <v>358.4</v>
      </c>
      <c r="F27" s="429" t="str">
        <f>'Visual chart Edit'!K30</f>
        <v>DRY</v>
      </c>
      <c r="G27" s="429" t="str">
        <f>'Visual chart Edit'!L30</f>
        <v>E</v>
      </c>
      <c r="H27" s="429"/>
      <c r="J27" s="524" t="s">
        <v>1347</v>
      </c>
      <c r="K27" s="525">
        <f t="shared" si="1"/>
        <v>7</v>
      </c>
      <c r="L27" s="525">
        <f t="shared" si="2"/>
        <v>7</v>
      </c>
      <c r="M27" s="525">
        <f t="shared" si="3"/>
        <v>0</v>
      </c>
      <c r="N27" s="525">
        <f t="shared" si="4"/>
        <v>0</v>
      </c>
      <c r="O27" s="525">
        <f t="shared" si="5"/>
        <v>0</v>
      </c>
      <c r="P27" s="526">
        <f t="shared" si="12"/>
        <v>7</v>
      </c>
      <c r="Q27" s="525">
        <f t="shared" si="6"/>
        <v>7</v>
      </c>
      <c r="R27" s="525">
        <f t="shared" si="7"/>
        <v>0</v>
      </c>
      <c r="S27" s="525">
        <f t="shared" si="8"/>
        <v>0</v>
      </c>
      <c r="T27" s="525">
        <f t="shared" si="9"/>
        <v>0</v>
      </c>
      <c r="U27" s="525">
        <f t="shared" si="10"/>
        <v>0</v>
      </c>
      <c r="V27" s="275">
        <f t="shared" si="11"/>
        <v>0</v>
      </c>
      <c r="AA27"/>
      <c r="AB27"/>
      <c r="AC27"/>
      <c r="AD27"/>
      <c r="AE27"/>
    </row>
    <row r="28" spans="1:31" ht="14.5" hidden="1" x14ac:dyDescent="0.35">
      <c r="A28" s="429">
        <f>+SUBTOTAL(3,$B$4:B28)</f>
        <v>0</v>
      </c>
      <c r="B28" s="429" t="str">
        <f>'Visual chart Edit'!B31</f>
        <v>4/3</v>
      </c>
      <c r="C28" s="429" t="str">
        <f>'Visual chart Edit'!C31</f>
        <v>DA+0</v>
      </c>
      <c r="D28" s="429" t="s">
        <v>1326</v>
      </c>
      <c r="E28" s="482">
        <f>'Visual chart Edit'!I31</f>
        <v>381</v>
      </c>
      <c r="F28" s="429" t="str">
        <f>'Visual chart Edit'!K31</f>
        <v>DRY</v>
      </c>
      <c r="G28" s="429" t="str">
        <f>'Visual chart Edit'!L31</f>
        <v>E</v>
      </c>
      <c r="H28" s="429"/>
      <c r="J28" s="524" t="s">
        <v>1348</v>
      </c>
      <c r="K28" s="525">
        <f t="shared" si="1"/>
        <v>4</v>
      </c>
      <c r="L28" s="525">
        <f t="shared" si="2"/>
        <v>4</v>
      </c>
      <c r="M28" s="525">
        <f t="shared" si="3"/>
        <v>0</v>
      </c>
      <c r="N28" s="525">
        <f t="shared" si="4"/>
        <v>0</v>
      </c>
      <c r="O28" s="525">
        <f t="shared" si="5"/>
        <v>0</v>
      </c>
      <c r="P28" s="526">
        <f t="shared" si="12"/>
        <v>4</v>
      </c>
      <c r="Q28" s="525">
        <f t="shared" si="6"/>
        <v>4</v>
      </c>
      <c r="R28" s="525">
        <f t="shared" si="7"/>
        <v>0</v>
      </c>
      <c r="S28" s="525">
        <f t="shared" si="8"/>
        <v>0</v>
      </c>
      <c r="T28" s="525">
        <f t="shared" si="9"/>
        <v>0</v>
      </c>
      <c r="U28" s="525">
        <f t="shared" si="10"/>
        <v>0</v>
      </c>
      <c r="V28" s="275">
        <f t="shared" si="11"/>
        <v>0</v>
      </c>
      <c r="AA28"/>
      <c r="AB28"/>
      <c r="AC28"/>
      <c r="AD28"/>
      <c r="AE28"/>
    </row>
    <row r="29" spans="1:31" ht="14.5" hidden="1" x14ac:dyDescent="0.35">
      <c r="A29" s="429">
        <f>+SUBTOTAL(3,$B$4:B29)</f>
        <v>0</v>
      </c>
      <c r="B29" s="429" t="str">
        <f>'Visual chart Edit'!B32</f>
        <v>4/4</v>
      </c>
      <c r="C29" s="429" t="str">
        <f>'Visual chart Edit'!C32</f>
        <v>DA+0</v>
      </c>
      <c r="D29" s="429" t="s">
        <v>1326</v>
      </c>
      <c r="E29" s="482">
        <f>'Visual chart Edit'!I32</f>
        <v>367.6</v>
      </c>
      <c r="F29" s="429" t="str">
        <f>'Visual chart Edit'!K32</f>
        <v>DRY</v>
      </c>
      <c r="G29" s="429" t="str">
        <f>'Visual chart Edit'!L32</f>
        <v>E</v>
      </c>
      <c r="H29" s="429"/>
      <c r="J29" s="524" t="s">
        <v>1349</v>
      </c>
      <c r="K29" s="525">
        <f t="shared" si="1"/>
        <v>7</v>
      </c>
      <c r="L29" s="525">
        <f t="shared" si="2"/>
        <v>7</v>
      </c>
      <c r="M29" s="525">
        <f t="shared" si="3"/>
        <v>0</v>
      </c>
      <c r="N29" s="525">
        <f t="shared" si="4"/>
        <v>0</v>
      </c>
      <c r="O29" s="525">
        <f t="shared" si="5"/>
        <v>0</v>
      </c>
      <c r="P29" s="526">
        <f t="shared" si="12"/>
        <v>7</v>
      </c>
      <c r="Q29" s="525">
        <f t="shared" si="6"/>
        <v>7</v>
      </c>
      <c r="R29" s="525">
        <f t="shared" si="7"/>
        <v>0</v>
      </c>
      <c r="S29" s="525">
        <f t="shared" si="8"/>
        <v>0</v>
      </c>
      <c r="T29" s="525">
        <f t="shared" si="9"/>
        <v>0</v>
      </c>
      <c r="U29" s="525">
        <f t="shared" si="10"/>
        <v>0</v>
      </c>
      <c r="V29" s="275">
        <f t="shared" si="11"/>
        <v>0</v>
      </c>
      <c r="AA29"/>
      <c r="AB29"/>
      <c r="AC29"/>
      <c r="AD29"/>
      <c r="AE29"/>
    </row>
    <row r="30" spans="1:31" ht="14.5" hidden="1" x14ac:dyDescent="0.35">
      <c r="A30" s="429">
        <f>+SUBTOTAL(3,$B$4:B30)</f>
        <v>0</v>
      </c>
      <c r="B30" s="429" t="str">
        <f>'Visual chart Edit'!B33</f>
        <v>5/0</v>
      </c>
      <c r="C30" s="429" t="str">
        <f>'Visual chart Edit'!C33</f>
        <v>DB1+9</v>
      </c>
      <c r="D30" s="429" t="s">
        <v>1326</v>
      </c>
      <c r="E30" s="482">
        <f>'Visual chart Edit'!I33</f>
        <v>423.1</v>
      </c>
      <c r="F30" s="429" t="str">
        <f>'Visual chart Edit'!K33</f>
        <v>DRY</v>
      </c>
      <c r="G30" s="429" t="str">
        <f>'Visual chart Edit'!L33</f>
        <v/>
      </c>
      <c r="H30" s="429"/>
      <c r="J30" s="524" t="s">
        <v>1350</v>
      </c>
      <c r="K30" s="525">
        <f t="shared" si="1"/>
        <v>13</v>
      </c>
      <c r="L30" s="525">
        <f t="shared" si="2"/>
        <v>13</v>
      </c>
      <c r="M30" s="525">
        <f t="shared" si="3"/>
        <v>0</v>
      </c>
      <c r="N30" s="525">
        <f t="shared" si="4"/>
        <v>0</v>
      </c>
      <c r="O30" s="525">
        <f t="shared" si="5"/>
        <v>0</v>
      </c>
      <c r="P30" s="526">
        <f t="shared" si="12"/>
        <v>13</v>
      </c>
      <c r="Q30" s="525">
        <f t="shared" si="6"/>
        <v>12</v>
      </c>
      <c r="R30" s="525">
        <f t="shared" si="7"/>
        <v>1</v>
      </c>
      <c r="S30" s="525">
        <f t="shared" si="8"/>
        <v>0</v>
      </c>
      <c r="T30" s="525">
        <f t="shared" si="9"/>
        <v>0</v>
      </c>
      <c r="U30" s="525">
        <f t="shared" si="10"/>
        <v>0</v>
      </c>
      <c r="V30" s="275">
        <f t="shared" si="11"/>
        <v>1</v>
      </c>
      <c r="AA30"/>
      <c r="AB30"/>
      <c r="AC30"/>
      <c r="AD30"/>
      <c r="AE30"/>
    </row>
    <row r="31" spans="1:31" ht="14.5" hidden="1" x14ac:dyDescent="0.35">
      <c r="A31" s="429">
        <f>+SUBTOTAL(3,$B$4:B31)</f>
        <v>0</v>
      </c>
      <c r="B31" s="429" t="str">
        <f>'Visual chart Edit'!B34</f>
        <v>6/0</v>
      </c>
      <c r="C31" s="429" t="str">
        <f>'Visual chart Edit'!C34</f>
        <v>DB2+9</v>
      </c>
      <c r="D31" s="429" t="s">
        <v>1326</v>
      </c>
      <c r="E31" s="482">
        <f>'Visual chart Edit'!I34</f>
        <v>246</v>
      </c>
      <c r="F31" s="429" t="str">
        <f>'Visual chart Edit'!K34</f>
        <v>DRY</v>
      </c>
      <c r="G31" s="429" t="str">
        <f>'Visual chart Edit'!L34</f>
        <v/>
      </c>
      <c r="H31" s="429"/>
      <c r="I31" s="499" t="s">
        <v>1465</v>
      </c>
      <c r="J31" s="524" t="s">
        <v>1351</v>
      </c>
      <c r="K31" s="525">
        <f t="shared" si="1"/>
        <v>3</v>
      </c>
      <c r="L31" s="525">
        <f t="shared" si="2"/>
        <v>3</v>
      </c>
      <c r="M31" s="525">
        <f t="shared" si="3"/>
        <v>0</v>
      </c>
      <c r="N31" s="525">
        <f t="shared" si="4"/>
        <v>0</v>
      </c>
      <c r="O31" s="525">
        <f t="shared" si="5"/>
        <v>0</v>
      </c>
      <c r="P31" s="526">
        <f t="shared" si="12"/>
        <v>3</v>
      </c>
      <c r="Q31" s="525">
        <f t="shared" si="6"/>
        <v>3</v>
      </c>
      <c r="R31" s="525">
        <f t="shared" si="7"/>
        <v>0</v>
      </c>
      <c r="S31" s="525">
        <f t="shared" si="8"/>
        <v>0</v>
      </c>
      <c r="T31" s="525">
        <f t="shared" si="9"/>
        <v>0</v>
      </c>
      <c r="U31" s="525">
        <f t="shared" si="10"/>
        <v>0</v>
      </c>
      <c r="V31" s="275">
        <f t="shared" si="11"/>
        <v>0</v>
      </c>
      <c r="AA31"/>
      <c r="AB31"/>
      <c r="AC31"/>
      <c r="AD31"/>
      <c r="AE31"/>
    </row>
    <row r="32" spans="1:31" ht="14.5" x14ac:dyDescent="0.35">
      <c r="A32" s="429">
        <f>+SUBTOTAL(3,$B$4:B32)</f>
        <v>1</v>
      </c>
      <c r="B32" s="429" t="str">
        <f>'Visual chart Edit'!B35</f>
        <v>6/1</v>
      </c>
      <c r="C32" s="429" t="str">
        <f>'Visual chart Edit'!C35</f>
        <v>DA+0</v>
      </c>
      <c r="D32" s="429" t="s">
        <v>1326</v>
      </c>
      <c r="E32" s="482">
        <f>'Visual chart Edit'!I35</f>
        <v>429.9</v>
      </c>
      <c r="F32" s="429" t="str">
        <f>'Visual chart Edit'!K35</f>
        <v>DFR</v>
      </c>
      <c r="G32" s="429" t="s">
        <v>125</v>
      </c>
      <c r="H32" s="429"/>
      <c r="J32" s="524" t="s">
        <v>1352</v>
      </c>
      <c r="K32" s="525">
        <f t="shared" si="1"/>
        <v>8</v>
      </c>
      <c r="L32" s="525">
        <f t="shared" si="2"/>
        <v>8</v>
      </c>
      <c r="M32" s="525">
        <f t="shared" si="3"/>
        <v>0</v>
      </c>
      <c r="N32" s="525">
        <f t="shared" si="4"/>
        <v>0</v>
      </c>
      <c r="O32" s="525">
        <f t="shared" si="5"/>
        <v>0</v>
      </c>
      <c r="P32" s="526">
        <f t="shared" si="12"/>
        <v>8</v>
      </c>
      <c r="Q32" s="525">
        <f t="shared" si="6"/>
        <v>7</v>
      </c>
      <c r="R32" s="525">
        <f t="shared" si="7"/>
        <v>1</v>
      </c>
      <c r="S32" s="525">
        <f t="shared" si="8"/>
        <v>0</v>
      </c>
      <c r="T32" s="525">
        <f t="shared" si="9"/>
        <v>0</v>
      </c>
      <c r="U32" s="525">
        <f t="shared" si="10"/>
        <v>0</v>
      </c>
      <c r="V32" s="275">
        <f t="shared" si="11"/>
        <v>1</v>
      </c>
      <c r="AA32"/>
      <c r="AB32"/>
      <c r="AC32"/>
      <c r="AD32"/>
      <c r="AE32"/>
    </row>
    <row r="33" spans="1:31" ht="14.5" hidden="1" x14ac:dyDescent="0.35">
      <c r="A33" s="429">
        <f>+SUBTOTAL(3,$B$4:B33)</f>
        <v>1</v>
      </c>
      <c r="B33" s="429" t="str">
        <f>'Visual chart Edit'!B36</f>
        <v>6/2</v>
      </c>
      <c r="C33" s="429" t="str">
        <f>'Visual chart Edit'!C36</f>
        <v>DA+0</v>
      </c>
      <c r="D33" s="429" t="s">
        <v>1326</v>
      </c>
      <c r="E33" s="482">
        <f>'Visual chart Edit'!I36</f>
        <v>362.4</v>
      </c>
      <c r="F33" s="429" t="str">
        <f>'Visual chart Edit'!K36</f>
        <v>DFR</v>
      </c>
      <c r="G33" s="429" t="str">
        <f>'Visual chart Edit'!L36</f>
        <v>E</v>
      </c>
      <c r="H33" s="429"/>
      <c r="J33" s="524" t="s">
        <v>1353</v>
      </c>
      <c r="K33" s="525">
        <f t="shared" si="1"/>
        <v>3</v>
      </c>
      <c r="L33" s="525">
        <f t="shared" si="2"/>
        <v>3</v>
      </c>
      <c r="M33" s="525">
        <f t="shared" si="3"/>
        <v>0</v>
      </c>
      <c r="N33" s="525">
        <f t="shared" si="4"/>
        <v>0</v>
      </c>
      <c r="O33" s="525">
        <f t="shared" si="5"/>
        <v>0</v>
      </c>
      <c r="P33" s="526">
        <f t="shared" si="12"/>
        <v>3</v>
      </c>
      <c r="Q33" s="525">
        <f t="shared" si="6"/>
        <v>2</v>
      </c>
      <c r="R33" s="525">
        <f t="shared" si="7"/>
        <v>0</v>
      </c>
      <c r="S33" s="525">
        <f t="shared" si="8"/>
        <v>1</v>
      </c>
      <c r="T33" s="525">
        <f t="shared" si="9"/>
        <v>0</v>
      </c>
      <c r="U33" s="525">
        <f t="shared" si="10"/>
        <v>0</v>
      </c>
      <c r="V33" s="275">
        <f t="shared" si="11"/>
        <v>1</v>
      </c>
      <c r="AA33"/>
      <c r="AB33"/>
      <c r="AC33"/>
      <c r="AD33"/>
      <c r="AE33"/>
    </row>
    <row r="34" spans="1:31" ht="14.5" hidden="1" x14ac:dyDescent="0.35">
      <c r="A34" s="429">
        <f>+SUBTOTAL(3,$B$4:B34)</f>
        <v>1</v>
      </c>
      <c r="B34" s="429" t="str">
        <f>'Visual chart Edit'!B37</f>
        <v>7/0</v>
      </c>
      <c r="C34" s="429" t="str">
        <f>'Visual chart Edit'!C37</f>
        <v>DB1+0</v>
      </c>
      <c r="D34" s="429" t="s">
        <v>1326</v>
      </c>
      <c r="E34" s="482">
        <f>'Visual chart Edit'!I37</f>
        <v>347.9</v>
      </c>
      <c r="F34" s="429" t="s">
        <v>125</v>
      </c>
      <c r="G34" s="429" t="str">
        <f>'Visual chart Edit'!L37</f>
        <v/>
      </c>
      <c r="H34" s="429"/>
      <c r="J34" s="524" t="s">
        <v>1354</v>
      </c>
      <c r="K34" s="525">
        <f t="shared" si="1"/>
        <v>11</v>
      </c>
      <c r="L34" s="525">
        <f t="shared" si="2"/>
        <v>11</v>
      </c>
      <c r="M34" s="525">
        <f t="shared" si="3"/>
        <v>0</v>
      </c>
      <c r="N34" s="525">
        <f t="shared" si="4"/>
        <v>0</v>
      </c>
      <c r="O34" s="525">
        <f t="shared" si="5"/>
        <v>0</v>
      </c>
      <c r="P34" s="526">
        <f t="shared" si="12"/>
        <v>11</v>
      </c>
      <c r="Q34" s="525">
        <f t="shared" si="6"/>
        <v>10</v>
      </c>
      <c r="R34" s="525">
        <f t="shared" si="7"/>
        <v>0</v>
      </c>
      <c r="S34" s="525">
        <f t="shared" si="8"/>
        <v>0</v>
      </c>
      <c r="T34" s="525">
        <f t="shared" si="9"/>
        <v>0</v>
      </c>
      <c r="U34" s="525">
        <f t="shared" si="10"/>
        <v>1</v>
      </c>
      <c r="V34" s="275">
        <f t="shared" si="11"/>
        <v>1</v>
      </c>
      <c r="AA34"/>
      <c r="AB34"/>
      <c r="AC34"/>
      <c r="AD34"/>
      <c r="AE34"/>
    </row>
    <row r="35" spans="1:31" ht="14.5" hidden="1" x14ac:dyDescent="0.35">
      <c r="A35" s="429">
        <f>+SUBTOTAL(3,$B$4:B35)</f>
        <v>1</v>
      </c>
      <c r="B35" s="429" t="str">
        <f>'Visual chart Edit'!B38</f>
        <v>8/0</v>
      </c>
      <c r="C35" s="429" t="str">
        <f>'Visual chart Edit'!C38</f>
        <v>DB1+0</v>
      </c>
      <c r="D35" s="429" t="s">
        <v>1326</v>
      </c>
      <c r="E35" s="482">
        <f>'Visual chart Edit'!I38</f>
        <v>210.8</v>
      </c>
      <c r="F35" s="429" t="str">
        <f>'Visual chart Edit'!K38</f>
        <v>DRY</v>
      </c>
      <c r="G35" s="429" t="str">
        <f>'Visual chart Edit'!L38</f>
        <v/>
      </c>
      <c r="H35" s="429"/>
      <c r="J35" s="524" t="s">
        <v>1355</v>
      </c>
      <c r="K35" s="525">
        <f t="shared" si="1"/>
        <v>6</v>
      </c>
      <c r="L35" s="525">
        <f t="shared" si="2"/>
        <v>6</v>
      </c>
      <c r="M35" s="525">
        <f t="shared" si="3"/>
        <v>0</v>
      </c>
      <c r="N35" s="525">
        <f t="shared" si="4"/>
        <v>0</v>
      </c>
      <c r="O35" s="525">
        <f t="shared" si="5"/>
        <v>0</v>
      </c>
      <c r="P35" s="526">
        <f t="shared" si="12"/>
        <v>6</v>
      </c>
      <c r="Q35" s="525">
        <f t="shared" si="6"/>
        <v>6</v>
      </c>
      <c r="R35" s="525">
        <f t="shared" si="7"/>
        <v>0</v>
      </c>
      <c r="S35" s="525">
        <f t="shared" si="8"/>
        <v>0</v>
      </c>
      <c r="T35" s="525">
        <f t="shared" si="9"/>
        <v>0</v>
      </c>
      <c r="U35" s="525">
        <f t="shared" si="10"/>
        <v>0</v>
      </c>
      <c r="V35" s="275">
        <f t="shared" si="11"/>
        <v>0</v>
      </c>
      <c r="AA35"/>
      <c r="AB35"/>
      <c r="AC35"/>
      <c r="AD35"/>
      <c r="AE35"/>
    </row>
    <row r="36" spans="1:31" ht="14.5" hidden="1" x14ac:dyDescent="0.35">
      <c r="A36" s="429">
        <f>+SUBTOTAL(3,$B$4:B36)</f>
        <v>1</v>
      </c>
      <c r="B36" s="429" t="str">
        <f>'Visual chart Edit'!B39</f>
        <v>8/1</v>
      </c>
      <c r="C36" s="429" t="str">
        <f>'Visual chart Edit'!C39</f>
        <v>DA+3</v>
      </c>
      <c r="D36" s="429" t="s">
        <v>1326</v>
      </c>
      <c r="E36" s="482">
        <f>'Visual chart Edit'!I39</f>
        <v>409.2</v>
      </c>
      <c r="F36" s="429" t="str">
        <f>'Visual chart Edit'!K39</f>
        <v>DRY</v>
      </c>
      <c r="G36" s="429" t="str">
        <f>'Visual chart Edit'!L39</f>
        <v>E</v>
      </c>
      <c r="H36" s="429"/>
      <c r="J36" s="524" t="s">
        <v>1356</v>
      </c>
      <c r="K36" s="525">
        <f t="shared" si="1"/>
        <v>5</v>
      </c>
      <c r="L36" s="525">
        <f t="shared" si="2"/>
        <v>5</v>
      </c>
      <c r="M36" s="525">
        <f t="shared" si="3"/>
        <v>0</v>
      </c>
      <c r="N36" s="525">
        <f t="shared" si="4"/>
        <v>0</v>
      </c>
      <c r="O36" s="525">
        <f t="shared" si="5"/>
        <v>0</v>
      </c>
      <c r="P36" s="526">
        <f t="shared" si="12"/>
        <v>5</v>
      </c>
      <c r="Q36" s="525">
        <f t="shared" si="6"/>
        <v>5</v>
      </c>
      <c r="R36" s="525">
        <f t="shared" si="7"/>
        <v>0</v>
      </c>
      <c r="S36" s="525">
        <f t="shared" si="8"/>
        <v>0</v>
      </c>
      <c r="T36" s="525">
        <f t="shared" si="9"/>
        <v>0</v>
      </c>
      <c r="U36" s="525">
        <f t="shared" si="10"/>
        <v>0</v>
      </c>
      <c r="V36" s="275">
        <f t="shared" si="11"/>
        <v>0</v>
      </c>
      <c r="AA36"/>
      <c r="AB36"/>
      <c r="AC36"/>
      <c r="AD36"/>
      <c r="AE36"/>
    </row>
    <row r="37" spans="1:31" ht="14.5" hidden="1" x14ac:dyDescent="0.35">
      <c r="A37" s="429">
        <f>+SUBTOTAL(3,$B$4:B37)</f>
        <v>1</v>
      </c>
      <c r="B37" s="429" t="str">
        <f>'Visual chart Edit'!B40</f>
        <v>8/2</v>
      </c>
      <c r="C37" s="429" t="str">
        <f>'Visual chart Edit'!C40</f>
        <v>DA+3</v>
      </c>
      <c r="D37" s="429" t="s">
        <v>1326</v>
      </c>
      <c r="E37" s="482">
        <f>'Visual chart Edit'!I40</f>
        <v>413.6</v>
      </c>
      <c r="F37" s="429" t="str">
        <f>'Visual chart Edit'!K40</f>
        <v>DRY</v>
      </c>
      <c r="G37" s="429" t="str">
        <f>'Visual chart Edit'!L40</f>
        <v>E</v>
      </c>
      <c r="H37" s="429"/>
      <c r="J37" s="524" t="s">
        <v>1357</v>
      </c>
      <c r="K37" s="525">
        <f t="shared" ref="K37:K53" si="13">+SUM(L37:O37)</f>
        <v>10</v>
      </c>
      <c r="L37" s="525">
        <f t="shared" ref="L37:L53" si="14">+COUNTIFS($D$4:$D$488,J37,$F$4:$F$488,"sandy")+COUNTIFS($D$4:$D$488,J37,$F$4:$F$488,"Dry")+COUNTIFS($D$4:$D$488,J37,$F$4:$F$488,"DFR")+COUNTIFS($D$4:$D$488,J37,$F$4:$F$488,"WFR")+COUNTIFS($D$4:$D$488,J37,$F$4:$F$488,"SFR")</f>
        <v>10</v>
      </c>
      <c r="M37" s="525">
        <f t="shared" ref="M37:M53" si="15">+COUNTIFS($D$4:$D$488,J37,$F$4:$F$488,"WIP")</f>
        <v>0</v>
      </c>
      <c r="N37" s="525">
        <f t="shared" ref="N37:N53" si="16">+COUNTIFS($D$4:$D$488,J37,$F$4:$F$488,"Clear")</f>
        <v>0</v>
      </c>
      <c r="O37" s="525">
        <f t="shared" ref="O37:O53" si="17">+COUNTIFS($D$4:$D$488,J37,$F$4:$F$488,"ROW")</f>
        <v>0</v>
      </c>
      <c r="P37" s="526">
        <f t="shared" si="12"/>
        <v>10</v>
      </c>
      <c r="Q37" s="525">
        <f t="shared" ref="Q37:Q53" si="18">+COUNTIFS($D$4:$D$488,J37,$G$4:$G$488,"E")</f>
        <v>10</v>
      </c>
      <c r="R37" s="525">
        <f t="shared" ref="R37:R53" si="19">+COUNTIFS($D$4:$D$488,J37,$G$4:$G$488,"WIP")</f>
        <v>0</v>
      </c>
      <c r="S37" s="525">
        <f t="shared" ref="S37:S53" si="20">+COUNTIFS($D$4:$D$488,J37,$G$4:$G$488,"Clear")</f>
        <v>0</v>
      </c>
      <c r="T37" s="525">
        <f t="shared" ref="T37:T53" si="21">+COUNTIFS($D$4:$D$488,J37,$G$4:$G$488,"ROW")</f>
        <v>0</v>
      </c>
      <c r="U37" s="525">
        <f t="shared" ref="U37:U53" si="22">K37-T37-Q37-S37-R37</f>
        <v>0</v>
      </c>
      <c r="V37" s="275">
        <f t="shared" si="11"/>
        <v>0</v>
      </c>
      <c r="AA37"/>
      <c r="AB37"/>
      <c r="AC37"/>
      <c r="AD37"/>
      <c r="AE37"/>
    </row>
    <row r="38" spans="1:31" ht="14.5" hidden="1" x14ac:dyDescent="0.35">
      <c r="A38" s="429">
        <f>+SUBTOTAL(3,$B$4:B38)</f>
        <v>1</v>
      </c>
      <c r="B38" s="429" t="str">
        <f>'Visual chart Edit'!B41</f>
        <v>8/3</v>
      </c>
      <c r="C38" s="429" t="str">
        <f>'Visual chart Edit'!C41</f>
        <v>DA+0</v>
      </c>
      <c r="D38" s="429" t="s">
        <v>1326</v>
      </c>
      <c r="E38" s="482">
        <f>'Visual chart Edit'!I41</f>
        <v>393.2</v>
      </c>
      <c r="F38" s="429" t="s">
        <v>130</v>
      </c>
      <c r="G38" s="429" t="str">
        <f>'Visual chart Edit'!L41</f>
        <v/>
      </c>
      <c r="H38" s="429"/>
      <c r="J38" s="524" t="s">
        <v>1358</v>
      </c>
      <c r="K38" s="525">
        <f t="shared" si="13"/>
        <v>6</v>
      </c>
      <c r="L38" s="525">
        <f t="shared" si="14"/>
        <v>6</v>
      </c>
      <c r="M38" s="525">
        <f t="shared" si="15"/>
        <v>0</v>
      </c>
      <c r="N38" s="525">
        <f t="shared" si="16"/>
        <v>0</v>
      </c>
      <c r="O38" s="525">
        <f t="shared" si="17"/>
        <v>0</v>
      </c>
      <c r="P38" s="526">
        <f t="shared" si="12"/>
        <v>6</v>
      </c>
      <c r="Q38" s="525">
        <f t="shared" si="18"/>
        <v>6</v>
      </c>
      <c r="R38" s="525">
        <f t="shared" si="19"/>
        <v>0</v>
      </c>
      <c r="S38" s="525">
        <f t="shared" si="20"/>
        <v>0</v>
      </c>
      <c r="T38" s="525">
        <f t="shared" si="21"/>
        <v>0</v>
      </c>
      <c r="U38" s="525">
        <f t="shared" si="22"/>
        <v>0</v>
      </c>
      <c r="V38" s="275">
        <f t="shared" si="11"/>
        <v>0</v>
      </c>
      <c r="AA38"/>
      <c r="AB38"/>
      <c r="AC38"/>
      <c r="AD38"/>
      <c r="AE38"/>
    </row>
    <row r="39" spans="1:31" ht="14.5" hidden="1" x14ac:dyDescent="0.35">
      <c r="A39" s="429">
        <f>+SUBTOTAL(3,$B$4:B39)</f>
        <v>1</v>
      </c>
      <c r="B39" s="429" t="str">
        <f>'Visual chart Edit'!B42</f>
        <v>8/4</v>
      </c>
      <c r="C39" s="429" t="str">
        <f>'Visual chart Edit'!C42</f>
        <v>DA+3</v>
      </c>
      <c r="D39" s="429" t="s">
        <v>1326</v>
      </c>
      <c r="E39" s="482">
        <f>'Visual chart Edit'!I42</f>
        <v>416.5</v>
      </c>
      <c r="F39" s="429" t="str">
        <f>'Visual chart Edit'!K42</f>
        <v>DRY</v>
      </c>
      <c r="G39" s="429" t="str">
        <f>'Visual chart Edit'!L42</f>
        <v>E</v>
      </c>
      <c r="H39" s="429"/>
      <c r="J39" s="524" t="s">
        <v>1359</v>
      </c>
      <c r="K39" s="525">
        <f t="shared" si="13"/>
        <v>9</v>
      </c>
      <c r="L39" s="525">
        <f t="shared" si="14"/>
        <v>9</v>
      </c>
      <c r="M39" s="525">
        <f t="shared" si="15"/>
        <v>0</v>
      </c>
      <c r="N39" s="525">
        <f t="shared" si="16"/>
        <v>0</v>
      </c>
      <c r="O39" s="525">
        <f t="shared" si="17"/>
        <v>0</v>
      </c>
      <c r="P39" s="526">
        <f t="shared" si="12"/>
        <v>9</v>
      </c>
      <c r="Q39" s="525">
        <f t="shared" si="18"/>
        <v>9</v>
      </c>
      <c r="R39" s="525">
        <f t="shared" si="19"/>
        <v>0</v>
      </c>
      <c r="S39" s="525">
        <f t="shared" si="20"/>
        <v>0</v>
      </c>
      <c r="T39" s="525">
        <f t="shared" si="21"/>
        <v>0</v>
      </c>
      <c r="U39" s="525">
        <f t="shared" si="22"/>
        <v>0</v>
      </c>
      <c r="V39" s="275">
        <f t="shared" si="11"/>
        <v>0</v>
      </c>
      <c r="AA39"/>
      <c r="AB39"/>
      <c r="AC39"/>
      <c r="AD39"/>
      <c r="AE39"/>
    </row>
    <row r="40" spans="1:31" ht="14.5" hidden="1" x14ac:dyDescent="0.35">
      <c r="A40" s="429">
        <f>+SUBTOTAL(3,$B$4:B40)</f>
        <v>1</v>
      </c>
      <c r="B40" s="429" t="str">
        <f>'Visual chart Edit'!B43</f>
        <v>8/5</v>
      </c>
      <c r="C40" s="429" t="str">
        <f>'Visual chart Edit'!C43</f>
        <v>DA+3</v>
      </c>
      <c r="D40" s="429" t="s">
        <v>1326</v>
      </c>
      <c r="E40" s="482">
        <f>'Visual chart Edit'!I43</f>
        <v>394.6</v>
      </c>
      <c r="F40" s="429" t="str">
        <f>'Visual chart Edit'!K43</f>
        <v>DRY</v>
      </c>
      <c r="G40" s="429" t="str">
        <f>'Visual chart Edit'!L43</f>
        <v>E</v>
      </c>
      <c r="H40" s="429"/>
      <c r="J40" s="524" t="s">
        <v>1360</v>
      </c>
      <c r="K40" s="525">
        <f t="shared" si="13"/>
        <v>9</v>
      </c>
      <c r="L40" s="525">
        <f t="shared" si="14"/>
        <v>9</v>
      </c>
      <c r="M40" s="525">
        <f t="shared" si="15"/>
        <v>0</v>
      </c>
      <c r="N40" s="525">
        <f t="shared" si="16"/>
        <v>0</v>
      </c>
      <c r="O40" s="525">
        <f t="shared" si="17"/>
        <v>0</v>
      </c>
      <c r="P40" s="526">
        <f t="shared" si="12"/>
        <v>9</v>
      </c>
      <c r="Q40" s="525">
        <f t="shared" si="18"/>
        <v>9</v>
      </c>
      <c r="R40" s="525">
        <f t="shared" si="19"/>
        <v>0</v>
      </c>
      <c r="S40" s="525">
        <f t="shared" si="20"/>
        <v>0</v>
      </c>
      <c r="T40" s="525">
        <f t="shared" si="21"/>
        <v>0</v>
      </c>
      <c r="U40" s="525">
        <f t="shared" si="22"/>
        <v>0</v>
      </c>
      <c r="V40" s="275">
        <f t="shared" si="11"/>
        <v>0</v>
      </c>
      <c r="AA40"/>
      <c r="AB40"/>
      <c r="AC40"/>
      <c r="AD40"/>
      <c r="AE40"/>
    </row>
    <row r="41" spans="1:31" ht="14.5" hidden="1" x14ac:dyDescent="0.35">
      <c r="A41" s="429">
        <f>+SUBTOTAL(3,$B$4:B41)</f>
        <v>1</v>
      </c>
      <c r="B41" s="429" t="str">
        <f>'Visual chart Edit'!B44</f>
        <v>8/6</v>
      </c>
      <c r="C41" s="429" t="str">
        <f>'Visual chart Edit'!C44</f>
        <v>DA+3</v>
      </c>
      <c r="D41" s="429" t="s">
        <v>1326</v>
      </c>
      <c r="E41" s="482">
        <f>'Visual chart Edit'!I44</f>
        <v>393.2</v>
      </c>
      <c r="F41" s="429" t="s">
        <v>130</v>
      </c>
      <c r="G41" s="429" t="str">
        <f>'Visual chart Edit'!L44</f>
        <v/>
      </c>
      <c r="H41" s="429"/>
      <c r="J41" s="524" t="s">
        <v>1361</v>
      </c>
      <c r="K41" s="525">
        <f t="shared" si="13"/>
        <v>9</v>
      </c>
      <c r="L41" s="525">
        <f t="shared" si="14"/>
        <v>9</v>
      </c>
      <c r="M41" s="525">
        <f t="shared" si="15"/>
        <v>0</v>
      </c>
      <c r="N41" s="525">
        <f t="shared" si="16"/>
        <v>0</v>
      </c>
      <c r="O41" s="525">
        <f t="shared" si="17"/>
        <v>0</v>
      </c>
      <c r="P41" s="526">
        <f t="shared" si="12"/>
        <v>9</v>
      </c>
      <c r="Q41" s="525">
        <f t="shared" si="18"/>
        <v>9</v>
      </c>
      <c r="R41" s="525">
        <f t="shared" si="19"/>
        <v>0</v>
      </c>
      <c r="S41" s="525">
        <f t="shared" si="20"/>
        <v>0</v>
      </c>
      <c r="T41" s="525">
        <f t="shared" si="21"/>
        <v>0</v>
      </c>
      <c r="U41" s="525">
        <f t="shared" si="22"/>
        <v>0</v>
      </c>
      <c r="V41" s="275">
        <f t="shared" si="11"/>
        <v>0</v>
      </c>
      <c r="AA41"/>
      <c r="AB41"/>
      <c r="AC41"/>
      <c r="AD41"/>
      <c r="AE41"/>
    </row>
    <row r="42" spans="1:31" ht="14.5" hidden="1" x14ac:dyDescent="0.35">
      <c r="A42" s="429">
        <f>+SUBTOTAL(3,$B$4:B42)</f>
        <v>1</v>
      </c>
      <c r="B42" s="429" t="str">
        <f>'Visual chart Edit'!B45</f>
        <v>8/7</v>
      </c>
      <c r="C42" s="429" t="str">
        <f>'Visual chart Edit'!C45</f>
        <v>DB1+0</v>
      </c>
      <c r="D42" s="429" t="s">
        <v>1327</v>
      </c>
      <c r="E42" s="482">
        <f>'Visual chart Edit'!I45</f>
        <v>441.1</v>
      </c>
      <c r="F42" s="429" t="str">
        <f>'Visual chart Edit'!K45</f>
        <v>DRY</v>
      </c>
      <c r="G42" s="429" t="s">
        <v>130</v>
      </c>
      <c r="H42" s="429"/>
      <c r="J42" s="524" t="s">
        <v>1362</v>
      </c>
      <c r="K42" s="525">
        <f t="shared" si="13"/>
        <v>9</v>
      </c>
      <c r="L42" s="525">
        <f t="shared" si="14"/>
        <v>9</v>
      </c>
      <c r="M42" s="525">
        <f t="shared" si="15"/>
        <v>0</v>
      </c>
      <c r="N42" s="525">
        <f t="shared" si="16"/>
        <v>0</v>
      </c>
      <c r="O42" s="525">
        <f t="shared" si="17"/>
        <v>0</v>
      </c>
      <c r="P42" s="526">
        <f t="shared" si="12"/>
        <v>9</v>
      </c>
      <c r="Q42" s="525">
        <f t="shared" si="18"/>
        <v>9</v>
      </c>
      <c r="R42" s="525">
        <f t="shared" si="19"/>
        <v>0</v>
      </c>
      <c r="S42" s="525">
        <f t="shared" si="20"/>
        <v>0</v>
      </c>
      <c r="T42" s="525">
        <f t="shared" si="21"/>
        <v>0</v>
      </c>
      <c r="U42" s="525">
        <f t="shared" si="22"/>
        <v>0</v>
      </c>
      <c r="V42" s="275">
        <f t="shared" si="11"/>
        <v>0</v>
      </c>
      <c r="AA42"/>
      <c r="AB42"/>
      <c r="AC42"/>
      <c r="AD42"/>
      <c r="AE42"/>
    </row>
    <row r="43" spans="1:31" ht="14.5" hidden="1" x14ac:dyDescent="0.35">
      <c r="A43" s="429">
        <f>+SUBTOTAL(3,$B$4:B43)</f>
        <v>1</v>
      </c>
      <c r="B43" s="429" t="str">
        <f>'Visual chart Edit'!B46</f>
        <v>8/8</v>
      </c>
      <c r="C43" s="429" t="str">
        <f>'Visual chart Edit'!C46</f>
        <v>DA+6</v>
      </c>
      <c r="D43" s="429" t="s">
        <v>1327</v>
      </c>
      <c r="E43" s="482">
        <f>'Visual chart Edit'!I46</f>
        <v>414.4</v>
      </c>
      <c r="F43" s="429" t="s">
        <v>130</v>
      </c>
      <c r="G43" s="429" t="str">
        <f>'Visual chart Edit'!L46</f>
        <v/>
      </c>
      <c r="H43" s="429"/>
      <c r="J43" s="524" t="s">
        <v>1363</v>
      </c>
      <c r="K43" s="525">
        <f t="shared" si="13"/>
        <v>1</v>
      </c>
      <c r="L43" s="525">
        <f t="shared" si="14"/>
        <v>1</v>
      </c>
      <c r="M43" s="525">
        <f t="shared" si="15"/>
        <v>0</v>
      </c>
      <c r="N43" s="525">
        <f t="shared" si="16"/>
        <v>0</v>
      </c>
      <c r="O43" s="525">
        <f t="shared" si="17"/>
        <v>0</v>
      </c>
      <c r="P43" s="526">
        <f t="shared" si="12"/>
        <v>1</v>
      </c>
      <c r="Q43" s="525">
        <f t="shared" si="18"/>
        <v>1</v>
      </c>
      <c r="R43" s="525">
        <f t="shared" si="19"/>
        <v>0</v>
      </c>
      <c r="S43" s="525">
        <f t="shared" si="20"/>
        <v>0</v>
      </c>
      <c r="T43" s="525">
        <f t="shared" si="21"/>
        <v>0</v>
      </c>
      <c r="U43" s="525">
        <f t="shared" si="22"/>
        <v>0</v>
      </c>
      <c r="V43" s="275">
        <f t="shared" si="11"/>
        <v>0</v>
      </c>
      <c r="AA43"/>
      <c r="AB43"/>
      <c r="AC43"/>
      <c r="AD43"/>
      <c r="AE43"/>
    </row>
    <row r="44" spans="1:31" ht="14.5" hidden="1" x14ac:dyDescent="0.35">
      <c r="A44" s="429">
        <f>+SUBTOTAL(3,$B$4:B44)</f>
        <v>1</v>
      </c>
      <c r="B44" s="429" t="str">
        <f>'Visual chart Edit'!B47</f>
        <v>8/9</v>
      </c>
      <c r="C44" s="429" t="str">
        <f>'Visual chart Edit'!C47</f>
        <v>DA+3</v>
      </c>
      <c r="D44" s="429" t="s">
        <v>1327</v>
      </c>
      <c r="E44" s="482">
        <f>'Visual chart Edit'!I47</f>
        <v>395.863</v>
      </c>
      <c r="F44" s="429" t="str">
        <f>'Visual chart Edit'!K47</f>
        <v>DFR</v>
      </c>
      <c r="G44" s="429" t="str">
        <f>'Visual chart Edit'!L47</f>
        <v>E</v>
      </c>
      <c r="H44" s="429"/>
      <c r="J44" s="524" t="s">
        <v>1364</v>
      </c>
      <c r="K44" s="525">
        <f t="shared" si="13"/>
        <v>5</v>
      </c>
      <c r="L44" s="525">
        <f t="shared" si="14"/>
        <v>5</v>
      </c>
      <c r="M44" s="525">
        <f t="shared" si="15"/>
        <v>0</v>
      </c>
      <c r="N44" s="525">
        <f t="shared" si="16"/>
        <v>0</v>
      </c>
      <c r="O44" s="525">
        <f t="shared" si="17"/>
        <v>0</v>
      </c>
      <c r="P44" s="526">
        <f t="shared" si="12"/>
        <v>5</v>
      </c>
      <c r="Q44" s="525">
        <f t="shared" si="18"/>
        <v>5</v>
      </c>
      <c r="R44" s="525">
        <f t="shared" si="19"/>
        <v>0</v>
      </c>
      <c r="S44" s="525">
        <f t="shared" si="20"/>
        <v>0</v>
      </c>
      <c r="T44" s="525">
        <f t="shared" si="21"/>
        <v>0</v>
      </c>
      <c r="U44" s="525">
        <f t="shared" si="22"/>
        <v>0</v>
      </c>
      <c r="V44" s="275">
        <f t="shared" si="11"/>
        <v>0</v>
      </c>
      <c r="AA44"/>
      <c r="AB44"/>
      <c r="AC44"/>
      <c r="AD44"/>
      <c r="AE44"/>
    </row>
    <row r="45" spans="1:31" ht="14.5" hidden="1" x14ac:dyDescent="0.35">
      <c r="A45" s="429">
        <f>+SUBTOTAL(3,$B$4:B45)</f>
        <v>1</v>
      </c>
      <c r="B45" s="429" t="str">
        <f>'Visual chart Edit'!B48</f>
        <v>8/10</v>
      </c>
      <c r="C45" s="429" t="str">
        <f>'Visual chart Edit'!C48</f>
        <v>DA+3</v>
      </c>
      <c r="D45" s="429" t="s">
        <v>1327</v>
      </c>
      <c r="E45" s="482">
        <f>'Visual chart Edit'!I48</f>
        <v>413.404</v>
      </c>
      <c r="F45" s="429" t="str">
        <f>'Visual chart Edit'!K48</f>
        <v>DFR</v>
      </c>
      <c r="G45" s="429" t="str">
        <f>'Visual chart Edit'!L48</f>
        <v>E</v>
      </c>
      <c r="H45" s="429"/>
      <c r="J45" s="524" t="s">
        <v>1365</v>
      </c>
      <c r="K45" s="525">
        <f t="shared" si="13"/>
        <v>3</v>
      </c>
      <c r="L45" s="525">
        <f t="shared" si="14"/>
        <v>3</v>
      </c>
      <c r="M45" s="525">
        <f t="shared" si="15"/>
        <v>0</v>
      </c>
      <c r="N45" s="525">
        <f t="shared" si="16"/>
        <v>0</v>
      </c>
      <c r="O45" s="525">
        <f t="shared" si="17"/>
        <v>0</v>
      </c>
      <c r="P45" s="526">
        <f t="shared" si="12"/>
        <v>3</v>
      </c>
      <c r="Q45" s="525">
        <f t="shared" si="18"/>
        <v>3</v>
      </c>
      <c r="R45" s="525">
        <f t="shared" si="19"/>
        <v>0</v>
      </c>
      <c r="S45" s="525">
        <f t="shared" si="20"/>
        <v>0</v>
      </c>
      <c r="T45" s="525">
        <f t="shared" si="21"/>
        <v>0</v>
      </c>
      <c r="U45" s="525">
        <f t="shared" si="22"/>
        <v>0</v>
      </c>
      <c r="V45" s="275">
        <f t="shared" si="11"/>
        <v>0</v>
      </c>
      <c r="AA45"/>
      <c r="AB45"/>
      <c r="AC45"/>
      <c r="AD45"/>
      <c r="AE45"/>
    </row>
    <row r="46" spans="1:31" ht="14.5" hidden="1" x14ac:dyDescent="0.35">
      <c r="A46" s="429">
        <f>+SUBTOTAL(3,$B$4:B46)</f>
        <v>1</v>
      </c>
      <c r="B46" s="429" t="str">
        <f>'Visual chart Edit'!B49</f>
        <v>8/11</v>
      </c>
      <c r="C46" s="429" t="str">
        <f>'Visual chart Edit'!C49</f>
        <v>DA+0</v>
      </c>
      <c r="D46" s="429" t="s">
        <v>1327</v>
      </c>
      <c r="E46" s="482">
        <f>'Visual chart Edit'!I49</f>
        <v>402.6</v>
      </c>
      <c r="F46" s="429" t="str">
        <f>'Visual chart Edit'!K49</f>
        <v>DRY</v>
      </c>
      <c r="G46" s="429" t="s">
        <v>130</v>
      </c>
      <c r="H46" s="429"/>
      <c r="J46" s="524" t="s">
        <v>1366</v>
      </c>
      <c r="K46" s="525">
        <f t="shared" si="13"/>
        <v>11</v>
      </c>
      <c r="L46" s="525">
        <f t="shared" si="14"/>
        <v>11</v>
      </c>
      <c r="M46" s="525">
        <f t="shared" si="15"/>
        <v>0</v>
      </c>
      <c r="N46" s="525">
        <f t="shared" si="16"/>
        <v>0</v>
      </c>
      <c r="O46" s="525">
        <f t="shared" si="17"/>
        <v>0</v>
      </c>
      <c r="P46" s="526">
        <f t="shared" si="12"/>
        <v>11</v>
      </c>
      <c r="Q46" s="525">
        <f t="shared" si="18"/>
        <v>11</v>
      </c>
      <c r="R46" s="525">
        <f t="shared" si="19"/>
        <v>0</v>
      </c>
      <c r="S46" s="525">
        <f t="shared" si="20"/>
        <v>0</v>
      </c>
      <c r="T46" s="525">
        <f t="shared" si="21"/>
        <v>0</v>
      </c>
      <c r="U46" s="525">
        <f t="shared" si="22"/>
        <v>0</v>
      </c>
      <c r="V46" s="275">
        <f t="shared" si="11"/>
        <v>0</v>
      </c>
      <c r="AA46"/>
      <c r="AB46"/>
      <c r="AC46"/>
      <c r="AD46"/>
      <c r="AE46"/>
    </row>
    <row r="47" spans="1:31" ht="14.5" hidden="1" x14ac:dyDescent="0.35">
      <c r="A47" s="429">
        <f>+SUBTOTAL(3,$B$4:B47)</f>
        <v>1</v>
      </c>
      <c r="B47" s="429" t="str">
        <f>'Visual chart Edit'!B50</f>
        <v>8/12</v>
      </c>
      <c r="C47" s="429" t="str">
        <f>'Visual chart Edit'!C50</f>
        <v>DA+0</v>
      </c>
      <c r="D47" s="429" t="s">
        <v>1327</v>
      </c>
      <c r="E47" s="482">
        <f>'Visual chart Edit'!I50</f>
        <v>372.1</v>
      </c>
      <c r="F47" s="429" t="str">
        <f>'Visual chart Edit'!K50</f>
        <v>DRY</v>
      </c>
      <c r="G47" s="429" t="str">
        <f>'Visual chart Edit'!L50</f>
        <v>E</v>
      </c>
      <c r="H47" s="429"/>
      <c r="J47" s="524" t="s">
        <v>1367</v>
      </c>
      <c r="K47" s="525">
        <f t="shared" si="13"/>
        <v>4</v>
      </c>
      <c r="L47" s="525">
        <f t="shared" si="14"/>
        <v>4</v>
      </c>
      <c r="M47" s="525">
        <f t="shared" si="15"/>
        <v>0</v>
      </c>
      <c r="N47" s="525">
        <f t="shared" si="16"/>
        <v>0</v>
      </c>
      <c r="O47" s="525">
        <f t="shared" si="17"/>
        <v>0</v>
      </c>
      <c r="P47" s="526">
        <f t="shared" si="12"/>
        <v>4</v>
      </c>
      <c r="Q47" s="525">
        <f t="shared" si="18"/>
        <v>4</v>
      </c>
      <c r="R47" s="525">
        <f t="shared" si="19"/>
        <v>0</v>
      </c>
      <c r="S47" s="525">
        <f t="shared" si="20"/>
        <v>0</v>
      </c>
      <c r="T47" s="525">
        <f t="shared" si="21"/>
        <v>0</v>
      </c>
      <c r="U47" s="525">
        <f t="shared" si="22"/>
        <v>0</v>
      </c>
      <c r="V47" s="275">
        <f t="shared" si="11"/>
        <v>0</v>
      </c>
      <c r="AA47"/>
      <c r="AB47"/>
      <c r="AC47"/>
      <c r="AD47"/>
      <c r="AE47"/>
    </row>
    <row r="48" spans="1:31" ht="14.5" hidden="1" x14ac:dyDescent="0.35">
      <c r="A48" s="429">
        <f>+SUBTOTAL(3,$B$4:B48)</f>
        <v>1</v>
      </c>
      <c r="B48" s="429" t="str">
        <f>'Visual chart Edit'!B51</f>
        <v>9/0</v>
      </c>
      <c r="C48" s="429" t="str">
        <f>'Visual chart Edit'!C51</f>
        <v>DD60+18</v>
      </c>
      <c r="D48" s="429" t="s">
        <v>1327</v>
      </c>
      <c r="E48" s="482">
        <f>'Visual chart Edit'!I51</f>
        <v>457.7</v>
      </c>
      <c r="F48" s="429" t="str">
        <f>'Visual chart Edit'!K51</f>
        <v>DRY</v>
      </c>
      <c r="G48" s="429" t="s">
        <v>130</v>
      </c>
      <c r="H48" s="429"/>
      <c r="J48" s="524" t="s">
        <v>1368</v>
      </c>
      <c r="K48" s="525">
        <f t="shared" si="13"/>
        <v>12</v>
      </c>
      <c r="L48" s="525">
        <f t="shared" si="14"/>
        <v>12</v>
      </c>
      <c r="M48" s="525">
        <f t="shared" si="15"/>
        <v>0</v>
      </c>
      <c r="N48" s="525">
        <f t="shared" si="16"/>
        <v>0</v>
      </c>
      <c r="O48" s="525">
        <f t="shared" si="17"/>
        <v>0</v>
      </c>
      <c r="P48" s="526">
        <f t="shared" si="12"/>
        <v>12</v>
      </c>
      <c r="Q48" s="525">
        <f t="shared" si="18"/>
        <v>12</v>
      </c>
      <c r="R48" s="525">
        <f t="shared" si="19"/>
        <v>0</v>
      </c>
      <c r="S48" s="525">
        <f t="shared" si="20"/>
        <v>0</v>
      </c>
      <c r="T48" s="525">
        <f t="shared" si="21"/>
        <v>0</v>
      </c>
      <c r="U48" s="525">
        <f t="shared" si="22"/>
        <v>0</v>
      </c>
      <c r="V48" s="275">
        <f t="shared" si="11"/>
        <v>0</v>
      </c>
      <c r="AA48"/>
      <c r="AB48"/>
      <c r="AC48"/>
      <c r="AD48"/>
      <c r="AE48"/>
    </row>
    <row r="49" spans="1:31" ht="14.5" hidden="1" x14ac:dyDescent="0.35">
      <c r="A49" s="429">
        <f>+SUBTOTAL(3,$B$4:B49)</f>
        <v>1</v>
      </c>
      <c r="B49" s="429" t="str">
        <f>'Visual chart Edit'!B52</f>
        <v>10/0</v>
      </c>
      <c r="C49" s="429" t="str">
        <f>'Visual chart Edit'!C52</f>
        <v>DD60+25</v>
      </c>
      <c r="D49" s="429" t="s">
        <v>1327</v>
      </c>
      <c r="E49" s="482">
        <f>'Visual chart Edit'!I52</f>
        <v>233.1</v>
      </c>
      <c r="F49" s="429" t="str">
        <f>'Visual chart Edit'!K52</f>
        <v>DFR</v>
      </c>
      <c r="G49" s="429" t="s">
        <v>130</v>
      </c>
      <c r="H49" s="429"/>
      <c r="J49" s="524" t="s">
        <v>1369</v>
      </c>
      <c r="K49" s="525">
        <f t="shared" si="13"/>
        <v>2</v>
      </c>
      <c r="L49" s="525">
        <f t="shared" si="14"/>
        <v>2</v>
      </c>
      <c r="M49" s="525">
        <f t="shared" si="15"/>
        <v>0</v>
      </c>
      <c r="N49" s="525">
        <f t="shared" si="16"/>
        <v>0</v>
      </c>
      <c r="O49" s="525">
        <f t="shared" si="17"/>
        <v>0</v>
      </c>
      <c r="P49" s="526">
        <f t="shared" si="12"/>
        <v>2</v>
      </c>
      <c r="Q49" s="525">
        <f t="shared" si="18"/>
        <v>2</v>
      </c>
      <c r="R49" s="525">
        <f t="shared" si="19"/>
        <v>0</v>
      </c>
      <c r="S49" s="525">
        <f t="shared" si="20"/>
        <v>0</v>
      </c>
      <c r="T49" s="525">
        <f t="shared" si="21"/>
        <v>0</v>
      </c>
      <c r="U49" s="525">
        <f t="shared" si="22"/>
        <v>0</v>
      </c>
      <c r="V49" s="275">
        <f t="shared" si="11"/>
        <v>0</v>
      </c>
      <c r="AA49"/>
      <c r="AB49"/>
      <c r="AC49"/>
      <c r="AD49"/>
      <c r="AE49"/>
    </row>
    <row r="50" spans="1:31" ht="14.5" hidden="1" x14ac:dyDescent="0.35">
      <c r="A50" s="429">
        <f>+SUBTOTAL(3,$B$4:B50)</f>
        <v>1</v>
      </c>
      <c r="B50" s="429" t="str">
        <f>'Visual chart Edit'!B53</f>
        <v>10/1</v>
      </c>
      <c r="C50" s="429" t="str">
        <f>'Visual chart Edit'!C53</f>
        <v>DA+0</v>
      </c>
      <c r="D50" s="429" t="s">
        <v>1328</v>
      </c>
      <c r="E50" s="482">
        <f>'Visual chart Edit'!I53</f>
        <v>443.7</v>
      </c>
      <c r="F50" s="429" t="str">
        <f>'Visual chart Edit'!K53</f>
        <v>DRY</v>
      </c>
      <c r="G50" s="429" t="str">
        <f>'Visual chart Edit'!L53</f>
        <v/>
      </c>
      <c r="H50" s="429"/>
      <c r="J50" s="524" t="s">
        <v>1370</v>
      </c>
      <c r="K50" s="525">
        <f t="shared" si="13"/>
        <v>12</v>
      </c>
      <c r="L50" s="525">
        <f t="shared" si="14"/>
        <v>12</v>
      </c>
      <c r="M50" s="525">
        <f t="shared" si="15"/>
        <v>0</v>
      </c>
      <c r="N50" s="525">
        <f t="shared" si="16"/>
        <v>0</v>
      </c>
      <c r="O50" s="525">
        <f t="shared" si="17"/>
        <v>0</v>
      </c>
      <c r="P50" s="526">
        <f t="shared" si="12"/>
        <v>12</v>
      </c>
      <c r="Q50" s="525">
        <f t="shared" si="18"/>
        <v>12</v>
      </c>
      <c r="R50" s="525">
        <f t="shared" si="19"/>
        <v>0</v>
      </c>
      <c r="S50" s="525">
        <f t="shared" si="20"/>
        <v>0</v>
      </c>
      <c r="T50" s="525">
        <f t="shared" si="21"/>
        <v>0</v>
      </c>
      <c r="U50" s="525">
        <f t="shared" si="22"/>
        <v>0</v>
      </c>
      <c r="V50" s="275">
        <f t="shared" si="11"/>
        <v>0</v>
      </c>
      <c r="AA50"/>
      <c r="AB50"/>
      <c r="AC50"/>
      <c r="AD50"/>
      <c r="AE50"/>
    </row>
    <row r="51" spans="1:31" ht="14.5" hidden="1" x14ac:dyDescent="0.35">
      <c r="A51" s="429">
        <f>+SUBTOTAL(3,$B$4:B51)</f>
        <v>1</v>
      </c>
      <c r="B51" s="429" t="str">
        <f>'Visual chart Edit'!B54</f>
        <v>10/2</v>
      </c>
      <c r="C51" s="429" t="str">
        <f>'Visual chart Edit'!C54</f>
        <v>DA+0</v>
      </c>
      <c r="D51" s="429" t="s">
        <v>1328</v>
      </c>
      <c r="E51" s="482">
        <f>'Visual chart Edit'!I54</f>
        <v>383.2</v>
      </c>
      <c r="F51" s="429" t="s">
        <v>130</v>
      </c>
      <c r="G51" s="429" t="str">
        <f>'Visual chart Edit'!L54</f>
        <v/>
      </c>
      <c r="H51" s="429"/>
      <c r="J51" s="524" t="s">
        <v>1371</v>
      </c>
      <c r="K51" s="525">
        <f t="shared" si="13"/>
        <v>2</v>
      </c>
      <c r="L51" s="525">
        <f t="shared" si="14"/>
        <v>2</v>
      </c>
      <c r="M51" s="525">
        <f t="shared" si="15"/>
        <v>0</v>
      </c>
      <c r="N51" s="525">
        <f t="shared" si="16"/>
        <v>0</v>
      </c>
      <c r="O51" s="525">
        <f t="shared" si="17"/>
        <v>0</v>
      </c>
      <c r="P51" s="526">
        <f t="shared" si="12"/>
        <v>2</v>
      </c>
      <c r="Q51" s="525">
        <f t="shared" si="18"/>
        <v>2</v>
      </c>
      <c r="R51" s="525">
        <f t="shared" si="19"/>
        <v>0</v>
      </c>
      <c r="S51" s="525">
        <f t="shared" si="20"/>
        <v>0</v>
      </c>
      <c r="T51" s="525">
        <f t="shared" si="21"/>
        <v>0</v>
      </c>
      <c r="U51" s="525">
        <f t="shared" si="22"/>
        <v>0</v>
      </c>
      <c r="V51" s="275">
        <f t="shared" si="11"/>
        <v>0</v>
      </c>
      <c r="AA51"/>
      <c r="AB51"/>
      <c r="AC51"/>
      <c r="AD51"/>
      <c r="AE51"/>
    </row>
    <row r="52" spans="1:31" ht="14.5" hidden="1" x14ac:dyDescent="0.35">
      <c r="A52" s="429">
        <f>+SUBTOTAL(3,$B$4:B52)</f>
        <v>1</v>
      </c>
      <c r="B52" s="429" t="str">
        <f>'Visual chart Edit'!B55</f>
        <v>10/3</v>
      </c>
      <c r="C52" s="429" t="str">
        <f>'Visual chart Edit'!C55</f>
        <v>DA+0</v>
      </c>
      <c r="D52" s="429" t="s">
        <v>1328</v>
      </c>
      <c r="E52" s="482">
        <f>'Visual chart Edit'!I55</f>
        <v>398.6</v>
      </c>
      <c r="F52" s="429" t="str">
        <f>'Visual chart Edit'!K55</f>
        <v>DFR</v>
      </c>
      <c r="G52" s="429" t="str">
        <f>'Visual chart Edit'!L55</f>
        <v>E</v>
      </c>
      <c r="H52" s="429"/>
      <c r="J52" s="524" t="s">
        <v>1372</v>
      </c>
      <c r="K52" s="525">
        <f t="shared" si="13"/>
        <v>9</v>
      </c>
      <c r="L52" s="525">
        <f t="shared" si="14"/>
        <v>9</v>
      </c>
      <c r="M52" s="525">
        <f t="shared" si="15"/>
        <v>0</v>
      </c>
      <c r="N52" s="525">
        <f t="shared" si="16"/>
        <v>0</v>
      </c>
      <c r="O52" s="525">
        <f t="shared" si="17"/>
        <v>0</v>
      </c>
      <c r="P52" s="526">
        <f t="shared" si="12"/>
        <v>9</v>
      </c>
      <c r="Q52" s="525">
        <f t="shared" si="18"/>
        <v>9</v>
      </c>
      <c r="R52" s="525">
        <f t="shared" si="19"/>
        <v>0</v>
      </c>
      <c r="S52" s="525">
        <f t="shared" si="20"/>
        <v>0</v>
      </c>
      <c r="T52" s="525">
        <f t="shared" si="21"/>
        <v>0</v>
      </c>
      <c r="U52" s="525">
        <f t="shared" si="22"/>
        <v>0</v>
      </c>
      <c r="V52" s="275">
        <f t="shared" si="11"/>
        <v>0</v>
      </c>
      <c r="AA52"/>
      <c r="AB52"/>
      <c r="AC52"/>
      <c r="AD52"/>
      <c r="AE52"/>
    </row>
    <row r="53" spans="1:31" ht="14.5" hidden="1" x14ac:dyDescent="0.35">
      <c r="A53" s="429">
        <f>+SUBTOTAL(3,$B$4:B53)</f>
        <v>1</v>
      </c>
      <c r="B53" s="429" t="str">
        <f>'Visual chart Edit'!B56</f>
        <v>10/4</v>
      </c>
      <c r="C53" s="429" t="str">
        <f>'Visual chart Edit'!C56</f>
        <v>DA+3</v>
      </c>
      <c r="D53" s="429" t="s">
        <v>1328</v>
      </c>
      <c r="E53" s="482">
        <f>'Visual chart Edit'!I56</f>
        <v>410.7</v>
      </c>
      <c r="F53" s="429" t="str">
        <f>'Visual chart Edit'!K56</f>
        <v>DFR</v>
      </c>
      <c r="G53" s="429" t="str">
        <f>'Visual chart Edit'!L56</f>
        <v>E</v>
      </c>
      <c r="H53" s="429"/>
      <c r="J53" s="524" t="s">
        <v>1373</v>
      </c>
      <c r="K53" s="525">
        <f t="shared" si="13"/>
        <v>10</v>
      </c>
      <c r="L53" s="525">
        <f t="shared" si="14"/>
        <v>10</v>
      </c>
      <c r="M53" s="525">
        <f t="shared" si="15"/>
        <v>0</v>
      </c>
      <c r="N53" s="525">
        <f t="shared" si="16"/>
        <v>0</v>
      </c>
      <c r="O53" s="525">
        <f t="shared" si="17"/>
        <v>0</v>
      </c>
      <c r="P53" s="526">
        <f t="shared" si="12"/>
        <v>10</v>
      </c>
      <c r="Q53" s="525">
        <f t="shared" si="18"/>
        <v>10</v>
      </c>
      <c r="R53" s="525">
        <f t="shared" si="19"/>
        <v>0</v>
      </c>
      <c r="S53" s="525">
        <f t="shared" si="20"/>
        <v>0</v>
      </c>
      <c r="T53" s="525">
        <f t="shared" si="21"/>
        <v>0</v>
      </c>
      <c r="U53" s="525">
        <f t="shared" si="22"/>
        <v>0</v>
      </c>
      <c r="V53" s="275">
        <f t="shared" si="11"/>
        <v>0</v>
      </c>
      <c r="AA53"/>
      <c r="AB53"/>
      <c r="AC53"/>
      <c r="AD53"/>
      <c r="AE53"/>
    </row>
    <row r="54" spans="1:31" ht="14.5" hidden="1" x14ac:dyDescent="0.35">
      <c r="A54" s="429">
        <f>+SUBTOTAL(3,$B$4:B54)</f>
        <v>1</v>
      </c>
      <c r="B54" s="429" t="str">
        <f>'Visual chart Edit'!B57</f>
        <v>10/5</v>
      </c>
      <c r="C54" s="429" t="str">
        <f>'Visual chart Edit'!C57</f>
        <v>DA+3</v>
      </c>
      <c r="D54" s="429" t="s">
        <v>1328</v>
      </c>
      <c r="E54" s="482">
        <f>'Visual chart Edit'!I57</f>
        <v>416.2</v>
      </c>
      <c r="F54" s="429" t="str">
        <f>'Visual chart Edit'!K57</f>
        <v>DRY</v>
      </c>
      <c r="G54" s="429" t="s">
        <v>130</v>
      </c>
      <c r="H54" s="429"/>
      <c r="AA54"/>
      <c r="AB54"/>
      <c r="AC54"/>
      <c r="AD54"/>
      <c r="AE54"/>
    </row>
    <row r="55" spans="1:31" hidden="1" x14ac:dyDescent="0.35">
      <c r="A55" s="429">
        <f>+SUBTOTAL(3,$B$4:B55)</f>
        <v>1</v>
      </c>
      <c r="B55" s="429" t="str">
        <f>'Visual chart Edit'!B58</f>
        <v>10/6</v>
      </c>
      <c r="C55" s="429" t="str">
        <f>'Visual chart Edit'!C58</f>
        <v>DA+0</v>
      </c>
      <c r="D55" s="429" t="s">
        <v>1329</v>
      </c>
      <c r="E55" s="482">
        <f>'Visual chart Edit'!I58</f>
        <v>403.4</v>
      </c>
      <c r="F55" s="429" t="str">
        <f>'Visual chart Edit'!K58</f>
        <v>DFR</v>
      </c>
      <c r="G55" s="429" t="str">
        <f>'Visual chart Edit'!L58</f>
        <v>E</v>
      </c>
      <c r="H55" s="429"/>
    </row>
    <row r="56" spans="1:31" hidden="1" x14ac:dyDescent="0.35">
      <c r="A56" s="429">
        <f>+SUBTOTAL(3,$B$4:B56)</f>
        <v>1</v>
      </c>
      <c r="B56" s="429" t="str">
        <f>'Visual chart Edit'!B59</f>
        <v>10/7</v>
      </c>
      <c r="C56" s="429" t="str">
        <f>'Visual chart Edit'!C59</f>
        <v>DA+3</v>
      </c>
      <c r="D56" s="429" t="s">
        <v>1329</v>
      </c>
      <c r="E56" s="482">
        <f>'Visual chart Edit'!I59</f>
        <v>373.84500000000003</v>
      </c>
      <c r="F56" s="429" t="str">
        <f>'Visual chart Edit'!K59</f>
        <v>DRY</v>
      </c>
      <c r="G56" s="429" t="str">
        <f>'Visual chart Edit'!L59</f>
        <v/>
      </c>
      <c r="H56" s="429"/>
    </row>
    <row r="57" spans="1:31" hidden="1" x14ac:dyDescent="0.35">
      <c r="A57" s="429">
        <f>+SUBTOTAL(3,$B$4:B57)</f>
        <v>1</v>
      </c>
      <c r="B57" s="429" t="str">
        <f>'Visual chart Edit'!B60</f>
        <v>10/8</v>
      </c>
      <c r="C57" s="429" t="str">
        <f>'Visual chart Edit'!C60</f>
        <v>DA+3</v>
      </c>
      <c r="D57" s="429" t="s">
        <v>1329</v>
      </c>
      <c r="E57" s="482">
        <f>'Visual chart Edit'!I60</f>
        <v>411.82299999999998</v>
      </c>
      <c r="F57" s="429" t="str">
        <f>'Visual chart Edit'!K60</f>
        <v>DFR</v>
      </c>
      <c r="G57" s="429" t="str">
        <f>'Visual chart Edit'!L60</f>
        <v>E</v>
      </c>
      <c r="H57" s="429"/>
    </row>
    <row r="58" spans="1:31" hidden="1" x14ac:dyDescent="0.35">
      <c r="A58" s="429">
        <f>+SUBTOTAL(3,$B$4:B58)</f>
        <v>1</v>
      </c>
      <c r="B58" s="429" t="str">
        <f>'Visual chart Edit'!B61</f>
        <v>10/9</v>
      </c>
      <c r="C58" s="429" t="str">
        <f>'Visual chart Edit'!C61</f>
        <v>DA+0</v>
      </c>
      <c r="D58" s="429" t="s">
        <v>1329</v>
      </c>
      <c r="E58" s="482">
        <f>'Visual chart Edit'!I61</f>
        <v>414.2</v>
      </c>
      <c r="F58" s="429" t="str">
        <f>'Visual chart Edit'!K61</f>
        <v>DRY</v>
      </c>
      <c r="G58" s="429" t="str">
        <f>'Visual chart Edit'!L61</f>
        <v>E</v>
      </c>
      <c r="H58" s="429"/>
    </row>
    <row r="59" spans="1:31" hidden="1" x14ac:dyDescent="0.35">
      <c r="A59" s="429">
        <f>+SUBTOTAL(3,$B$4:B59)</f>
        <v>1</v>
      </c>
      <c r="B59" s="429" t="str">
        <f>'Visual chart Edit'!B62</f>
        <v>10/10</v>
      </c>
      <c r="C59" s="429" t="str">
        <f>'Visual chart Edit'!C62</f>
        <v>DA+3</v>
      </c>
      <c r="D59" s="429" t="s">
        <v>1329</v>
      </c>
      <c r="E59" s="482">
        <f>'Visual chart Edit'!I62</f>
        <v>402.3</v>
      </c>
      <c r="F59" s="429" t="s">
        <v>130</v>
      </c>
      <c r="G59" s="429" t="str">
        <f>'Visual chart Edit'!L62</f>
        <v/>
      </c>
      <c r="H59" s="429"/>
    </row>
    <row r="60" spans="1:31" hidden="1" x14ac:dyDescent="0.35">
      <c r="A60" s="429">
        <f>+SUBTOTAL(3,$B$4:B60)</f>
        <v>1</v>
      </c>
      <c r="B60" s="429" t="str">
        <f>'Visual chart Edit'!B63</f>
        <v>10/11</v>
      </c>
      <c r="C60" s="429" t="str">
        <f>'Visual chart Edit'!C63</f>
        <v>DA+3</v>
      </c>
      <c r="D60" s="429" t="s">
        <v>1329</v>
      </c>
      <c r="E60" s="482">
        <f>'Visual chart Edit'!I63</f>
        <v>430.3</v>
      </c>
      <c r="F60" s="429" t="str">
        <f>'Visual chart Edit'!K63</f>
        <v>DRY</v>
      </c>
      <c r="G60" s="429" t="str">
        <f>'Visual chart Edit'!L63</f>
        <v>E</v>
      </c>
      <c r="H60" s="429"/>
    </row>
    <row r="61" spans="1:31" hidden="1" x14ac:dyDescent="0.35">
      <c r="A61" s="429">
        <f>+SUBTOTAL(3,$B$4:B61)</f>
        <v>1</v>
      </c>
      <c r="B61" s="429" t="str">
        <f>'Visual chart Edit'!B64</f>
        <v>10/12</v>
      </c>
      <c r="C61" s="429" t="str">
        <f>'Visual chart Edit'!C64</f>
        <v>DB1+0</v>
      </c>
      <c r="D61" s="429" t="s">
        <v>1329</v>
      </c>
      <c r="E61" s="482">
        <f>'Visual chart Edit'!I64</f>
        <v>406.2</v>
      </c>
      <c r="F61" s="429" t="str">
        <f>'Visual chart Edit'!K64</f>
        <v>DRY</v>
      </c>
      <c r="G61" s="429" t="str">
        <f>'Visual chart Edit'!L64</f>
        <v>E</v>
      </c>
      <c r="H61" s="429"/>
    </row>
    <row r="62" spans="1:31" hidden="1" x14ac:dyDescent="0.35">
      <c r="A62" s="429">
        <f>+SUBTOTAL(3,$B$4:B62)</f>
        <v>1</v>
      </c>
      <c r="B62" s="429" t="str">
        <f>'Visual chart Edit'!B65</f>
        <v>10/13</v>
      </c>
      <c r="C62" s="429" t="str">
        <f>'Visual chart Edit'!C65</f>
        <v>DA+3</v>
      </c>
      <c r="D62" s="429" t="s">
        <v>1329</v>
      </c>
      <c r="E62" s="482">
        <f>'Visual chart Edit'!I65</f>
        <v>405.3</v>
      </c>
      <c r="F62" s="429" t="str">
        <f>'Visual chart Edit'!K65</f>
        <v>DRY</v>
      </c>
      <c r="G62" s="429" t="str">
        <f>'Visual chart Edit'!L65</f>
        <v/>
      </c>
      <c r="H62" s="429"/>
    </row>
    <row r="63" spans="1:31" hidden="1" x14ac:dyDescent="0.35">
      <c r="A63" s="429">
        <f>+SUBTOTAL(3,$B$4:B63)</f>
        <v>1</v>
      </c>
      <c r="B63" s="429" t="str">
        <f>'Visual chart Edit'!B66</f>
        <v>10/14</v>
      </c>
      <c r="C63" s="429" t="str">
        <f>'Visual chart Edit'!C66</f>
        <v>DA+3</v>
      </c>
      <c r="D63" s="429" t="s">
        <v>1329</v>
      </c>
      <c r="E63" s="482">
        <f>'Visual chart Edit'!I66</f>
        <v>427.1</v>
      </c>
      <c r="F63" s="429" t="str">
        <f>'Visual chart Edit'!K66</f>
        <v>DRY</v>
      </c>
      <c r="G63" s="429" t="str">
        <f>'Visual chart Edit'!L66</f>
        <v>E</v>
      </c>
      <c r="H63" s="429"/>
    </row>
    <row r="64" spans="1:31" hidden="1" x14ac:dyDescent="0.35">
      <c r="A64" s="429">
        <f>+SUBTOTAL(3,$B$4:B64)</f>
        <v>1</v>
      </c>
      <c r="B64" s="429" t="str">
        <f>'Visual chart Edit'!B67</f>
        <v>10/15</v>
      </c>
      <c r="C64" s="429" t="str">
        <f>'Visual chart Edit'!C67</f>
        <v>DA+3</v>
      </c>
      <c r="D64" s="429" t="s">
        <v>1329</v>
      </c>
      <c r="E64" s="482">
        <f>'Visual chart Edit'!I67</f>
        <v>400</v>
      </c>
      <c r="F64" s="429" t="str">
        <f>'Visual chart Edit'!K67</f>
        <v>DRY</v>
      </c>
      <c r="G64" s="429" t="str">
        <f>'Visual chart Edit'!L67</f>
        <v/>
      </c>
      <c r="H64" s="429"/>
    </row>
    <row r="65" spans="1:8" hidden="1" x14ac:dyDescent="0.35">
      <c r="A65" s="429">
        <f>+SUBTOTAL(3,$B$4:B65)</f>
        <v>1</v>
      </c>
      <c r="B65" s="429" t="str">
        <f>'Visual chart Edit'!B68</f>
        <v>10/16</v>
      </c>
      <c r="C65" s="429" t="str">
        <f>'Visual chart Edit'!C68</f>
        <v>DA+3</v>
      </c>
      <c r="D65" s="429" t="s">
        <v>1329</v>
      </c>
      <c r="E65" s="482">
        <f>'Visual chart Edit'!I68</f>
        <v>412.8</v>
      </c>
      <c r="F65" s="429" t="str">
        <f>'Visual chart Edit'!K68</f>
        <v>DRY</v>
      </c>
      <c r="G65" s="429" t="str">
        <f>'Visual chart Edit'!L68</f>
        <v/>
      </c>
      <c r="H65" s="429"/>
    </row>
    <row r="66" spans="1:8" hidden="1" x14ac:dyDescent="0.35">
      <c r="A66" s="429">
        <f>+SUBTOTAL(3,$B$4:B66)</f>
        <v>1</v>
      </c>
      <c r="B66" s="429" t="str">
        <f>'Visual chart Edit'!B69</f>
        <v>10/17</v>
      </c>
      <c r="C66" s="429" t="str">
        <f>'Visual chart Edit'!C69</f>
        <v>DA+3</v>
      </c>
      <c r="D66" s="429" t="s">
        <v>1329</v>
      </c>
      <c r="E66" s="482">
        <f>'Visual chart Edit'!I69</f>
        <v>387.8</v>
      </c>
      <c r="F66" s="429" t="str">
        <f>'Visual chart Edit'!K69</f>
        <v>DFR</v>
      </c>
      <c r="G66" s="429" t="str">
        <f>'Visual chart Edit'!L69</f>
        <v>E</v>
      </c>
      <c r="H66" s="429"/>
    </row>
    <row r="67" spans="1:8" hidden="1" x14ac:dyDescent="0.35">
      <c r="A67" s="429">
        <f>+SUBTOTAL(3,$B$4:B67)</f>
        <v>1</v>
      </c>
      <c r="B67" s="429" t="str">
        <f>'Visual chart Edit'!B70</f>
        <v>10/18</v>
      </c>
      <c r="C67" s="429" t="str">
        <f>'Visual chart Edit'!C70</f>
        <v>DA+3</v>
      </c>
      <c r="D67" s="429" t="s">
        <v>1329</v>
      </c>
      <c r="E67" s="482">
        <f>'Visual chart Edit'!I70</f>
        <v>436.7</v>
      </c>
      <c r="F67" s="429" t="str">
        <f>'Visual chart Edit'!K70</f>
        <v>DFR</v>
      </c>
      <c r="G67" s="429" t="str">
        <f>'Visual chart Edit'!L70</f>
        <v>E</v>
      </c>
      <c r="H67" s="429"/>
    </row>
    <row r="68" spans="1:8" hidden="1" x14ac:dyDescent="0.35">
      <c r="A68" s="429">
        <f>+SUBTOTAL(3,$B$4:B68)</f>
        <v>1</v>
      </c>
      <c r="B68" s="429" t="str">
        <f>'Visual chart Edit'!B71</f>
        <v>10/19</v>
      </c>
      <c r="C68" s="429" t="str">
        <f>'Visual chart Edit'!C71</f>
        <v>DA+0</v>
      </c>
      <c r="D68" s="429" t="s">
        <v>1329</v>
      </c>
      <c r="E68" s="482">
        <f>'Visual chart Edit'!I71</f>
        <v>403.7</v>
      </c>
      <c r="F68" s="429" t="str">
        <f>'Visual chart Edit'!K71</f>
        <v>DRY</v>
      </c>
      <c r="G68" s="429" t="str">
        <f>'Visual chart Edit'!L71</f>
        <v>E</v>
      </c>
      <c r="H68" s="429"/>
    </row>
    <row r="69" spans="1:8" hidden="1" x14ac:dyDescent="0.35">
      <c r="A69" s="429">
        <f>+SUBTOTAL(3,$B$4:B69)</f>
        <v>1</v>
      </c>
      <c r="B69" s="429" t="str">
        <f>'Visual chart Edit'!B72</f>
        <v>10/20</v>
      </c>
      <c r="C69" s="429" t="str">
        <f>'Visual chart Edit'!C72</f>
        <v>DA+3</v>
      </c>
      <c r="D69" s="429" t="s">
        <v>1330</v>
      </c>
      <c r="E69" s="482">
        <f>'Visual chart Edit'!I72</f>
        <v>409.5</v>
      </c>
      <c r="F69" s="429" t="str">
        <f>'Visual chart Edit'!K72</f>
        <v>DFR</v>
      </c>
      <c r="G69" s="429" t="str">
        <f>'Visual chart Edit'!L72</f>
        <v>E</v>
      </c>
      <c r="H69" s="429"/>
    </row>
    <row r="70" spans="1:8" hidden="1" x14ac:dyDescent="0.35">
      <c r="A70" s="429">
        <f>+SUBTOTAL(3,$B$4:B70)</f>
        <v>1</v>
      </c>
      <c r="B70" s="429" t="str">
        <f>'Visual chart Edit'!B73</f>
        <v>10/21</v>
      </c>
      <c r="C70" s="429" t="str">
        <f>'Visual chart Edit'!C73</f>
        <v>DA+3</v>
      </c>
      <c r="D70" s="429" t="s">
        <v>1330</v>
      </c>
      <c r="E70" s="482">
        <f>'Visual chart Edit'!I73</f>
        <v>418.6</v>
      </c>
      <c r="F70" s="429" t="str">
        <f>'Visual chart Edit'!K73</f>
        <v>DFR</v>
      </c>
      <c r="G70" s="429" t="str">
        <f>'Visual chart Edit'!L73</f>
        <v>E</v>
      </c>
      <c r="H70" s="429"/>
    </row>
    <row r="71" spans="1:8" hidden="1" x14ac:dyDescent="0.35">
      <c r="A71" s="429">
        <f>+SUBTOTAL(3,$B$4:B71)</f>
        <v>1</v>
      </c>
      <c r="B71" s="429" t="str">
        <f>'Visual chart Edit'!B74</f>
        <v>10/22</v>
      </c>
      <c r="C71" s="429" t="str">
        <f>'Visual chart Edit'!C74</f>
        <v>DA+0</v>
      </c>
      <c r="D71" s="429" t="s">
        <v>1330</v>
      </c>
      <c r="E71" s="482">
        <f>'Visual chart Edit'!I74</f>
        <v>410.3</v>
      </c>
      <c r="F71" s="429" t="s">
        <v>130</v>
      </c>
      <c r="G71" s="429" t="str">
        <f>'Visual chart Edit'!L74</f>
        <v/>
      </c>
      <c r="H71" s="429"/>
    </row>
    <row r="72" spans="1:8" hidden="1" x14ac:dyDescent="0.35">
      <c r="A72" s="429">
        <f>+SUBTOTAL(3,$B$4:B72)</f>
        <v>1</v>
      </c>
      <c r="B72" s="429" t="str">
        <f>'Visual chart Edit'!B75</f>
        <v>10/23</v>
      </c>
      <c r="C72" s="429" t="str">
        <f>'Visual chart Edit'!C75</f>
        <v>DA+0</v>
      </c>
      <c r="D72" s="429" t="s">
        <v>1330</v>
      </c>
      <c r="E72" s="482">
        <f>'Visual chart Edit'!I75</f>
        <v>384</v>
      </c>
      <c r="F72" s="429" t="s">
        <v>125</v>
      </c>
      <c r="G72" s="429" t="str">
        <f>'Visual chart Edit'!L75</f>
        <v/>
      </c>
      <c r="H72" s="429"/>
    </row>
    <row r="73" spans="1:8" hidden="1" x14ac:dyDescent="0.35">
      <c r="A73" s="429">
        <f>+SUBTOTAL(3,$B$4:B73)</f>
        <v>1</v>
      </c>
      <c r="B73" s="429" t="str">
        <f>'Visual chart Edit'!B76</f>
        <v>11/0</v>
      </c>
      <c r="C73" s="429" t="str">
        <f>'Visual chart Edit'!C76</f>
        <v>DB1+0</v>
      </c>
      <c r="D73" s="429" t="s">
        <v>1330</v>
      </c>
      <c r="E73" s="482">
        <f>'Visual chart Edit'!I76</f>
        <v>450.8</v>
      </c>
      <c r="F73" s="429" t="str">
        <f>'Visual chart Edit'!K76</f>
        <v>Sandy</v>
      </c>
      <c r="G73" s="429" t="str">
        <f>'Visual chart Edit'!L76</f>
        <v/>
      </c>
      <c r="H73" s="429"/>
    </row>
    <row r="74" spans="1:8" hidden="1" x14ac:dyDescent="0.35">
      <c r="A74" s="429">
        <f>+SUBTOTAL(3,$B$4:B74)</f>
        <v>1</v>
      </c>
      <c r="B74" s="429" t="str">
        <f>'Visual chart Edit'!B77</f>
        <v>11/1</v>
      </c>
      <c r="C74" s="429" t="str">
        <f>'Visual chart Edit'!C77</f>
        <v>DA+0</v>
      </c>
      <c r="D74" s="429" t="s">
        <v>1330</v>
      </c>
      <c r="E74" s="482">
        <f>'Visual chart Edit'!I77</f>
        <v>384.2</v>
      </c>
      <c r="F74" s="429" t="str">
        <f>'Visual chart Edit'!K77</f>
        <v>Sandy</v>
      </c>
      <c r="G74" s="429" t="str">
        <f>'Visual chart Edit'!L77</f>
        <v/>
      </c>
      <c r="H74" s="429"/>
    </row>
    <row r="75" spans="1:8" hidden="1" x14ac:dyDescent="0.35">
      <c r="A75" s="429">
        <f>+SUBTOTAL(3,$B$4:B75)</f>
        <v>1</v>
      </c>
      <c r="B75" s="429" t="str">
        <f>'Visual chart Edit'!B78</f>
        <v>11/2</v>
      </c>
      <c r="C75" s="429" t="str">
        <f>'Visual chart Edit'!C78</f>
        <v>DA+0</v>
      </c>
      <c r="D75" s="429" t="s">
        <v>1330</v>
      </c>
      <c r="E75" s="482">
        <f>'Visual chart Edit'!I78</f>
        <v>338.6</v>
      </c>
      <c r="F75" s="429" t="str">
        <f>'Visual chart Edit'!K78</f>
        <v>Sandy</v>
      </c>
      <c r="G75" s="429" t="str">
        <f>'Visual chart Edit'!L78</f>
        <v/>
      </c>
      <c r="H75" s="429"/>
    </row>
    <row r="76" spans="1:8" hidden="1" x14ac:dyDescent="0.35">
      <c r="A76" s="429">
        <f>+SUBTOTAL(3,$B$4:B76)</f>
        <v>1</v>
      </c>
      <c r="B76" s="429" t="str">
        <f>'Visual chart Edit'!B79</f>
        <v>11/3</v>
      </c>
      <c r="C76" s="429" t="str">
        <f>'Visual chart Edit'!C79</f>
        <v>DA+0</v>
      </c>
      <c r="D76" s="429" t="s">
        <v>1330</v>
      </c>
      <c r="E76" s="482">
        <f>'Visual chart Edit'!I79</f>
        <v>370.7</v>
      </c>
      <c r="F76" s="429" t="str">
        <f>'Visual chart Edit'!K79</f>
        <v>Sandy</v>
      </c>
      <c r="G76" s="429" t="str">
        <f>'Visual chart Edit'!L79</f>
        <v/>
      </c>
      <c r="H76" s="429"/>
    </row>
    <row r="77" spans="1:8" hidden="1" x14ac:dyDescent="0.35">
      <c r="A77" s="429">
        <f>+SUBTOTAL(3,$B$4:B77)</f>
        <v>1</v>
      </c>
      <c r="B77" s="429" t="str">
        <f>'Visual chart Edit'!B80</f>
        <v>11/4</v>
      </c>
      <c r="C77" s="429" t="str">
        <f>'Visual chart Edit'!C80</f>
        <v>DA+0</v>
      </c>
      <c r="D77" s="429" t="s">
        <v>1330</v>
      </c>
      <c r="E77" s="482">
        <f>'Visual chart Edit'!I80</f>
        <v>434.1</v>
      </c>
      <c r="F77" s="429" t="str">
        <f>'Visual chart Edit'!K80</f>
        <v>Sandy</v>
      </c>
      <c r="G77" s="429" t="s">
        <v>130</v>
      </c>
      <c r="H77" s="429"/>
    </row>
    <row r="78" spans="1:8" hidden="1" x14ac:dyDescent="0.35">
      <c r="A78" s="429">
        <f>+SUBTOTAL(3,$B$4:B78)</f>
        <v>1</v>
      </c>
      <c r="B78" s="429" t="str">
        <f>'Visual chart Edit'!B81</f>
        <v>11/5</v>
      </c>
      <c r="C78" s="429" t="str">
        <f>'Visual chart Edit'!C81</f>
        <v>DA+0</v>
      </c>
      <c r="D78" s="429" t="s">
        <v>1330</v>
      </c>
      <c r="E78" s="482">
        <f>'Visual chart Edit'!I81</f>
        <v>368.1</v>
      </c>
      <c r="F78" s="429" t="str">
        <f>'Visual chart Edit'!K81</f>
        <v>DFR</v>
      </c>
      <c r="G78" s="429" t="str">
        <f>'Visual chart Edit'!L81</f>
        <v>E</v>
      </c>
      <c r="H78" s="429"/>
    </row>
    <row r="79" spans="1:8" hidden="1" x14ac:dyDescent="0.35">
      <c r="A79" s="429">
        <f>+SUBTOTAL(3,$B$4:B79)</f>
        <v>1</v>
      </c>
      <c r="B79" s="429" t="str">
        <f>'Visual chart Edit'!B82</f>
        <v>11A/0</v>
      </c>
      <c r="C79" s="429" t="str">
        <f>'Visual chart Edit'!C82</f>
        <v>DB1+0</v>
      </c>
      <c r="D79" s="429" t="s">
        <v>1330</v>
      </c>
      <c r="E79" s="482">
        <f>'Visual chart Edit'!I82</f>
        <v>342.3</v>
      </c>
      <c r="F79" s="429" t="str">
        <f>'Visual chart Edit'!K82</f>
        <v>DRY</v>
      </c>
      <c r="G79" s="429" t="str">
        <f>'Visual chart Edit'!L82</f>
        <v>E</v>
      </c>
      <c r="H79" s="429"/>
    </row>
    <row r="80" spans="1:8" hidden="1" x14ac:dyDescent="0.35">
      <c r="A80" s="429">
        <f>+SUBTOTAL(3,$B$4:B80)</f>
        <v>1</v>
      </c>
      <c r="B80" s="429" t="str">
        <f>'Visual chart Edit'!B83</f>
        <v>11A/1</v>
      </c>
      <c r="C80" s="429" t="str">
        <f>'Visual chart Edit'!C83</f>
        <v>DA+3</v>
      </c>
      <c r="D80" s="429" t="s">
        <v>1330</v>
      </c>
      <c r="E80" s="482">
        <f>'Visual chart Edit'!I83</f>
        <v>405.1</v>
      </c>
      <c r="F80" s="429" t="str">
        <f>'Visual chart Edit'!K83</f>
        <v>DRY</v>
      </c>
      <c r="G80" s="429" t="str">
        <f>'Visual chart Edit'!L83</f>
        <v>E</v>
      </c>
      <c r="H80" s="429"/>
    </row>
    <row r="81" spans="1:8" hidden="1" x14ac:dyDescent="0.35">
      <c r="A81" s="429">
        <f>+SUBTOTAL(3,$B$4:B81)</f>
        <v>1</v>
      </c>
      <c r="B81" s="429" t="str">
        <f>'Visual chart Edit'!B84</f>
        <v>11A/2</v>
      </c>
      <c r="C81" s="429" t="str">
        <f>'Visual chart Edit'!C84</f>
        <v>DA+0</v>
      </c>
      <c r="D81" s="429" t="s">
        <v>1330</v>
      </c>
      <c r="E81" s="482">
        <f>'Visual chart Edit'!I84</f>
        <v>412.2</v>
      </c>
      <c r="F81" s="429" t="str">
        <f>'Visual chart Edit'!K84</f>
        <v>DRY</v>
      </c>
      <c r="G81" s="429" t="str">
        <f>'Visual chart Edit'!L84</f>
        <v>E</v>
      </c>
      <c r="H81" s="429"/>
    </row>
    <row r="82" spans="1:8" hidden="1" x14ac:dyDescent="0.35">
      <c r="A82" s="429">
        <f>+SUBTOTAL(3,$B$4:B82)</f>
        <v>1</v>
      </c>
      <c r="B82" s="429" t="str">
        <f>'Visual chart Edit'!B85</f>
        <v>11A/3</v>
      </c>
      <c r="C82" s="429" t="str">
        <f>'Visual chart Edit'!C85</f>
        <v>DA+3</v>
      </c>
      <c r="D82" s="429" t="s">
        <v>1331</v>
      </c>
      <c r="E82" s="482">
        <f>'Visual chart Edit'!I85</f>
        <v>412.2</v>
      </c>
      <c r="F82" s="429" t="str">
        <f>'Visual chart Edit'!K85</f>
        <v>DRY</v>
      </c>
      <c r="G82" s="429" t="str">
        <f>'Visual chart Edit'!L85</f>
        <v>E</v>
      </c>
      <c r="H82" s="429"/>
    </row>
    <row r="83" spans="1:8" hidden="1" x14ac:dyDescent="0.35">
      <c r="A83" s="429">
        <f>+SUBTOTAL(3,$B$4:B83)</f>
        <v>1</v>
      </c>
      <c r="B83" s="429" t="str">
        <f>'Visual chart Edit'!B86</f>
        <v>11A/4</v>
      </c>
      <c r="C83" s="429" t="str">
        <f>'Visual chart Edit'!C86</f>
        <v>DA+3</v>
      </c>
      <c r="D83" s="429" t="s">
        <v>1331</v>
      </c>
      <c r="E83" s="482">
        <f>'Visual chart Edit'!I86</f>
        <v>422.1</v>
      </c>
      <c r="F83" s="429" t="str">
        <f>'Visual chart Edit'!K86</f>
        <v>DRY</v>
      </c>
      <c r="G83" s="429" t="s">
        <v>130</v>
      </c>
      <c r="H83" s="429"/>
    </row>
    <row r="84" spans="1:8" hidden="1" x14ac:dyDescent="0.35">
      <c r="A84" s="429">
        <f>+SUBTOTAL(3,$B$4:B84)</f>
        <v>1</v>
      </c>
      <c r="B84" s="429" t="str">
        <f>'Visual chart Edit'!B87</f>
        <v>11A/5</v>
      </c>
      <c r="C84" s="429" t="str">
        <f>'Visual chart Edit'!C87</f>
        <v>DA+3</v>
      </c>
      <c r="D84" s="429" t="s">
        <v>1331</v>
      </c>
      <c r="E84" s="482">
        <f>'Visual chart Edit'!I87</f>
        <v>418.3</v>
      </c>
      <c r="F84" s="429" t="str">
        <f>'Visual chart Edit'!K87</f>
        <v>DRY</v>
      </c>
      <c r="G84" s="429" t="str">
        <f>'Visual chart Edit'!L87</f>
        <v>E</v>
      </c>
      <c r="H84" s="429"/>
    </row>
    <row r="85" spans="1:8" hidden="1" x14ac:dyDescent="0.35">
      <c r="A85" s="429">
        <f>+SUBTOTAL(3,$B$4:B85)</f>
        <v>1</v>
      </c>
      <c r="B85" s="429" t="str">
        <f>'Visual chart Edit'!B88</f>
        <v>11A/6</v>
      </c>
      <c r="C85" s="429" t="str">
        <f>'Visual chart Edit'!C88</f>
        <v>DA+6</v>
      </c>
      <c r="D85" s="429" t="s">
        <v>1331</v>
      </c>
      <c r="E85" s="482">
        <f>'Visual chart Edit'!I88</f>
        <v>384.3</v>
      </c>
      <c r="F85" s="429" t="str">
        <f>'Visual chart Edit'!K88</f>
        <v>DRY</v>
      </c>
      <c r="G85" s="429" t="str">
        <f>'Visual chart Edit'!L88</f>
        <v>E</v>
      </c>
      <c r="H85" s="429"/>
    </row>
    <row r="86" spans="1:8" hidden="1" x14ac:dyDescent="0.35">
      <c r="A86" s="429">
        <f>+SUBTOTAL(3,$B$4:B86)</f>
        <v>1</v>
      </c>
      <c r="B86" s="429" t="str">
        <f>'Visual chart Edit'!B89</f>
        <v>11A/7</v>
      </c>
      <c r="C86" s="429" t="str">
        <f>'Visual chart Edit'!C89</f>
        <v>DA+9</v>
      </c>
      <c r="D86" s="429" t="s">
        <v>1331</v>
      </c>
      <c r="E86" s="482">
        <f>'Visual chart Edit'!I89</f>
        <v>434.2</v>
      </c>
      <c r="F86" s="429" t="str">
        <f>'Visual chart Edit'!K89</f>
        <v>Sandy</v>
      </c>
      <c r="G86" s="429" t="str">
        <f>'Visual chart Edit'!L89</f>
        <v>E</v>
      </c>
      <c r="H86" s="429"/>
    </row>
    <row r="87" spans="1:8" hidden="1" x14ac:dyDescent="0.35">
      <c r="A87" s="429">
        <f>+SUBTOTAL(3,$B$4:B87)</f>
        <v>1</v>
      </c>
      <c r="B87" s="429" t="str">
        <f>'Visual chart Edit'!B90</f>
        <v>11A/8</v>
      </c>
      <c r="C87" s="429" t="str">
        <f>'Visual chart Edit'!C90</f>
        <v>DA+6</v>
      </c>
      <c r="D87" s="429" t="s">
        <v>1331</v>
      </c>
      <c r="E87" s="482">
        <f>'Visual chart Edit'!I90</f>
        <v>390.1</v>
      </c>
      <c r="F87" s="429" t="str">
        <f>'Visual chart Edit'!K90</f>
        <v>Sandy</v>
      </c>
      <c r="G87" s="429" t="s">
        <v>130</v>
      </c>
      <c r="H87" s="429"/>
    </row>
    <row r="88" spans="1:8" hidden="1" x14ac:dyDescent="0.35">
      <c r="A88" s="429">
        <f>+SUBTOTAL(3,$B$4:B88)</f>
        <v>1</v>
      </c>
      <c r="B88" s="429" t="str">
        <f>'Visual chart Edit'!B91</f>
        <v>11A/9</v>
      </c>
      <c r="C88" s="429" t="str">
        <f>'Visual chart Edit'!C91</f>
        <v>DA+3</v>
      </c>
      <c r="D88" s="429" t="s">
        <v>1331</v>
      </c>
      <c r="E88" s="482">
        <f>'Visual chart Edit'!I91</f>
        <v>426.3</v>
      </c>
      <c r="F88" s="429" t="str">
        <f>'Visual chart Edit'!K91</f>
        <v>DRY</v>
      </c>
      <c r="G88" s="429" t="str">
        <f>'Visual chart Edit'!L91</f>
        <v>E</v>
      </c>
      <c r="H88" s="429"/>
    </row>
    <row r="89" spans="1:8" hidden="1" x14ac:dyDescent="0.35">
      <c r="A89" s="429">
        <f>+SUBTOTAL(3,$B$4:B89)</f>
        <v>1</v>
      </c>
      <c r="B89" s="429" t="str">
        <f>'Visual chart Edit'!B92</f>
        <v>12/0</v>
      </c>
      <c r="C89" s="429" t="str">
        <f>'Visual chart Edit'!C92</f>
        <v>DD60+0</v>
      </c>
      <c r="D89" s="429" t="s">
        <v>1331</v>
      </c>
      <c r="E89" s="482">
        <f>'Visual chart Edit'!I92</f>
        <v>405.9</v>
      </c>
      <c r="F89" s="429" t="str">
        <f>'Visual chart Edit'!K92</f>
        <v>DRY</v>
      </c>
      <c r="G89" s="429" t="str">
        <f>'Visual chart Edit'!L92</f>
        <v>E</v>
      </c>
      <c r="H89" s="429"/>
    </row>
    <row r="90" spans="1:8" hidden="1" x14ac:dyDescent="0.35">
      <c r="A90" s="429">
        <f>+SUBTOTAL(3,$B$4:B90)</f>
        <v>1</v>
      </c>
      <c r="B90" s="429" t="str">
        <f>'Visual chart Edit'!B93</f>
        <v>13/0</v>
      </c>
      <c r="C90" s="429" t="str">
        <f>'Visual chart Edit'!C93</f>
        <v>DD60+3</v>
      </c>
      <c r="D90" s="429" t="s">
        <v>1331</v>
      </c>
      <c r="E90" s="482">
        <f>'Visual chart Edit'!I93</f>
        <v>211.9</v>
      </c>
      <c r="F90" s="429" t="str">
        <f>'Visual chart Edit'!K93</f>
        <v>DRY</v>
      </c>
      <c r="G90" s="429" t="s">
        <v>130</v>
      </c>
      <c r="H90" s="429"/>
    </row>
    <row r="91" spans="1:8" hidden="1" x14ac:dyDescent="0.35">
      <c r="A91" s="429">
        <f>+SUBTOTAL(3,$B$4:B91)</f>
        <v>1</v>
      </c>
      <c r="B91" s="429" t="str">
        <f>'Visual chart Edit'!B94</f>
        <v>13/1</v>
      </c>
      <c r="C91" s="429" t="str">
        <f>'Visual chart Edit'!C94</f>
        <v>DA+9</v>
      </c>
      <c r="D91" s="429" t="s">
        <v>1331</v>
      </c>
      <c r="E91" s="482">
        <f>'Visual chart Edit'!I94</f>
        <v>464.3</v>
      </c>
      <c r="F91" s="429" t="str">
        <f>'Visual chart Edit'!K94</f>
        <v>DRY</v>
      </c>
      <c r="G91" s="429" t="s">
        <v>130</v>
      </c>
      <c r="H91" s="429"/>
    </row>
    <row r="92" spans="1:8" hidden="1" x14ac:dyDescent="0.35">
      <c r="A92" s="429">
        <f>+SUBTOTAL(3,$B$4:B92)</f>
        <v>1</v>
      </c>
      <c r="B92" s="429" t="str">
        <f>'Visual chart Edit'!B95</f>
        <v>13/2</v>
      </c>
      <c r="C92" s="429" t="str">
        <f>'Visual chart Edit'!C95</f>
        <v>DA+3</v>
      </c>
      <c r="D92" s="429" t="s">
        <v>1331</v>
      </c>
      <c r="E92" s="482">
        <f>'Visual chart Edit'!I95</f>
        <v>373.7</v>
      </c>
      <c r="F92" s="429" t="str">
        <f>'Visual chart Edit'!K95</f>
        <v>DRY</v>
      </c>
      <c r="G92" s="429" t="str">
        <f>'Visual chart Edit'!L95</f>
        <v>E</v>
      </c>
      <c r="H92" s="429"/>
    </row>
    <row r="93" spans="1:8" hidden="1" x14ac:dyDescent="0.35">
      <c r="A93" s="429">
        <f>+SUBTOTAL(3,$B$4:B93)</f>
        <v>1</v>
      </c>
      <c r="B93" s="429" t="str">
        <f>'Visual chart Edit'!B96</f>
        <v>13/3</v>
      </c>
      <c r="C93" s="429" t="str">
        <f>'Visual chart Edit'!C96</f>
        <v>DA+3</v>
      </c>
      <c r="D93" s="429" t="s">
        <v>1331</v>
      </c>
      <c r="E93" s="482">
        <f>'Visual chart Edit'!I96</f>
        <v>419.7</v>
      </c>
      <c r="F93" s="429" t="str">
        <f>'Visual chart Edit'!K96</f>
        <v>Sandy</v>
      </c>
      <c r="G93" s="429" t="s">
        <v>130</v>
      </c>
      <c r="H93" s="429"/>
    </row>
    <row r="94" spans="1:8" hidden="1" x14ac:dyDescent="0.35">
      <c r="A94" s="429">
        <f>+SUBTOTAL(3,$B$4:B94)</f>
        <v>1</v>
      </c>
      <c r="B94" s="429" t="str">
        <f>'Visual chart Edit'!B97</f>
        <v>13/4</v>
      </c>
      <c r="C94" s="429" t="str">
        <f>'Visual chart Edit'!C97</f>
        <v>DA+3</v>
      </c>
      <c r="D94" s="429" t="s">
        <v>1331</v>
      </c>
      <c r="E94" s="482">
        <f>'Visual chart Edit'!I97</f>
        <v>420.3</v>
      </c>
      <c r="F94" s="429" t="s">
        <v>130</v>
      </c>
      <c r="G94" s="429"/>
      <c r="H94" s="429"/>
    </row>
    <row r="95" spans="1:8" hidden="1" x14ac:dyDescent="0.35">
      <c r="A95" s="429">
        <f>+SUBTOTAL(3,$B$4:B95)</f>
        <v>1</v>
      </c>
      <c r="B95" s="429" t="str">
        <f>'Visual chart Edit'!B98</f>
        <v>14/0</v>
      </c>
      <c r="C95" s="429" t="str">
        <f>'Visual chart Edit'!C98</f>
        <v>DC2+0</v>
      </c>
      <c r="D95" s="429" t="s">
        <v>1331</v>
      </c>
      <c r="E95" s="482">
        <f>'Visual chart Edit'!I98</f>
        <v>400</v>
      </c>
      <c r="F95" s="429" t="str">
        <f>'Visual chart Edit'!K98</f>
        <v>Sandy</v>
      </c>
      <c r="G95" s="429" t="s">
        <v>130</v>
      </c>
      <c r="H95" s="429"/>
    </row>
    <row r="96" spans="1:8" hidden="1" x14ac:dyDescent="0.35">
      <c r="A96" s="429">
        <f>+SUBTOTAL(3,$B$4:B96)</f>
        <v>1</v>
      </c>
      <c r="B96" s="429" t="str">
        <f>'Visual chart Edit'!B99</f>
        <v>14A/0</v>
      </c>
      <c r="C96" s="429" t="str">
        <f>'Visual chart Edit'!C99</f>
        <v>DC1+0</v>
      </c>
      <c r="D96" s="429" t="s">
        <v>1331</v>
      </c>
      <c r="E96" s="482">
        <f>'Visual chart Edit'!I99</f>
        <v>381.4</v>
      </c>
      <c r="F96" s="429" t="str">
        <f>'Visual chart Edit'!K99</f>
        <v>DRY</v>
      </c>
      <c r="G96" s="429" t="str">
        <f>'Visual chart Edit'!L99</f>
        <v>E</v>
      </c>
      <c r="H96" s="429"/>
    </row>
    <row r="97" spans="1:8" hidden="1" x14ac:dyDescent="0.35">
      <c r="A97" s="429">
        <f>+SUBTOTAL(3,$B$4:B97)</f>
        <v>1</v>
      </c>
      <c r="B97" s="429" t="str">
        <f>'Visual chart Edit'!B100</f>
        <v>14A/1</v>
      </c>
      <c r="C97" s="429" t="str">
        <f>'Visual chart Edit'!C100</f>
        <v>DA+3</v>
      </c>
      <c r="D97" s="429" t="s">
        <v>1331</v>
      </c>
      <c r="E97" s="482">
        <f>'Visual chart Edit'!I100</f>
        <v>412.76499999999999</v>
      </c>
      <c r="F97" s="429" t="str">
        <f>'Visual chart Edit'!K100</f>
        <v>DRY</v>
      </c>
      <c r="G97" s="429" t="str">
        <f>'Visual chart Edit'!L100</f>
        <v>E</v>
      </c>
      <c r="H97" s="429"/>
    </row>
    <row r="98" spans="1:8" hidden="1" x14ac:dyDescent="0.35">
      <c r="A98" s="429">
        <f>+SUBTOTAL(3,$B$4:B98)</f>
        <v>1</v>
      </c>
      <c r="B98" s="429" t="str">
        <f>'Visual chart Edit'!B101</f>
        <v>14A/2</v>
      </c>
      <c r="C98" s="429" t="str">
        <f>'Visual chart Edit'!C101</f>
        <v>DA+0</v>
      </c>
      <c r="D98" s="429" t="s">
        <v>1331</v>
      </c>
      <c r="E98" s="482">
        <f>'Visual chart Edit'!I101</f>
        <v>396.029</v>
      </c>
      <c r="F98" s="429" t="str">
        <f>'Visual chart Edit'!K101</f>
        <v>DRY</v>
      </c>
      <c r="G98" s="429" t="s">
        <v>130</v>
      </c>
      <c r="H98" s="429"/>
    </row>
    <row r="99" spans="1:8" hidden="1" x14ac:dyDescent="0.35">
      <c r="A99" s="429">
        <f>+SUBTOTAL(3,$B$4:B99)</f>
        <v>1</v>
      </c>
      <c r="B99" s="429" t="str">
        <f>'Visual chart Edit'!B102</f>
        <v>15/0</v>
      </c>
      <c r="C99" s="429" t="str">
        <f>'Visual chart Edit'!C102</f>
        <v>DC1+0</v>
      </c>
      <c r="D99" s="429" t="s">
        <v>1331</v>
      </c>
      <c r="E99" s="482">
        <f>'Visual chart Edit'!I102</f>
        <v>383.3</v>
      </c>
      <c r="F99" s="429" t="str">
        <f>'Visual chart Edit'!K102</f>
        <v>DRY</v>
      </c>
      <c r="G99" s="429" t="s">
        <v>130</v>
      </c>
      <c r="H99" s="429"/>
    </row>
    <row r="100" spans="1:8" hidden="1" x14ac:dyDescent="0.35">
      <c r="A100" s="429">
        <f>+SUBTOTAL(3,$B$4:B100)</f>
        <v>1</v>
      </c>
      <c r="B100" s="429" t="str">
        <f>'Visual chart Edit'!B103</f>
        <v>15/1</v>
      </c>
      <c r="C100" s="429" t="str">
        <f>'Visual chart Edit'!C103</f>
        <v>DA+3</v>
      </c>
      <c r="D100" s="429" t="s">
        <v>1331</v>
      </c>
      <c r="E100" s="482">
        <f>'Visual chart Edit'!I103</f>
        <v>404.6</v>
      </c>
      <c r="F100" s="429" t="str">
        <f>'Visual chart Edit'!K103</f>
        <v>DRY</v>
      </c>
      <c r="G100" s="429" t="str">
        <f>'Visual chart Edit'!L103</f>
        <v>E</v>
      </c>
      <c r="H100" s="429"/>
    </row>
    <row r="101" spans="1:8" hidden="1" x14ac:dyDescent="0.35">
      <c r="A101" s="429">
        <f>+SUBTOTAL(3,$B$4:B101)</f>
        <v>1</v>
      </c>
      <c r="B101" s="429" t="str">
        <f>'Visual chart Edit'!B104</f>
        <v>16/0</v>
      </c>
      <c r="C101" s="429" t="str">
        <f>'Visual chart Edit'!C104</f>
        <v>DC1+0</v>
      </c>
      <c r="D101" s="429" t="s">
        <v>1331</v>
      </c>
      <c r="E101" s="482">
        <f>'Visual chart Edit'!I104</f>
        <v>413.3</v>
      </c>
      <c r="F101" s="429" t="str">
        <f>'Visual chart Edit'!K104</f>
        <v>DRY</v>
      </c>
      <c r="G101" s="429" t="str">
        <f>'Visual chart Edit'!L104</f>
        <v>E</v>
      </c>
      <c r="H101" s="429"/>
    </row>
    <row r="102" spans="1:8" hidden="1" x14ac:dyDescent="0.35">
      <c r="A102" s="429">
        <f>+SUBTOTAL(3,$B$4:B102)</f>
        <v>1</v>
      </c>
      <c r="B102" s="429" t="str">
        <f>'Visual chart Edit'!B105</f>
        <v>16/1</v>
      </c>
      <c r="C102" s="429" t="str">
        <f>'Visual chart Edit'!C105</f>
        <v>DA+0</v>
      </c>
      <c r="D102" s="429" t="s">
        <v>1331</v>
      </c>
      <c r="E102" s="482">
        <f>'Visual chart Edit'!I105</f>
        <v>354.28300000000002</v>
      </c>
      <c r="F102" s="429" t="str">
        <f>'Visual chart Edit'!K105</f>
        <v>DRY</v>
      </c>
      <c r="G102" s="429" t="str">
        <f>'Visual chart Edit'!L105</f>
        <v>E</v>
      </c>
      <c r="H102" s="429"/>
    </row>
    <row r="103" spans="1:8" hidden="1" x14ac:dyDescent="0.35">
      <c r="A103" s="429">
        <f>+SUBTOTAL(3,$B$4:B103)</f>
        <v>1</v>
      </c>
      <c r="B103" s="429" t="str">
        <f>'Visual chart Edit'!B106</f>
        <v>16/2</v>
      </c>
      <c r="C103" s="429" t="str">
        <f>'Visual chart Edit'!C106</f>
        <v>DA+0</v>
      </c>
      <c r="D103" s="429" t="s">
        <v>1331</v>
      </c>
      <c r="E103" s="482">
        <f>'Visual chart Edit'!I106</f>
        <v>424.28</v>
      </c>
      <c r="F103" s="429" t="str">
        <f>'Visual chart Edit'!K106</f>
        <v>DRY</v>
      </c>
      <c r="G103" s="429" t="str">
        <f>'Visual chart Edit'!L106</f>
        <v>E</v>
      </c>
      <c r="H103" s="429"/>
    </row>
    <row r="104" spans="1:8" hidden="1" x14ac:dyDescent="0.35">
      <c r="A104" s="429">
        <f>+SUBTOTAL(3,$B$4:B104)</f>
        <v>1</v>
      </c>
      <c r="B104" s="429" t="str">
        <f>'Visual chart Edit'!B107</f>
        <v>16/3</v>
      </c>
      <c r="C104" s="429" t="str">
        <f>'Visual chart Edit'!C107</f>
        <v>DA+3</v>
      </c>
      <c r="D104" s="429" t="s">
        <v>1331</v>
      </c>
      <c r="E104" s="482">
        <f>'Visual chart Edit'!I107</f>
        <v>340.3</v>
      </c>
      <c r="F104" s="429" t="str">
        <f>'Visual chart Edit'!K107</f>
        <v>DRY</v>
      </c>
      <c r="G104" s="429" t="str">
        <f>'Visual chart Edit'!L107</f>
        <v>E</v>
      </c>
      <c r="H104" s="429"/>
    </row>
    <row r="105" spans="1:8" hidden="1" x14ac:dyDescent="0.35">
      <c r="A105" s="429">
        <f>+SUBTOTAL(3,$B$4:B105)</f>
        <v>1</v>
      </c>
      <c r="B105" s="429" t="str">
        <f>'Visual chart Edit'!B108</f>
        <v>16/4</v>
      </c>
      <c r="C105" s="429" t="str">
        <f>'Visual chart Edit'!C108</f>
        <v>DA+0</v>
      </c>
      <c r="D105" s="429" t="s">
        <v>1331</v>
      </c>
      <c r="E105" s="482">
        <f>'Visual chart Edit'!I108</f>
        <v>394.7</v>
      </c>
      <c r="F105" s="429" t="str">
        <f>'Visual chart Edit'!K108</f>
        <v>DRY</v>
      </c>
      <c r="G105" s="429" t="str">
        <f>'Visual chart Edit'!L108</f>
        <v>E</v>
      </c>
      <c r="H105" s="429"/>
    </row>
    <row r="106" spans="1:8" hidden="1" x14ac:dyDescent="0.35">
      <c r="A106" s="429">
        <f>+SUBTOTAL(3,$B$4:B106)</f>
        <v>1</v>
      </c>
      <c r="B106" s="429" t="str">
        <f>'Visual chart Edit'!B109</f>
        <v>16/5</v>
      </c>
      <c r="C106" s="429" t="str">
        <f>'Visual chart Edit'!C109</f>
        <v>DA+3</v>
      </c>
      <c r="D106" s="429" t="s">
        <v>1331</v>
      </c>
      <c r="E106" s="482">
        <f>'Visual chart Edit'!I109</f>
        <v>435.863</v>
      </c>
      <c r="F106" s="429" t="str">
        <f>'Visual chart Edit'!K109</f>
        <v>DRY</v>
      </c>
      <c r="G106" s="429" t="str">
        <f>'Visual chart Edit'!L109</f>
        <v>E</v>
      </c>
      <c r="H106" s="429"/>
    </row>
    <row r="107" spans="1:8" hidden="1" x14ac:dyDescent="0.35">
      <c r="A107" s="429">
        <f>+SUBTOTAL(3,$B$4:B107)</f>
        <v>1</v>
      </c>
      <c r="B107" s="429" t="str">
        <f>'Visual chart Edit'!B110</f>
        <v>17/0</v>
      </c>
      <c r="C107" s="429" t="str">
        <f>'Visual chart Edit'!C110</f>
        <v>DB2+3</v>
      </c>
      <c r="D107" s="429" t="s">
        <v>1331</v>
      </c>
      <c r="E107" s="482">
        <f>'Visual chart Edit'!I110</f>
        <v>386.8</v>
      </c>
      <c r="F107" s="429" t="str">
        <f>'Visual chart Edit'!K110</f>
        <v>DRY</v>
      </c>
      <c r="G107" s="429" t="str">
        <f>'Visual chart Edit'!L110</f>
        <v>E</v>
      </c>
      <c r="H107" s="429"/>
    </row>
    <row r="108" spans="1:8" hidden="1" x14ac:dyDescent="0.35">
      <c r="A108" s="429">
        <f>+SUBTOTAL(3,$B$4:B108)</f>
        <v>1</v>
      </c>
      <c r="B108" s="429" t="str">
        <f>'Visual chart Edit'!B111</f>
        <v>17/1</v>
      </c>
      <c r="C108" s="429" t="str">
        <f>'Visual chart Edit'!C111</f>
        <v>DA+3</v>
      </c>
      <c r="D108" s="429" t="s">
        <v>1331</v>
      </c>
      <c r="E108" s="482">
        <f>'Visual chart Edit'!I111</f>
        <v>393.7</v>
      </c>
      <c r="F108" s="429" t="str">
        <f>'Visual chart Edit'!K111</f>
        <v>DRY</v>
      </c>
      <c r="G108" s="429" t="str">
        <f>'Visual chart Edit'!L111</f>
        <v>E</v>
      </c>
      <c r="H108" s="429"/>
    </row>
    <row r="109" spans="1:8" hidden="1" x14ac:dyDescent="0.35">
      <c r="A109" s="429">
        <f>+SUBTOTAL(3,$B$4:B109)</f>
        <v>1</v>
      </c>
      <c r="B109" s="429" t="str">
        <f>'Visual chart Edit'!B112</f>
        <v>17/2</v>
      </c>
      <c r="C109" s="429" t="str">
        <f>'Visual chart Edit'!C112</f>
        <v>DA+6</v>
      </c>
      <c r="D109" s="429" t="s">
        <v>1331</v>
      </c>
      <c r="E109" s="482">
        <f>'Visual chart Edit'!I112</f>
        <v>415.9</v>
      </c>
      <c r="F109" s="429" t="str">
        <f>'Visual chart Edit'!K112</f>
        <v>DRY</v>
      </c>
      <c r="G109" s="429" t="str">
        <f>'Visual chart Edit'!L112</f>
        <v>E</v>
      </c>
      <c r="H109" s="429"/>
    </row>
    <row r="110" spans="1:8" hidden="1" x14ac:dyDescent="0.35">
      <c r="A110" s="429">
        <f>+SUBTOTAL(3,$B$4:B110)</f>
        <v>1</v>
      </c>
      <c r="B110" s="429" t="str">
        <f>'Visual chart Edit'!B113</f>
        <v>17/3</v>
      </c>
      <c r="C110" s="429" t="str">
        <f>'Visual chart Edit'!C113</f>
        <v>DA+0</v>
      </c>
      <c r="D110" s="429" t="s">
        <v>1331</v>
      </c>
      <c r="E110" s="482">
        <f>'Visual chart Edit'!I113</f>
        <v>422.8</v>
      </c>
      <c r="F110" s="429" t="str">
        <f>'Visual chart Edit'!K113</f>
        <v>DRY</v>
      </c>
      <c r="G110" s="429" t="str">
        <f>'Visual chart Edit'!L113</f>
        <v>E</v>
      </c>
      <c r="H110" s="429"/>
    </row>
    <row r="111" spans="1:8" hidden="1" x14ac:dyDescent="0.35">
      <c r="A111" s="429">
        <f>+SUBTOTAL(3,$B$4:B111)</f>
        <v>1</v>
      </c>
      <c r="B111" s="429" t="str">
        <f>'Visual chart Edit'!B114</f>
        <v>17/4</v>
      </c>
      <c r="C111" s="429" t="str">
        <f>'Visual chart Edit'!C114</f>
        <v>DA+3</v>
      </c>
      <c r="D111" s="429" t="s">
        <v>1331</v>
      </c>
      <c r="E111" s="482">
        <f>'Visual chart Edit'!I114</f>
        <v>409.9</v>
      </c>
      <c r="F111" s="429" t="str">
        <f>'Visual chart Edit'!K114</f>
        <v>DRY</v>
      </c>
      <c r="G111" s="429" t="str">
        <f>'Visual chart Edit'!L114</f>
        <v>E</v>
      </c>
      <c r="H111" s="429"/>
    </row>
    <row r="112" spans="1:8" hidden="1" x14ac:dyDescent="0.35">
      <c r="A112" s="429">
        <f>+SUBTOTAL(3,$B$4:B112)</f>
        <v>1</v>
      </c>
      <c r="B112" s="429" t="str">
        <f>'Visual chart Edit'!B115</f>
        <v>17/5</v>
      </c>
      <c r="C112" s="429" t="str">
        <f>'Visual chart Edit'!C115</f>
        <v>DA+3</v>
      </c>
      <c r="D112" s="429" t="s">
        <v>1331</v>
      </c>
      <c r="E112" s="482">
        <f>'Visual chart Edit'!I115</f>
        <v>425.3</v>
      </c>
      <c r="F112" s="429" t="str">
        <f>'Visual chart Edit'!K115</f>
        <v>DRY</v>
      </c>
      <c r="G112" s="429" t="str">
        <f>'Visual chart Edit'!L115</f>
        <v>E</v>
      </c>
      <c r="H112" s="429"/>
    </row>
    <row r="113" spans="1:8" hidden="1" x14ac:dyDescent="0.35">
      <c r="A113" s="429">
        <f>+SUBTOTAL(3,$B$4:B113)</f>
        <v>1</v>
      </c>
      <c r="B113" s="429" t="str">
        <f>'Visual chart Edit'!B116</f>
        <v>18/0</v>
      </c>
      <c r="C113" s="429" t="str">
        <f>'Visual chart Edit'!C116</f>
        <v>DC2+0</v>
      </c>
      <c r="D113" s="429" t="s">
        <v>1331</v>
      </c>
      <c r="E113" s="482">
        <f>'Visual chart Edit'!I116</f>
        <v>383.4</v>
      </c>
      <c r="F113" s="429" t="str">
        <f>'Visual chart Edit'!K116</f>
        <v>DRY</v>
      </c>
      <c r="G113" s="429" t="str">
        <f>'Visual chart Edit'!L116</f>
        <v>E</v>
      </c>
      <c r="H113" s="429"/>
    </row>
    <row r="114" spans="1:8" hidden="1" x14ac:dyDescent="0.35">
      <c r="A114" s="429">
        <f>+SUBTOTAL(3,$B$4:B114)</f>
        <v>1</v>
      </c>
      <c r="B114" s="429" t="str">
        <f>'Visual chart Edit'!B117</f>
        <v>18/1</v>
      </c>
      <c r="C114" s="429" t="str">
        <f>'Visual chart Edit'!C117</f>
        <v>DA+0</v>
      </c>
      <c r="D114" s="429" t="s">
        <v>1331</v>
      </c>
      <c r="E114" s="482">
        <f>'Visual chart Edit'!I117</f>
        <v>372.8</v>
      </c>
      <c r="F114" s="429" t="str">
        <f>'Visual chart Edit'!K117</f>
        <v>DRY</v>
      </c>
      <c r="G114" s="429" t="str">
        <f>'Visual chart Edit'!L117</f>
        <v>E</v>
      </c>
      <c r="H114" s="429"/>
    </row>
    <row r="115" spans="1:8" hidden="1" x14ac:dyDescent="0.35">
      <c r="A115" s="429">
        <f>+SUBTOTAL(3,$B$4:B115)</f>
        <v>1</v>
      </c>
      <c r="B115" s="429" t="str">
        <f>'Visual chart Edit'!B118</f>
        <v>18/2</v>
      </c>
      <c r="C115" s="429" t="str">
        <f>'Visual chart Edit'!C118</f>
        <v>DA+0</v>
      </c>
      <c r="D115" s="429" t="s">
        <v>1331</v>
      </c>
      <c r="E115" s="482">
        <f>'Visual chart Edit'!I118</f>
        <v>379.8</v>
      </c>
      <c r="F115" s="429" t="str">
        <f>'Visual chart Edit'!K118</f>
        <v>DRY</v>
      </c>
      <c r="G115" s="429" t="str">
        <f>'Visual chart Edit'!L118</f>
        <v>E</v>
      </c>
      <c r="H115" s="429"/>
    </row>
    <row r="116" spans="1:8" hidden="1" x14ac:dyDescent="0.35">
      <c r="A116" s="429">
        <f>+SUBTOTAL(3,$B$4:B116)</f>
        <v>1</v>
      </c>
      <c r="B116" s="429" t="str">
        <f>'Visual chart Edit'!B119</f>
        <v>18/3</v>
      </c>
      <c r="C116" s="429" t="str">
        <f>'Visual chart Edit'!C119</f>
        <v>DA+0</v>
      </c>
      <c r="D116" s="429" t="s">
        <v>1331</v>
      </c>
      <c r="E116" s="482">
        <f>'Visual chart Edit'!I119</f>
        <v>371</v>
      </c>
      <c r="F116" s="429" t="str">
        <f>'Visual chart Edit'!K119</f>
        <v>DRY</v>
      </c>
      <c r="G116" s="429" t="str">
        <f>'Visual chart Edit'!L119</f>
        <v>E</v>
      </c>
      <c r="H116" s="429"/>
    </row>
    <row r="117" spans="1:8" hidden="1" x14ac:dyDescent="0.35">
      <c r="A117" s="429">
        <f>+SUBTOTAL(3,$B$4:B117)</f>
        <v>1</v>
      </c>
      <c r="B117" s="429" t="str">
        <f>'Visual chart Edit'!B120</f>
        <v>18/4</v>
      </c>
      <c r="C117" s="429" t="str">
        <f>'Visual chart Edit'!C120</f>
        <v>DA+0</v>
      </c>
      <c r="D117" s="429" t="s">
        <v>1331</v>
      </c>
      <c r="E117" s="482">
        <f>'Visual chart Edit'!I120</f>
        <v>398.7</v>
      </c>
      <c r="F117" s="429" t="str">
        <f>'Visual chart Edit'!K120</f>
        <v>DRY</v>
      </c>
      <c r="G117" s="429" t="str">
        <f>'Visual chart Edit'!L120</f>
        <v>E</v>
      </c>
      <c r="H117" s="429"/>
    </row>
    <row r="118" spans="1:8" hidden="1" x14ac:dyDescent="0.35">
      <c r="A118" s="429">
        <f>+SUBTOTAL(3,$B$4:B118)</f>
        <v>1</v>
      </c>
      <c r="B118" s="429" t="str">
        <f>'Visual chart Edit'!B121</f>
        <v>19/0</v>
      </c>
      <c r="C118" s="429" t="str">
        <f>'Visual chart Edit'!C121</f>
        <v>DC2+0</v>
      </c>
      <c r="D118" s="429" t="s">
        <v>1331</v>
      </c>
      <c r="E118" s="482">
        <f>'Visual chart Edit'!I121</f>
        <v>380.8</v>
      </c>
      <c r="F118" s="429" t="str">
        <f>'Visual chart Edit'!K121</f>
        <v>DRY</v>
      </c>
      <c r="G118" s="429" t="str">
        <f>'Visual chart Edit'!L121</f>
        <v>E</v>
      </c>
      <c r="H118" s="429"/>
    </row>
    <row r="119" spans="1:8" hidden="1" x14ac:dyDescent="0.35">
      <c r="A119" s="429">
        <f>+SUBTOTAL(3,$B$4:B119)</f>
        <v>1</v>
      </c>
      <c r="B119" s="429" t="str">
        <f>'Visual chart Edit'!B122</f>
        <v>19/1</v>
      </c>
      <c r="C119" s="429" t="str">
        <f>'Visual chart Edit'!C122</f>
        <v>DA+0</v>
      </c>
      <c r="D119" s="429" t="s">
        <v>1331</v>
      </c>
      <c r="E119" s="482">
        <f>'Visual chart Edit'!I122</f>
        <v>366.9</v>
      </c>
      <c r="F119" s="429" t="str">
        <f>'Visual chart Edit'!K122</f>
        <v>DRY</v>
      </c>
      <c r="G119" s="429" t="s">
        <v>130</v>
      </c>
      <c r="H119" s="429"/>
    </row>
    <row r="120" spans="1:8" hidden="1" x14ac:dyDescent="0.35">
      <c r="A120" s="429">
        <f>+SUBTOTAL(3,$B$4:B120)</f>
        <v>1</v>
      </c>
      <c r="B120" s="429" t="str">
        <f>'Visual chart Edit'!B123</f>
        <v>19/2</v>
      </c>
      <c r="C120" s="429" t="str">
        <f>'Visual chart Edit'!C123</f>
        <v>DA+0</v>
      </c>
      <c r="D120" s="429" t="s">
        <v>1332</v>
      </c>
      <c r="E120" s="482">
        <f>'Visual chart Edit'!I123</f>
        <v>372.5</v>
      </c>
      <c r="F120" s="429" t="str">
        <f>'Visual chart Edit'!K123</f>
        <v>DRY</v>
      </c>
      <c r="G120" s="429" t="s">
        <v>130</v>
      </c>
      <c r="H120" s="429"/>
    </row>
    <row r="121" spans="1:8" hidden="1" x14ac:dyDescent="0.35">
      <c r="A121" s="429">
        <f>+SUBTOTAL(3,$B$4:B121)</f>
        <v>1</v>
      </c>
      <c r="B121" s="429" t="str">
        <f>'Visual chart Edit'!B124</f>
        <v>19/3</v>
      </c>
      <c r="C121" s="429" t="str">
        <f>'Visual chart Edit'!C124</f>
        <v>DA+0</v>
      </c>
      <c r="D121" s="429" t="s">
        <v>1332</v>
      </c>
      <c r="E121" s="482">
        <f>'Visual chart Edit'!I124</f>
        <v>376.5</v>
      </c>
      <c r="F121" s="429" t="str">
        <f>'Visual chart Edit'!K124</f>
        <v>DRY</v>
      </c>
      <c r="G121" s="429" t="s">
        <v>130</v>
      </c>
      <c r="H121" s="429"/>
    </row>
    <row r="122" spans="1:8" hidden="1" x14ac:dyDescent="0.35">
      <c r="A122" s="429">
        <f>+SUBTOTAL(3,$B$4:B122)</f>
        <v>1</v>
      </c>
      <c r="B122" s="429" t="str">
        <f>'Visual chart Edit'!B125</f>
        <v>19/4</v>
      </c>
      <c r="C122" s="429" t="str">
        <f>'Visual chart Edit'!C125</f>
        <v>DA+0</v>
      </c>
      <c r="D122" s="429" t="s">
        <v>1332</v>
      </c>
      <c r="E122" s="482">
        <f>'Visual chart Edit'!I125</f>
        <v>384.3</v>
      </c>
      <c r="F122" s="429" t="s">
        <v>130</v>
      </c>
      <c r="G122" s="429"/>
      <c r="H122" s="429"/>
    </row>
    <row r="123" spans="1:8" hidden="1" x14ac:dyDescent="0.35">
      <c r="A123" s="429">
        <f>+SUBTOTAL(3,$B$4:B123)</f>
        <v>1</v>
      </c>
      <c r="B123" s="429" t="str">
        <f>'Visual chart Edit'!B126</f>
        <v>19/5</v>
      </c>
      <c r="C123" s="429" t="str">
        <f>'Visual chart Edit'!C126</f>
        <v>DA+0</v>
      </c>
      <c r="D123" s="429" t="s">
        <v>1332</v>
      </c>
      <c r="E123" s="482">
        <f>'Visual chart Edit'!I126</f>
        <v>375.4</v>
      </c>
      <c r="F123" s="429" t="str">
        <f>'Visual chart Edit'!K126</f>
        <v>DRY</v>
      </c>
      <c r="G123" s="429" t="str">
        <f>'Visual chart Edit'!L126</f>
        <v>E</v>
      </c>
      <c r="H123" s="429"/>
    </row>
    <row r="124" spans="1:8" hidden="1" x14ac:dyDescent="0.35">
      <c r="A124" s="429">
        <f>+SUBTOTAL(3,$B$4:B124)</f>
        <v>1</v>
      </c>
      <c r="B124" s="429" t="str">
        <f>'Visual chart Edit'!B127</f>
        <v>20/0</v>
      </c>
      <c r="C124" s="429" t="str">
        <f>'Visual chart Edit'!C127</f>
        <v>DB2+0</v>
      </c>
      <c r="D124" s="429" t="s">
        <v>1332</v>
      </c>
      <c r="E124" s="482">
        <f>'Visual chart Edit'!I127</f>
        <v>381.2</v>
      </c>
      <c r="F124" s="429" t="str">
        <f>'Visual chart Edit'!K127</f>
        <v>Sandy</v>
      </c>
      <c r="G124" s="429" t="str">
        <f>'Visual chart Edit'!L127</f>
        <v>E</v>
      </c>
      <c r="H124" s="429"/>
    </row>
    <row r="125" spans="1:8" hidden="1" x14ac:dyDescent="0.35">
      <c r="A125" s="429">
        <f>+SUBTOTAL(3,$B$4:B125)</f>
        <v>1</v>
      </c>
      <c r="B125" s="429" t="str">
        <f>'Visual chart Edit'!B128</f>
        <v>20/1</v>
      </c>
      <c r="C125" s="429" t="str">
        <f>'Visual chart Edit'!C128</f>
        <v>DA+0</v>
      </c>
      <c r="D125" s="429" t="s">
        <v>1332</v>
      </c>
      <c r="E125" s="482">
        <f>'Visual chart Edit'!I128</f>
        <v>386.8</v>
      </c>
      <c r="F125" s="429" t="str">
        <f>'Visual chart Edit'!K128</f>
        <v>Sandy</v>
      </c>
      <c r="G125" s="429" t="s">
        <v>130</v>
      </c>
      <c r="H125" s="429"/>
    </row>
    <row r="126" spans="1:8" hidden="1" x14ac:dyDescent="0.35">
      <c r="A126" s="429">
        <f>+SUBTOTAL(3,$B$4:B126)</f>
        <v>1</v>
      </c>
      <c r="B126" s="429" t="str">
        <f>'Visual chart Edit'!B129</f>
        <v>20/2</v>
      </c>
      <c r="C126" s="429" t="str">
        <f>'Visual chart Edit'!C129</f>
        <v>DA+0</v>
      </c>
      <c r="D126" s="429" t="s">
        <v>1332</v>
      </c>
      <c r="E126" s="482">
        <f>'Visual chart Edit'!I129</f>
        <v>387</v>
      </c>
      <c r="F126" s="429" t="str">
        <f>'Visual chart Edit'!K129</f>
        <v>DRY</v>
      </c>
      <c r="G126" s="429" t="str">
        <f>'Visual chart Edit'!L129</f>
        <v>E</v>
      </c>
      <c r="H126" s="429"/>
    </row>
    <row r="127" spans="1:8" hidden="1" x14ac:dyDescent="0.35">
      <c r="A127" s="429">
        <f>+SUBTOTAL(3,$B$4:B127)</f>
        <v>1</v>
      </c>
      <c r="B127" s="429" t="str">
        <f>'Visual chart Edit'!B130</f>
        <v>20/3</v>
      </c>
      <c r="C127" s="429" t="str">
        <f>'Visual chart Edit'!C130</f>
        <v>DA+0</v>
      </c>
      <c r="D127" s="429" t="s">
        <v>1332</v>
      </c>
      <c r="E127" s="482">
        <f>'Visual chart Edit'!I130</f>
        <v>348.5</v>
      </c>
      <c r="F127" s="429" t="str">
        <f>'Visual chart Edit'!K130</f>
        <v>DRY</v>
      </c>
      <c r="G127" s="429" t="str">
        <f>'Visual chart Edit'!L130</f>
        <v>E</v>
      </c>
      <c r="H127" s="429"/>
    </row>
    <row r="128" spans="1:8" hidden="1" x14ac:dyDescent="0.35">
      <c r="A128" s="429">
        <f>+SUBTOTAL(3,$B$4:B128)</f>
        <v>1</v>
      </c>
      <c r="B128" s="429" t="str">
        <f>'Visual chart Edit'!B131</f>
        <v>21/0</v>
      </c>
      <c r="C128" s="429" t="str">
        <f>'Visual chart Edit'!C131</f>
        <v>DB2+0</v>
      </c>
      <c r="D128" s="429" t="s">
        <v>1332</v>
      </c>
      <c r="E128" s="482">
        <f>'Visual chart Edit'!I131</f>
        <v>355</v>
      </c>
      <c r="F128" s="429" t="str">
        <f>'Visual chart Edit'!K131</f>
        <v>DRY</v>
      </c>
      <c r="G128" s="429" t="str">
        <f>'Visual chart Edit'!L131</f>
        <v>E</v>
      </c>
      <c r="H128" s="429"/>
    </row>
    <row r="129" spans="1:8" hidden="1" x14ac:dyDescent="0.35">
      <c r="A129" s="429">
        <f>+SUBTOTAL(3,$B$4:B129)</f>
        <v>1</v>
      </c>
      <c r="B129" s="429" t="str">
        <f>'Visual chart Edit'!B132</f>
        <v>21/1</v>
      </c>
      <c r="C129" s="429" t="str">
        <f>'Visual chart Edit'!C132</f>
        <v>DA+6</v>
      </c>
      <c r="D129" s="429" t="s">
        <v>1332</v>
      </c>
      <c r="E129" s="482">
        <f>'Visual chart Edit'!I132</f>
        <v>414.9</v>
      </c>
      <c r="F129" s="429" t="s">
        <v>130</v>
      </c>
      <c r="G129" s="429"/>
      <c r="H129" s="429"/>
    </row>
    <row r="130" spans="1:8" hidden="1" x14ac:dyDescent="0.35">
      <c r="A130" s="429">
        <f>+SUBTOTAL(3,$B$4:B130)</f>
        <v>1</v>
      </c>
      <c r="B130" s="429" t="str">
        <f>'Visual chart Edit'!B133</f>
        <v>21/2</v>
      </c>
      <c r="C130" s="429" t="str">
        <f>'Visual chart Edit'!C133</f>
        <v>DA+0</v>
      </c>
      <c r="D130" s="429" t="s">
        <v>1332</v>
      </c>
      <c r="E130" s="482">
        <f>'Visual chart Edit'!I133</f>
        <v>407.2</v>
      </c>
      <c r="F130" s="429" t="str">
        <f>'Visual chart Edit'!K133</f>
        <v>Sandy</v>
      </c>
      <c r="G130" s="429" t="s">
        <v>130</v>
      </c>
      <c r="H130" s="429"/>
    </row>
    <row r="131" spans="1:8" x14ac:dyDescent="0.35">
      <c r="A131" s="429">
        <f>+SUBTOTAL(3,$B$4:B131)</f>
        <v>2</v>
      </c>
      <c r="B131" s="429" t="str">
        <f>'Visual chart Edit'!B134</f>
        <v>21/3</v>
      </c>
      <c r="C131" s="429" t="str">
        <f>'Visual chart Edit'!C134</f>
        <v>DA+6</v>
      </c>
      <c r="D131" s="429" t="s">
        <v>1332</v>
      </c>
      <c r="E131" s="482">
        <f>'Visual chart Edit'!I134</f>
        <v>432.2</v>
      </c>
      <c r="F131" s="429" t="str">
        <f>'Visual chart Edit'!K134</f>
        <v>Sandy</v>
      </c>
      <c r="G131" s="429" t="s">
        <v>125</v>
      </c>
      <c r="H131" s="429"/>
    </row>
    <row r="132" spans="1:8" hidden="1" x14ac:dyDescent="0.35">
      <c r="A132" s="429">
        <f>+SUBTOTAL(3,$B$4:B132)</f>
        <v>2</v>
      </c>
      <c r="B132" s="429" t="str">
        <f>'Visual chart Edit'!B135</f>
        <v>21/4</v>
      </c>
      <c r="C132" s="429" t="str">
        <f>'Visual chart Edit'!C135</f>
        <v>DA+3</v>
      </c>
      <c r="D132" s="429" t="s">
        <v>1332</v>
      </c>
      <c r="E132" s="482">
        <f>'Visual chart Edit'!I135</f>
        <v>401.9</v>
      </c>
      <c r="F132" s="429" t="str">
        <f>'Visual chart Edit'!K135</f>
        <v>Sandy</v>
      </c>
      <c r="G132" s="429" t="str">
        <f>'Visual chart Edit'!L135</f>
        <v>E</v>
      </c>
      <c r="H132" s="429"/>
    </row>
    <row r="133" spans="1:8" hidden="1" x14ac:dyDescent="0.35">
      <c r="A133" s="429">
        <f>+SUBTOTAL(3,$B$4:B133)</f>
        <v>2</v>
      </c>
      <c r="B133" s="429" t="str">
        <f>'Visual chart Edit'!B136</f>
        <v>21/5</v>
      </c>
      <c r="C133" s="429" t="str">
        <f>'Visual chart Edit'!C136</f>
        <v>DA+6</v>
      </c>
      <c r="D133" s="429" t="s">
        <v>1332</v>
      </c>
      <c r="E133" s="482">
        <f>'Visual chart Edit'!I136</f>
        <v>434.2</v>
      </c>
      <c r="F133" s="429" t="str">
        <f>'Visual chart Edit'!K136</f>
        <v>DFR</v>
      </c>
      <c r="G133" s="429" t="str">
        <f>'Visual chart Edit'!L136</f>
        <v>E</v>
      </c>
      <c r="H133" s="429"/>
    </row>
    <row r="134" spans="1:8" hidden="1" x14ac:dyDescent="0.35">
      <c r="A134" s="429">
        <f>+SUBTOTAL(3,$B$4:B134)</f>
        <v>2</v>
      </c>
      <c r="B134" s="429" t="str">
        <f>'Visual chart Edit'!B137</f>
        <v>21/6</v>
      </c>
      <c r="C134" s="429" t="str">
        <f>'Visual chart Edit'!C137</f>
        <v>DA+3</v>
      </c>
      <c r="D134" s="429" t="s">
        <v>1332</v>
      </c>
      <c r="E134" s="482">
        <f>'Visual chart Edit'!I137</f>
        <v>405.5</v>
      </c>
      <c r="F134" s="429" t="s">
        <v>130</v>
      </c>
      <c r="G134" s="429"/>
      <c r="H134" s="429"/>
    </row>
    <row r="135" spans="1:8" hidden="1" x14ac:dyDescent="0.35">
      <c r="A135" s="429">
        <f>+SUBTOTAL(3,$B$4:B135)</f>
        <v>2</v>
      </c>
      <c r="B135" s="429" t="str">
        <f>'Visual chart Edit'!B138</f>
        <v>21/7</v>
      </c>
      <c r="C135" s="429" t="str">
        <f>'Visual chart Edit'!C138</f>
        <v>DA+3</v>
      </c>
      <c r="D135" s="429" t="s">
        <v>1332</v>
      </c>
      <c r="E135" s="482">
        <f>'Visual chart Edit'!I138</f>
        <v>426</v>
      </c>
      <c r="F135" s="429" t="str">
        <f>'Visual chart Edit'!K138</f>
        <v>DFR</v>
      </c>
      <c r="G135" s="429" t="s">
        <v>130</v>
      </c>
      <c r="H135" s="429"/>
    </row>
    <row r="136" spans="1:8" hidden="1" x14ac:dyDescent="0.35">
      <c r="A136" s="429">
        <f>+SUBTOTAL(3,$B$4:B136)</f>
        <v>2</v>
      </c>
      <c r="B136" s="429" t="str">
        <f>'Visual chart Edit'!B139</f>
        <v>21/8</v>
      </c>
      <c r="C136" s="429" t="str">
        <f>'Visual chart Edit'!C139</f>
        <v>DA+6</v>
      </c>
      <c r="D136" s="429" t="s">
        <v>1332</v>
      </c>
      <c r="E136" s="482">
        <f>'Visual chart Edit'!I139</f>
        <v>406.9</v>
      </c>
      <c r="F136" s="429" t="s">
        <v>130</v>
      </c>
      <c r="G136" s="429"/>
      <c r="H136" s="429"/>
    </row>
    <row r="137" spans="1:8" hidden="1" x14ac:dyDescent="0.35">
      <c r="A137" s="429">
        <f>+SUBTOTAL(3,$B$4:B137)</f>
        <v>2</v>
      </c>
      <c r="B137" s="429" t="str">
        <f>'Visual chart Edit'!B140</f>
        <v>21/9</v>
      </c>
      <c r="C137" s="429" t="str">
        <f>'Visual chart Edit'!C140</f>
        <v>DA+3</v>
      </c>
      <c r="D137" s="429" t="s">
        <v>1332</v>
      </c>
      <c r="E137" s="482">
        <f>'Visual chart Edit'!I140</f>
        <v>433.3</v>
      </c>
      <c r="F137" s="429" t="str">
        <f>'Visual chart Edit'!K140</f>
        <v>DFR</v>
      </c>
      <c r="G137" s="429" t="s">
        <v>130</v>
      </c>
      <c r="H137" s="429"/>
    </row>
    <row r="138" spans="1:8" x14ac:dyDescent="0.35">
      <c r="A138" s="429">
        <f>+SUBTOTAL(3,$B$4:B138)</f>
        <v>3</v>
      </c>
      <c r="B138" s="429" t="str">
        <f>'Visual chart Edit'!B141</f>
        <v>21/10</v>
      </c>
      <c r="C138" s="429" t="str">
        <f>'Visual chart Edit'!C141</f>
        <v>DA+6</v>
      </c>
      <c r="D138" s="429" t="s">
        <v>1332</v>
      </c>
      <c r="E138" s="482">
        <f>'Visual chart Edit'!I141</f>
        <v>372.9</v>
      </c>
      <c r="F138" s="429" t="str">
        <f>'Visual chart Edit'!K141</f>
        <v>DRY</v>
      </c>
      <c r="G138" s="429" t="s">
        <v>125</v>
      </c>
      <c r="H138" s="429"/>
    </row>
    <row r="139" spans="1:8" hidden="1" x14ac:dyDescent="0.35">
      <c r="A139" s="429">
        <f>+SUBTOTAL(3,$B$4:B139)</f>
        <v>3</v>
      </c>
      <c r="B139" s="429" t="str">
        <f>'Visual chart Edit'!B142</f>
        <v>22/0</v>
      </c>
      <c r="C139" s="429" t="str">
        <f>'Visual chart Edit'!C142</f>
        <v>DB2+3</v>
      </c>
      <c r="D139" s="429" t="s">
        <v>1332</v>
      </c>
      <c r="E139" s="482">
        <f>'Visual chart Edit'!I142</f>
        <v>443.5</v>
      </c>
      <c r="F139" s="429" t="s">
        <v>130</v>
      </c>
      <c r="G139" s="429"/>
      <c r="H139" s="429"/>
    </row>
    <row r="140" spans="1:8" hidden="1" x14ac:dyDescent="0.35">
      <c r="A140" s="429">
        <f>+SUBTOTAL(3,$B$4:B140)</f>
        <v>3</v>
      </c>
      <c r="B140" s="429" t="str">
        <f>'Visual chart Edit'!B143</f>
        <v>22/1</v>
      </c>
      <c r="C140" s="429" t="str">
        <f>'Visual chart Edit'!C143</f>
        <v>DA+9</v>
      </c>
      <c r="D140" s="429" t="s">
        <v>1332</v>
      </c>
      <c r="E140" s="482">
        <f>'Visual chart Edit'!I143</f>
        <v>456.3</v>
      </c>
      <c r="F140" s="429" t="str">
        <f>'Visual chart Edit'!K143</f>
        <v>Sandy</v>
      </c>
      <c r="G140" s="429" t="s">
        <v>130</v>
      </c>
      <c r="H140" s="429"/>
    </row>
    <row r="141" spans="1:8" hidden="1" x14ac:dyDescent="0.35">
      <c r="A141" s="429">
        <f>+SUBTOTAL(3,$B$4:B141)</f>
        <v>3</v>
      </c>
      <c r="B141" s="429" t="str">
        <f>'Visual chart Edit'!B144</f>
        <v>22/2</v>
      </c>
      <c r="C141" s="429" t="str">
        <f>'Visual chart Edit'!C144</f>
        <v>DA+6</v>
      </c>
      <c r="D141" s="429" t="s">
        <v>1332</v>
      </c>
      <c r="E141" s="482">
        <f>'Visual chart Edit'!I144</f>
        <v>379.2</v>
      </c>
      <c r="F141" s="429" t="str">
        <f>'Visual chart Edit'!K144</f>
        <v>Sandy</v>
      </c>
      <c r="G141" s="429" t="s">
        <v>130</v>
      </c>
      <c r="H141" s="429"/>
    </row>
    <row r="142" spans="1:8" hidden="1" x14ac:dyDescent="0.35">
      <c r="A142" s="429">
        <f>+SUBTOTAL(3,$B$4:B142)</f>
        <v>3</v>
      </c>
      <c r="B142" s="429" t="str">
        <f>'Visual chart Edit'!B145</f>
        <v>22/3</v>
      </c>
      <c r="C142" s="429" t="str">
        <f>'Visual chart Edit'!C145</f>
        <v>DA+9</v>
      </c>
      <c r="D142" s="429" t="s">
        <v>1332</v>
      </c>
      <c r="E142" s="482">
        <f>'Visual chart Edit'!I145</f>
        <v>382.6</v>
      </c>
      <c r="F142" s="429" t="str">
        <f>'Visual chart Edit'!K145</f>
        <v>Sandy</v>
      </c>
      <c r="G142" s="429" t="s">
        <v>130</v>
      </c>
      <c r="H142" s="429"/>
    </row>
    <row r="143" spans="1:8" hidden="1" x14ac:dyDescent="0.35">
      <c r="A143" s="429">
        <f>+SUBTOTAL(3,$B$4:B143)</f>
        <v>3</v>
      </c>
      <c r="B143" s="429" t="str">
        <f>'Visual chart Edit'!B146</f>
        <v>22/4</v>
      </c>
      <c r="C143" s="429" t="str">
        <f>'Visual chart Edit'!C146</f>
        <v>DA+9</v>
      </c>
      <c r="D143" s="429" t="s">
        <v>1332</v>
      </c>
      <c r="E143" s="482">
        <f>'Visual chart Edit'!I146</f>
        <v>435.6</v>
      </c>
      <c r="F143" s="429" t="str">
        <f>'Visual chart Edit'!K146</f>
        <v>Sandy</v>
      </c>
      <c r="G143" s="429" t="s">
        <v>130</v>
      </c>
      <c r="H143" s="429"/>
    </row>
    <row r="144" spans="1:8" hidden="1" x14ac:dyDescent="0.35">
      <c r="A144" s="429">
        <f>+SUBTOTAL(3,$B$4:B144)</f>
        <v>3</v>
      </c>
      <c r="B144" s="429" t="str">
        <f>'Visual chart Edit'!B147</f>
        <v>22/5</v>
      </c>
      <c r="C144" s="429" t="str">
        <f>'Visual chart Edit'!C147</f>
        <v>DA+9</v>
      </c>
      <c r="D144" s="429" t="s">
        <v>1332</v>
      </c>
      <c r="E144" s="482">
        <f>'Visual chart Edit'!I147</f>
        <v>402.1</v>
      </c>
      <c r="F144" s="429" t="str">
        <f>'Visual chart Edit'!K147</f>
        <v>DRY</v>
      </c>
      <c r="G144" s="429" t="s">
        <v>130</v>
      </c>
      <c r="H144" s="429"/>
    </row>
    <row r="145" spans="1:9" hidden="1" x14ac:dyDescent="0.35">
      <c r="A145" s="429">
        <f>+SUBTOTAL(3,$B$4:B145)</f>
        <v>3</v>
      </c>
      <c r="B145" s="429" t="str">
        <f>'Visual chart Edit'!B148</f>
        <v>22/6</v>
      </c>
      <c r="C145" s="429" t="str">
        <f>'Visual chart Edit'!C148</f>
        <v>DA+0</v>
      </c>
      <c r="D145" s="429" t="s">
        <v>1332</v>
      </c>
      <c r="E145" s="482">
        <f>'Visual chart Edit'!I148</f>
        <v>417.3</v>
      </c>
      <c r="F145" s="429" t="str">
        <f>'Visual chart Edit'!K148</f>
        <v>Sandy</v>
      </c>
      <c r="G145" s="429" t="s">
        <v>130</v>
      </c>
      <c r="H145" s="429"/>
    </row>
    <row r="146" spans="1:9" hidden="1" x14ac:dyDescent="0.35">
      <c r="A146" s="429">
        <f>+SUBTOTAL(3,$B$4:B146)</f>
        <v>3</v>
      </c>
      <c r="B146" s="429" t="str">
        <f>'Visual chart Edit'!B149</f>
        <v>22/7</v>
      </c>
      <c r="C146" s="429" t="str">
        <f>'Visual chart Edit'!C149</f>
        <v>DA+0</v>
      </c>
      <c r="D146" s="429" t="s">
        <v>1332</v>
      </c>
      <c r="E146" s="482">
        <f>'Visual chart Edit'!I149</f>
        <v>347.7</v>
      </c>
      <c r="F146" s="429" t="str">
        <f>'Visual chart Edit'!K149</f>
        <v>Sandy</v>
      </c>
      <c r="G146" s="429" t="s">
        <v>130</v>
      </c>
      <c r="H146" s="429"/>
    </row>
    <row r="147" spans="1:9" hidden="1" x14ac:dyDescent="0.35">
      <c r="A147" s="429">
        <f>+SUBTOTAL(3,$B$4:B147)</f>
        <v>3</v>
      </c>
      <c r="B147" s="429" t="str">
        <f>'Visual chart Edit'!B150</f>
        <v>22/8</v>
      </c>
      <c r="C147" s="429" t="str">
        <f>'Visual chart Edit'!C150</f>
        <v>DB1+0</v>
      </c>
      <c r="D147" s="429" t="s">
        <v>1332</v>
      </c>
      <c r="E147" s="482">
        <f>'Visual chart Edit'!I150</f>
        <v>356.3</v>
      </c>
      <c r="F147" s="429" t="str">
        <f>'Visual chart Edit'!K150</f>
        <v>Sandy</v>
      </c>
      <c r="G147" s="429" t="s">
        <v>130</v>
      </c>
      <c r="H147" s="429"/>
    </row>
    <row r="148" spans="1:9" hidden="1" x14ac:dyDescent="0.35">
      <c r="A148" s="429">
        <f>+SUBTOTAL(3,$B$4:B148)</f>
        <v>3</v>
      </c>
      <c r="B148" s="429" t="str">
        <f>'Visual chart Edit'!B151</f>
        <v>22/9</v>
      </c>
      <c r="C148" s="429" t="str">
        <f>'Visual chart Edit'!C151</f>
        <v>DA+6</v>
      </c>
      <c r="D148" s="429" t="s">
        <v>1332</v>
      </c>
      <c r="E148" s="482">
        <f>'Visual chart Edit'!I151</f>
        <v>389.2</v>
      </c>
      <c r="F148" s="429" t="str">
        <f>'Visual chart Edit'!K151</f>
        <v>Sandy</v>
      </c>
      <c r="G148" s="429" t="s">
        <v>130</v>
      </c>
      <c r="H148" s="429"/>
    </row>
    <row r="149" spans="1:9" hidden="1" x14ac:dyDescent="0.35">
      <c r="A149" s="429">
        <f>+SUBTOTAL(3,$B$4:B149)</f>
        <v>3</v>
      </c>
      <c r="B149" s="429" t="str">
        <f>'Visual chart Edit'!B152</f>
        <v>22/10</v>
      </c>
      <c r="C149" s="429" t="str">
        <f>'Visual chart Edit'!C152</f>
        <v>DA+6</v>
      </c>
      <c r="D149" s="429" t="s">
        <v>1333</v>
      </c>
      <c r="E149" s="482">
        <f>'Visual chart Edit'!I152</f>
        <v>343.8</v>
      </c>
      <c r="F149" s="429" t="str">
        <f>'Visual chart Edit'!K152</f>
        <v>Sandy</v>
      </c>
      <c r="G149" s="429"/>
      <c r="H149" s="429"/>
    </row>
    <row r="150" spans="1:9" hidden="1" x14ac:dyDescent="0.35">
      <c r="A150" s="429">
        <f>+SUBTOTAL(3,$B$4:B150)</f>
        <v>3</v>
      </c>
      <c r="B150" s="429" t="str">
        <f>'Visual chart Edit'!B153</f>
        <v>22/11</v>
      </c>
      <c r="C150" s="429" t="str">
        <f>'Visual chart Edit'!C153</f>
        <v>DA+6</v>
      </c>
      <c r="D150" s="429" t="s">
        <v>1333</v>
      </c>
      <c r="E150" s="482">
        <f>'Visual chart Edit'!I153</f>
        <v>395.5</v>
      </c>
      <c r="F150" s="429" t="str">
        <f>'Visual chart Edit'!K153</f>
        <v>Sandy</v>
      </c>
      <c r="G150" s="429" t="s">
        <v>130</v>
      </c>
      <c r="H150" s="429"/>
    </row>
    <row r="151" spans="1:9" hidden="1" x14ac:dyDescent="0.35">
      <c r="A151" s="429">
        <f>+SUBTOTAL(3,$B$4:B151)</f>
        <v>3</v>
      </c>
      <c r="B151" s="429" t="str">
        <f>'Visual chart Edit'!B154</f>
        <v>22/12</v>
      </c>
      <c r="C151" s="429" t="str">
        <f>'Visual chart Edit'!C154</f>
        <v>DA+3</v>
      </c>
      <c r="D151" s="429" t="s">
        <v>1333</v>
      </c>
      <c r="E151" s="482">
        <f>'Visual chart Edit'!I154</f>
        <v>408</v>
      </c>
      <c r="F151" s="429" t="str">
        <f>'Visual chart Edit'!K154</f>
        <v>Sandy</v>
      </c>
      <c r="G151" s="429" t="s">
        <v>130</v>
      </c>
      <c r="H151" s="429"/>
    </row>
    <row r="152" spans="1:9" hidden="1" x14ac:dyDescent="0.35">
      <c r="A152" s="429">
        <f>+SUBTOTAL(3,$B$4:B152)</f>
        <v>3</v>
      </c>
      <c r="B152" s="429" t="str">
        <f>'Visual chart Edit'!B155</f>
        <v>22/13</v>
      </c>
      <c r="C152" s="429" t="str">
        <f>'Visual chart Edit'!C155</f>
        <v>DA+6</v>
      </c>
      <c r="D152" s="429" t="s">
        <v>1333</v>
      </c>
      <c r="E152" s="482">
        <f>'Visual chart Edit'!I155</f>
        <v>318</v>
      </c>
      <c r="F152" s="429" t="str">
        <f>'Visual chart Edit'!K155</f>
        <v>Sandy</v>
      </c>
      <c r="G152" s="429" t="s">
        <v>130</v>
      </c>
      <c r="H152" s="429"/>
    </row>
    <row r="153" spans="1:9" hidden="1" x14ac:dyDescent="0.35">
      <c r="A153" s="429">
        <f>+SUBTOTAL(3,$B$4:B153)</f>
        <v>3</v>
      </c>
      <c r="B153" s="429" t="str">
        <f>'Visual chart Edit'!B156</f>
        <v>23/0</v>
      </c>
      <c r="C153" s="429" t="str">
        <f>'Visual chart Edit'!C156</f>
        <v>DD45+3</v>
      </c>
      <c r="D153" s="429" t="s">
        <v>1333</v>
      </c>
      <c r="E153" s="482">
        <f>'Visual chart Edit'!I156</f>
        <v>447.3</v>
      </c>
      <c r="F153" s="429" t="str">
        <f>'Visual chart Edit'!K156</f>
        <v>DRY</v>
      </c>
      <c r="G153" s="429" t="s">
        <v>130</v>
      </c>
      <c r="H153" s="429"/>
    </row>
    <row r="154" spans="1:9" hidden="1" x14ac:dyDescent="0.35">
      <c r="A154" s="429">
        <f>+SUBTOTAL(3,$B$4:B154)</f>
        <v>3</v>
      </c>
      <c r="B154" s="429" t="str">
        <f>'Visual chart Edit'!B157</f>
        <v>24/0</v>
      </c>
      <c r="C154" s="429" t="str">
        <f>'Visual chart Edit'!C157</f>
        <v>DD45+3</v>
      </c>
      <c r="D154" s="429" t="s">
        <v>1333</v>
      </c>
      <c r="E154" s="482">
        <f>'Visual chart Edit'!I157</f>
        <v>222.2</v>
      </c>
      <c r="F154" s="429" t="str">
        <f>'Visual chart Edit'!K157</f>
        <v>DRY</v>
      </c>
      <c r="G154" s="429" t="str">
        <f>'Visual chart Edit'!L157</f>
        <v>E</v>
      </c>
      <c r="H154" s="429"/>
    </row>
    <row r="155" spans="1:9" hidden="1" x14ac:dyDescent="0.35">
      <c r="A155" s="429">
        <f>+SUBTOTAL(3,$B$4:B155)</f>
        <v>3</v>
      </c>
      <c r="B155" s="429" t="str">
        <f>'Visual chart Edit'!B158</f>
        <v>25/0</v>
      </c>
      <c r="C155" s="429" t="str">
        <f>'Visual chart Edit'!C158</f>
        <v>DC1+6</v>
      </c>
      <c r="D155" s="429" t="s">
        <v>1333</v>
      </c>
      <c r="E155" s="482">
        <f>'Visual chart Edit'!I158</f>
        <v>433.9</v>
      </c>
      <c r="F155" s="429" t="str">
        <f>'Visual chart Edit'!K158</f>
        <v>DRY</v>
      </c>
      <c r="G155" s="429" t="s">
        <v>130</v>
      </c>
      <c r="H155" s="429"/>
      <c r="I155" s="499" t="s">
        <v>1621</v>
      </c>
    </row>
    <row r="156" spans="1:9" hidden="1" x14ac:dyDescent="0.35">
      <c r="A156" s="429">
        <f>+SUBTOTAL(3,$B$4:B156)</f>
        <v>3</v>
      </c>
      <c r="B156" s="429" t="str">
        <f>'Visual chart Edit'!B159</f>
        <v>25/1</v>
      </c>
      <c r="C156" s="429" t="str">
        <f>'Visual chart Edit'!C159</f>
        <v>DA+3</v>
      </c>
      <c r="D156" s="429" t="s">
        <v>1333</v>
      </c>
      <c r="E156" s="482">
        <f>'Visual chart Edit'!I159</f>
        <v>422.3</v>
      </c>
      <c r="F156" s="429" t="str">
        <f>'Visual chart Edit'!K159</f>
        <v>DRY</v>
      </c>
      <c r="G156" s="429" t="s">
        <v>130</v>
      </c>
      <c r="H156" s="429"/>
    </row>
    <row r="157" spans="1:9" hidden="1" x14ac:dyDescent="0.35">
      <c r="A157" s="429">
        <f>+SUBTOTAL(3,$B$4:B157)</f>
        <v>3</v>
      </c>
      <c r="B157" s="429" t="str">
        <f>'Visual chart Edit'!B160</f>
        <v>25/2</v>
      </c>
      <c r="C157" s="429" t="str">
        <f>'Visual chart Edit'!C160</f>
        <v>DA+0</v>
      </c>
      <c r="D157" s="429" t="s">
        <v>1333</v>
      </c>
      <c r="E157" s="482">
        <f>'Visual chart Edit'!I160</f>
        <v>370.7</v>
      </c>
      <c r="F157" s="429" t="str">
        <f>'Visual chart Edit'!K160</f>
        <v>DRY</v>
      </c>
      <c r="G157" s="429" t="s">
        <v>130</v>
      </c>
      <c r="H157" s="429"/>
    </row>
    <row r="158" spans="1:9" hidden="1" x14ac:dyDescent="0.35">
      <c r="A158" s="429">
        <f>+SUBTOTAL(3,$B$4:B158)</f>
        <v>3</v>
      </c>
      <c r="B158" s="429" t="str">
        <f>'Visual chart Edit'!B161</f>
        <v>25/3</v>
      </c>
      <c r="C158" s="429" t="str">
        <f>'Visual chart Edit'!C161</f>
        <v>DA+0</v>
      </c>
      <c r="D158" s="429" t="s">
        <v>1333</v>
      </c>
      <c r="E158" s="482">
        <f>'Visual chart Edit'!I161</f>
        <v>345.7</v>
      </c>
      <c r="F158" s="429" t="str">
        <f>'Visual chart Edit'!K161</f>
        <v>Sandy</v>
      </c>
      <c r="G158" s="429" t="str">
        <f>'Visual chart Edit'!L161</f>
        <v>E</v>
      </c>
      <c r="H158" s="429"/>
    </row>
    <row r="159" spans="1:9" hidden="1" x14ac:dyDescent="0.35">
      <c r="A159" s="429">
        <f>+SUBTOTAL(3,$B$4:B159)</f>
        <v>3</v>
      </c>
      <c r="B159" s="429" t="str">
        <f>'Visual chart Edit'!B162</f>
        <v>25/4</v>
      </c>
      <c r="C159" s="429" t="str">
        <f>'Visual chart Edit'!C162</f>
        <v>DA+0</v>
      </c>
      <c r="D159" s="429" t="s">
        <v>1333</v>
      </c>
      <c r="E159" s="482">
        <f>'Visual chart Edit'!I162</f>
        <v>391.1</v>
      </c>
      <c r="F159" s="429" t="str">
        <f>'Visual chart Edit'!K162</f>
        <v>Sandy</v>
      </c>
      <c r="G159" s="429" t="str">
        <f>'Visual chart Edit'!L162</f>
        <v>E</v>
      </c>
      <c r="H159" s="429"/>
    </row>
    <row r="160" spans="1:9" hidden="1" x14ac:dyDescent="0.35">
      <c r="A160" s="429">
        <f>+SUBTOTAL(3,$B$4:B160)</f>
        <v>3</v>
      </c>
      <c r="B160" s="429" t="str">
        <f>'Visual chart Edit'!B163</f>
        <v>26/0</v>
      </c>
      <c r="C160" s="429" t="str">
        <f>'Visual chart Edit'!C163</f>
        <v>DB1+0</v>
      </c>
      <c r="D160" s="429" t="s">
        <v>1333</v>
      </c>
      <c r="E160" s="482">
        <f>'Visual chart Edit'!I163</f>
        <v>440.4</v>
      </c>
      <c r="F160" s="429" t="str">
        <f>'Visual chart Edit'!K163</f>
        <v>DFR</v>
      </c>
      <c r="G160" s="429" t="str">
        <f>'Visual chart Edit'!L163</f>
        <v>E</v>
      </c>
      <c r="H160" s="429"/>
    </row>
    <row r="161" spans="1:9" hidden="1" x14ac:dyDescent="0.35">
      <c r="A161" s="429">
        <f>+SUBTOTAL(3,$B$4:B161)</f>
        <v>3</v>
      </c>
      <c r="B161" s="429" t="str">
        <f>'Visual chart Edit'!B164</f>
        <v>26/1</v>
      </c>
      <c r="C161" s="429" t="str">
        <f>'Visual chart Edit'!C164</f>
        <v>DA+0</v>
      </c>
      <c r="D161" s="429" t="s">
        <v>1333</v>
      </c>
      <c r="E161" s="482">
        <f>'Visual chart Edit'!I164</f>
        <v>391.4</v>
      </c>
      <c r="F161" s="429" t="str">
        <f>'Visual chart Edit'!K164</f>
        <v>DRY</v>
      </c>
      <c r="G161" s="429" t="str">
        <f>'Visual chart Edit'!L164</f>
        <v>E</v>
      </c>
      <c r="H161" s="429"/>
    </row>
    <row r="162" spans="1:9" hidden="1" x14ac:dyDescent="0.35">
      <c r="A162" s="429">
        <f>+SUBTOTAL(3,$B$4:B162)</f>
        <v>3</v>
      </c>
      <c r="B162" s="429" t="str">
        <f>'Visual chart Edit'!B165</f>
        <v>26/2</v>
      </c>
      <c r="C162" s="429" t="str">
        <f>'Visual chart Edit'!C165</f>
        <v>DA+3</v>
      </c>
      <c r="D162" s="429" t="s">
        <v>1333</v>
      </c>
      <c r="E162" s="482">
        <f>'Visual chart Edit'!I165</f>
        <v>406.5</v>
      </c>
      <c r="F162" s="429" t="str">
        <f>'Visual chart Edit'!K165</f>
        <v>DFR</v>
      </c>
      <c r="G162" s="429" t="str">
        <f>'Visual chart Edit'!L165</f>
        <v>E</v>
      </c>
      <c r="H162" s="429"/>
    </row>
    <row r="163" spans="1:9" hidden="1" x14ac:dyDescent="0.35">
      <c r="A163" s="429">
        <f>+SUBTOTAL(3,$B$4:B163)</f>
        <v>3</v>
      </c>
      <c r="B163" s="429" t="str">
        <f>'Visual chart Edit'!B166</f>
        <v>26/3</v>
      </c>
      <c r="C163" s="429" t="str">
        <f>'Visual chart Edit'!C166</f>
        <v>DA+0</v>
      </c>
      <c r="D163" s="429" t="s">
        <v>1333</v>
      </c>
      <c r="E163" s="482">
        <f>'Visual chart Edit'!I166</f>
        <v>418</v>
      </c>
      <c r="F163" s="429" t="str">
        <f>'Visual chart Edit'!K166</f>
        <v>DRY</v>
      </c>
      <c r="G163" s="429" t="str">
        <f>'Visual chart Edit'!L166</f>
        <v>E</v>
      </c>
      <c r="H163" s="429"/>
    </row>
    <row r="164" spans="1:9" hidden="1" x14ac:dyDescent="0.35">
      <c r="A164" s="429">
        <f>+SUBTOTAL(3,$B$4:B164)</f>
        <v>3</v>
      </c>
      <c r="B164" s="429" t="str">
        <f>'Visual chart Edit'!B167</f>
        <v>26/4</v>
      </c>
      <c r="C164" s="429" t="str">
        <f>'Visual chart Edit'!C167</f>
        <v>DA+6</v>
      </c>
      <c r="D164" s="429" t="s">
        <v>1333</v>
      </c>
      <c r="E164" s="482">
        <f>'Visual chart Edit'!I167</f>
        <v>422.6</v>
      </c>
      <c r="F164" s="429" t="str">
        <f>'Visual chart Edit'!K167</f>
        <v>Sandy</v>
      </c>
      <c r="G164" s="429" t="s">
        <v>130</v>
      </c>
      <c r="H164" s="429"/>
      <c r="I164" s="499" t="s">
        <v>1621</v>
      </c>
    </row>
    <row r="165" spans="1:9" hidden="1" x14ac:dyDescent="0.35">
      <c r="A165" s="429">
        <f>+SUBTOTAL(3,$B$4:B165)</f>
        <v>3</v>
      </c>
      <c r="B165" s="429" t="str">
        <f>'Visual chart Edit'!B168</f>
        <v>26/5</v>
      </c>
      <c r="C165" s="429" t="str">
        <f>'Visual chart Edit'!C168</f>
        <v>DA+6</v>
      </c>
      <c r="D165" s="429" t="s">
        <v>1333</v>
      </c>
      <c r="E165" s="482">
        <f>'Visual chart Edit'!I168</f>
        <v>410</v>
      </c>
      <c r="F165" s="429" t="str">
        <f>'Visual chart Edit'!K168</f>
        <v>Sandy</v>
      </c>
      <c r="G165" s="429" t="s">
        <v>130</v>
      </c>
      <c r="H165" s="429"/>
    </row>
    <row r="166" spans="1:9" hidden="1" x14ac:dyDescent="0.35">
      <c r="A166" s="429">
        <f>+SUBTOTAL(3,$B$4:B166)</f>
        <v>3</v>
      </c>
      <c r="B166" s="429" t="str">
        <f>'Visual chart Edit'!B169</f>
        <v>26/6</v>
      </c>
      <c r="C166" s="429" t="str">
        <f>'Visual chart Edit'!C169</f>
        <v>DA+6</v>
      </c>
      <c r="D166" s="429" t="s">
        <v>1333</v>
      </c>
      <c r="E166" s="482">
        <f>'Visual chart Edit'!I169</f>
        <v>363.4</v>
      </c>
      <c r="F166" s="429" t="str">
        <f>'Visual chart Edit'!K169</f>
        <v>Sandy</v>
      </c>
      <c r="G166" s="429" t="s">
        <v>130</v>
      </c>
      <c r="H166" s="429"/>
    </row>
    <row r="167" spans="1:9" hidden="1" x14ac:dyDescent="0.35">
      <c r="A167" s="429">
        <f>+SUBTOTAL(3,$B$4:B167)</f>
        <v>3</v>
      </c>
      <c r="B167" s="429" t="str">
        <f>'Visual chart Edit'!B170</f>
        <v>26/7</v>
      </c>
      <c r="C167" s="429" t="str">
        <f>'Visual chart Edit'!C170</f>
        <v>DA+0</v>
      </c>
      <c r="D167" s="429" t="s">
        <v>1333</v>
      </c>
      <c r="E167" s="482">
        <f>'Visual chart Edit'!I170</f>
        <v>421.9</v>
      </c>
      <c r="F167" s="429" t="str">
        <f>'Visual chart Edit'!K170</f>
        <v>DFR</v>
      </c>
      <c r="G167" s="429" t="s">
        <v>130</v>
      </c>
      <c r="H167" s="429"/>
    </row>
    <row r="168" spans="1:9" hidden="1" x14ac:dyDescent="0.35">
      <c r="A168" s="429">
        <f>+SUBTOTAL(3,$B$4:B168)</f>
        <v>3</v>
      </c>
      <c r="B168" s="429" t="str">
        <f>'Visual chart Edit'!B171</f>
        <v>26/8</v>
      </c>
      <c r="C168" s="429" t="str">
        <f>'Visual chart Edit'!C171</f>
        <v>DA+6</v>
      </c>
      <c r="D168" s="429" t="s">
        <v>1333</v>
      </c>
      <c r="E168" s="482">
        <f>'Visual chart Edit'!I171</f>
        <v>416.7</v>
      </c>
      <c r="F168" s="429" t="s">
        <v>130</v>
      </c>
      <c r="G168" s="429"/>
      <c r="H168" s="429"/>
    </row>
    <row r="169" spans="1:9" hidden="1" x14ac:dyDescent="0.35">
      <c r="A169" s="429">
        <f>+SUBTOTAL(3,$B$4:B169)</f>
        <v>3</v>
      </c>
      <c r="B169" s="429" t="str">
        <f>'Visual chart Edit'!B172</f>
        <v>27/0</v>
      </c>
      <c r="C169" s="429" t="str">
        <f>'Visual chart Edit'!C172</f>
        <v>DC1+0</v>
      </c>
      <c r="D169" s="429" t="s">
        <v>1333</v>
      </c>
      <c r="E169" s="482">
        <f>'Visual chart Edit'!I172</f>
        <v>413.8</v>
      </c>
      <c r="F169" s="429" t="str">
        <f>'Visual chart Edit'!K172</f>
        <v>DFR</v>
      </c>
      <c r="G169" s="429" t="str">
        <f>'Visual chart Edit'!L172</f>
        <v>E</v>
      </c>
      <c r="H169" s="429"/>
    </row>
    <row r="170" spans="1:9" hidden="1" x14ac:dyDescent="0.35">
      <c r="A170" s="429">
        <f>+SUBTOTAL(3,$B$4:B170)</f>
        <v>3</v>
      </c>
      <c r="B170" s="429" t="str">
        <f>'Visual chart Edit'!B173</f>
        <v>27/1</v>
      </c>
      <c r="C170" s="429" t="str">
        <f>'Visual chart Edit'!C173</f>
        <v>DA+3</v>
      </c>
      <c r="D170" s="429" t="s">
        <v>1333</v>
      </c>
      <c r="E170" s="482">
        <f>'Visual chart Edit'!I173</f>
        <v>399.8</v>
      </c>
      <c r="F170" s="429" t="str">
        <f>'Visual chart Edit'!K173</f>
        <v>DFR</v>
      </c>
      <c r="G170" s="429" t="str">
        <f>'Visual chart Edit'!L173</f>
        <v>E</v>
      </c>
      <c r="H170" s="429"/>
    </row>
    <row r="171" spans="1:9" hidden="1" x14ac:dyDescent="0.35">
      <c r="A171" s="429">
        <f>+SUBTOTAL(3,$B$4:B171)</f>
        <v>3</v>
      </c>
      <c r="B171" s="429" t="str">
        <f>'Visual chart Edit'!B174</f>
        <v>27/2</v>
      </c>
      <c r="C171" s="429" t="str">
        <f>'Visual chart Edit'!C174</f>
        <v>DA+3</v>
      </c>
      <c r="D171" s="429" t="s">
        <v>1333</v>
      </c>
      <c r="E171" s="482">
        <f>'Visual chart Edit'!I174</f>
        <v>425.2</v>
      </c>
      <c r="F171" s="429" t="str">
        <f>'Visual chart Edit'!K174</f>
        <v>DFR</v>
      </c>
      <c r="G171" s="429" t="str">
        <f>'Visual chart Edit'!L174</f>
        <v>E</v>
      </c>
      <c r="H171" s="429"/>
    </row>
    <row r="172" spans="1:9" hidden="1" x14ac:dyDescent="0.35">
      <c r="A172" s="429">
        <f>+SUBTOTAL(3,$B$4:B172)</f>
        <v>3</v>
      </c>
      <c r="B172" s="429" t="str">
        <f>'Visual chart Edit'!B175</f>
        <v>27/3</v>
      </c>
      <c r="C172" s="429" t="str">
        <f>'Visual chart Edit'!C175</f>
        <v>DA+3</v>
      </c>
      <c r="D172" s="429" t="s">
        <v>1333</v>
      </c>
      <c r="E172" s="482">
        <f>'Visual chart Edit'!I175</f>
        <v>398.6</v>
      </c>
      <c r="F172" s="429" t="str">
        <f>'Visual chart Edit'!K175</f>
        <v>DFR</v>
      </c>
      <c r="G172" s="429" t="str">
        <f>'Visual chart Edit'!L175</f>
        <v>E</v>
      </c>
      <c r="H172" s="429"/>
    </row>
    <row r="173" spans="1:9" hidden="1" x14ac:dyDescent="0.35">
      <c r="A173" s="429">
        <f>+SUBTOTAL(3,$B$4:B173)</f>
        <v>3</v>
      </c>
      <c r="B173" s="429" t="str">
        <f>'Visual chart Edit'!B176</f>
        <v>27/4</v>
      </c>
      <c r="C173" s="429" t="str">
        <f>'Visual chart Edit'!C176</f>
        <v>DA+3</v>
      </c>
      <c r="D173" s="429" t="s">
        <v>1333</v>
      </c>
      <c r="E173" s="482">
        <f>'Visual chart Edit'!I176</f>
        <v>430.7</v>
      </c>
      <c r="F173" s="429" t="str">
        <f>'Visual chart Edit'!K176</f>
        <v>DFR</v>
      </c>
      <c r="G173" s="429" t="str">
        <f>'Visual chart Edit'!L176</f>
        <v>E</v>
      </c>
      <c r="H173" s="429"/>
    </row>
    <row r="174" spans="1:9" hidden="1" x14ac:dyDescent="0.35">
      <c r="A174" s="429">
        <f>+SUBTOTAL(3,$B$4:B174)</f>
        <v>3</v>
      </c>
      <c r="B174" s="429" t="str">
        <f>'Visual chart Edit'!B177</f>
        <v>27/5</v>
      </c>
      <c r="C174" s="429" t="str">
        <f>'Visual chart Edit'!C177</f>
        <v>DA+0</v>
      </c>
      <c r="D174" s="429" t="s">
        <v>1333</v>
      </c>
      <c r="E174" s="482">
        <f>'Visual chart Edit'!I177</f>
        <v>410</v>
      </c>
      <c r="F174" s="429" t="str">
        <f>'Visual chart Edit'!K177</f>
        <v>DRY</v>
      </c>
      <c r="G174" s="429" t="s">
        <v>130</v>
      </c>
      <c r="H174" s="429"/>
    </row>
    <row r="175" spans="1:9" hidden="1" x14ac:dyDescent="0.35">
      <c r="A175" s="429">
        <f>+SUBTOTAL(3,$B$4:B175)</f>
        <v>3</v>
      </c>
      <c r="B175" s="429" t="str">
        <f>'Visual chart Edit'!B178</f>
        <v>27/6</v>
      </c>
      <c r="C175" s="429" t="str">
        <f>'Visual chart Edit'!C178</f>
        <v>DA+0</v>
      </c>
      <c r="D175" s="429" t="s">
        <v>1333</v>
      </c>
      <c r="E175" s="482">
        <f>'Visual chart Edit'!I178</f>
        <v>402.6</v>
      </c>
      <c r="F175" s="429" t="str">
        <f>'Visual chart Edit'!K178</f>
        <v>Sandy</v>
      </c>
      <c r="G175" s="429" t="s">
        <v>130</v>
      </c>
      <c r="H175" s="429"/>
    </row>
    <row r="176" spans="1:9" hidden="1" x14ac:dyDescent="0.35">
      <c r="A176" s="429">
        <f>+SUBTOTAL(3,$B$4:B176)</f>
        <v>3</v>
      </c>
      <c r="B176" s="429" t="str">
        <f>'Visual chart Edit'!B179</f>
        <v>27/7</v>
      </c>
      <c r="C176" s="429" t="str">
        <f>'Visual chart Edit'!C179</f>
        <v>DB1+0</v>
      </c>
      <c r="D176" s="429" t="s">
        <v>1333</v>
      </c>
      <c r="E176" s="482">
        <f>'Visual chart Edit'!I179</f>
        <v>343.5</v>
      </c>
      <c r="F176" s="429" t="str">
        <f>'Visual chart Edit'!K179</f>
        <v>DFR</v>
      </c>
      <c r="G176" s="429" t="s">
        <v>130</v>
      </c>
      <c r="H176" s="429"/>
      <c r="I176" s="499" t="s">
        <v>1622</v>
      </c>
    </row>
    <row r="177" spans="1:10" hidden="1" x14ac:dyDescent="0.35">
      <c r="A177" s="429">
        <f>+SUBTOTAL(3,$B$4:B177)</f>
        <v>3</v>
      </c>
      <c r="B177" s="429" t="str">
        <f>'Visual chart Edit'!B180</f>
        <v>27/8</v>
      </c>
      <c r="C177" s="429" t="str">
        <f>'Visual chart Edit'!C180</f>
        <v>DA+0</v>
      </c>
      <c r="D177" s="429" t="s">
        <v>1333</v>
      </c>
      <c r="E177" s="482">
        <f>'Visual chart Edit'!I180</f>
        <v>392</v>
      </c>
      <c r="F177" s="429" t="str">
        <f>'Visual chart Edit'!K180</f>
        <v>DFR</v>
      </c>
      <c r="G177" s="429" t="s">
        <v>130</v>
      </c>
      <c r="H177" s="429"/>
    </row>
    <row r="178" spans="1:10" hidden="1" x14ac:dyDescent="0.35">
      <c r="A178" s="429">
        <f>+SUBTOTAL(3,$B$4:B178)</f>
        <v>3</v>
      </c>
      <c r="B178" s="429" t="str">
        <f>'Visual chart Edit'!B181</f>
        <v>27/9</v>
      </c>
      <c r="C178" s="429" t="str">
        <f>'Visual chart Edit'!C181</f>
        <v>DA+0</v>
      </c>
      <c r="D178" s="429" t="s">
        <v>1333</v>
      </c>
      <c r="E178" s="482">
        <f>'Visual chart Edit'!I181</f>
        <v>381.1</v>
      </c>
      <c r="F178" s="429" t="str">
        <f>'Visual chart Edit'!K181</f>
        <v>DFR</v>
      </c>
      <c r="G178" s="429" t="s">
        <v>130</v>
      </c>
      <c r="H178" s="429"/>
    </row>
    <row r="179" spans="1:10" hidden="1" x14ac:dyDescent="0.35">
      <c r="A179" s="429">
        <f>+SUBTOTAL(3,$B$4:B179)</f>
        <v>3</v>
      </c>
      <c r="B179" s="429" t="str">
        <f>'Visual chart Edit'!B182</f>
        <v>27/10</v>
      </c>
      <c r="C179" s="429" t="str">
        <f>'Visual chart Edit'!C182</f>
        <v>DA+3</v>
      </c>
      <c r="D179" s="429" t="s">
        <v>1333</v>
      </c>
      <c r="E179" s="482">
        <f>'Visual chart Edit'!I182</f>
        <v>366.3</v>
      </c>
      <c r="F179" s="429" t="str">
        <f>'Visual chart Edit'!K182</f>
        <v>DFR</v>
      </c>
      <c r="G179" s="429" t="s">
        <v>130</v>
      </c>
      <c r="H179" s="429"/>
    </row>
    <row r="180" spans="1:10" hidden="1" x14ac:dyDescent="0.35">
      <c r="A180" s="429">
        <f>+SUBTOTAL(3,$B$4:B180)</f>
        <v>3</v>
      </c>
      <c r="B180" s="429" t="str">
        <f>'Visual chart Edit'!B183</f>
        <v>27/11</v>
      </c>
      <c r="C180" s="429" t="str">
        <f>'Visual chart Edit'!C183</f>
        <v>DA+3</v>
      </c>
      <c r="D180" s="429" t="s">
        <v>1333</v>
      </c>
      <c r="E180" s="482">
        <f>'Visual chart Edit'!I183</f>
        <v>420.1</v>
      </c>
      <c r="F180" s="429" t="str">
        <f>'Visual chart Edit'!K183</f>
        <v>DRY</v>
      </c>
      <c r="G180" s="429" t="str">
        <f>'Visual chart Edit'!L183</f>
        <v>E</v>
      </c>
      <c r="H180" s="429"/>
    </row>
    <row r="181" spans="1:10" hidden="1" x14ac:dyDescent="0.35">
      <c r="A181" s="429">
        <f>+SUBTOTAL(3,$B$4:B181)</f>
        <v>3</v>
      </c>
      <c r="B181" s="429" t="str">
        <f>'Visual chart Edit'!B184</f>
        <v>27/12</v>
      </c>
      <c r="C181" s="429" t="str">
        <f>'Visual chart Edit'!C184</f>
        <v>DA+3</v>
      </c>
      <c r="D181" s="429" t="s">
        <v>1333</v>
      </c>
      <c r="E181" s="482">
        <f>'Visual chart Edit'!I184</f>
        <v>420.8</v>
      </c>
      <c r="F181" s="429" t="str">
        <f>'Visual chart Edit'!K184</f>
        <v>Sandy</v>
      </c>
      <c r="G181" s="429" t="s">
        <v>130</v>
      </c>
      <c r="H181" s="429"/>
    </row>
    <row r="182" spans="1:10" hidden="1" x14ac:dyDescent="0.35">
      <c r="A182" s="429">
        <f>+SUBTOTAL(3,$B$4:B182)</f>
        <v>3</v>
      </c>
      <c r="B182" s="429" t="str">
        <f>'Visual chart Edit'!B185</f>
        <v>28/0</v>
      </c>
      <c r="C182" s="429" t="str">
        <f>'Visual chart Edit'!C185</f>
        <v>DB2+0</v>
      </c>
      <c r="D182" s="429" t="s">
        <v>1333</v>
      </c>
      <c r="E182" s="482">
        <f>'Visual chart Edit'!I185</f>
        <v>406.6</v>
      </c>
      <c r="F182" s="429" t="str">
        <f>'Visual chart Edit'!K185</f>
        <v>DFR</v>
      </c>
      <c r="G182" s="429" t="str">
        <f>'Visual chart Edit'!L185</f>
        <v>E</v>
      </c>
      <c r="H182" s="429"/>
    </row>
    <row r="183" spans="1:10" hidden="1" x14ac:dyDescent="0.35">
      <c r="A183" s="429">
        <f>+SUBTOTAL(3,$B$4:B183)</f>
        <v>3</v>
      </c>
      <c r="B183" s="429" t="str">
        <f>'Visual chart Edit'!B186</f>
        <v>28/1</v>
      </c>
      <c r="C183" s="429" t="str">
        <f>'Visual chart Edit'!C186</f>
        <v>DA+0</v>
      </c>
      <c r="D183" s="429" t="s">
        <v>1333</v>
      </c>
      <c r="E183" s="482">
        <f>'Visual chart Edit'!I186</f>
        <v>379.6</v>
      </c>
      <c r="F183" s="429" t="str">
        <f>'Visual chart Edit'!K186</f>
        <v>DRY</v>
      </c>
      <c r="G183" s="429" t="s">
        <v>130</v>
      </c>
      <c r="H183" s="429"/>
    </row>
    <row r="184" spans="1:10" hidden="1" x14ac:dyDescent="0.35">
      <c r="A184" s="429">
        <f>+SUBTOTAL(3,$B$4:B184)</f>
        <v>3</v>
      </c>
      <c r="B184" s="429" t="str">
        <f>'Visual chart Edit'!B187</f>
        <v>28/2</v>
      </c>
      <c r="C184" s="429" t="str">
        <f>'Visual chart Edit'!C187</f>
        <v>DA+0</v>
      </c>
      <c r="D184" s="429" t="s">
        <v>1334</v>
      </c>
      <c r="E184" s="482">
        <f>'Visual chart Edit'!I187</f>
        <v>385</v>
      </c>
      <c r="F184" s="429" t="str">
        <f>'Visual chart Edit'!K187</f>
        <v>DFR</v>
      </c>
      <c r="G184" s="429" t="str">
        <f>'Visual chart Edit'!L187</f>
        <v>E</v>
      </c>
      <c r="H184" s="429"/>
    </row>
    <row r="185" spans="1:10" hidden="1" x14ac:dyDescent="0.35">
      <c r="A185" s="429">
        <f>+SUBTOTAL(3,$B$4:B185)</f>
        <v>3</v>
      </c>
      <c r="B185" s="429" t="str">
        <f>'Visual chart Edit'!B188</f>
        <v>28/3</v>
      </c>
      <c r="C185" s="429" t="str">
        <f>'Visual chart Edit'!C188</f>
        <v>DA+0</v>
      </c>
      <c r="D185" s="429" t="s">
        <v>1334</v>
      </c>
      <c r="E185" s="482">
        <f>'Visual chart Edit'!I188</f>
        <v>369</v>
      </c>
      <c r="F185" s="429" t="str">
        <f>'Visual chart Edit'!K188</f>
        <v>DFR</v>
      </c>
      <c r="G185" s="429" t="s">
        <v>130</v>
      </c>
      <c r="H185" s="429"/>
    </row>
    <row r="186" spans="1:10" hidden="1" x14ac:dyDescent="0.35">
      <c r="A186" s="429">
        <f>+SUBTOTAL(3,$B$4:B186)</f>
        <v>3</v>
      </c>
      <c r="B186" s="429" t="str">
        <f>'Visual chart Edit'!B189</f>
        <v>28/4</v>
      </c>
      <c r="C186" s="429" t="str">
        <f>'Visual chart Edit'!C189</f>
        <v>DA+0</v>
      </c>
      <c r="D186" s="429" t="s">
        <v>1334</v>
      </c>
      <c r="E186" s="482">
        <f>'Visual chart Edit'!I189</f>
        <v>409</v>
      </c>
      <c r="F186" s="429" t="str">
        <f>'Visual chart Edit'!K189</f>
        <v>Sandy</v>
      </c>
      <c r="G186" s="429" t="s">
        <v>130</v>
      </c>
      <c r="H186" s="429"/>
      <c r="I186" s="499" t="s">
        <v>1624</v>
      </c>
      <c r="J186" s="499"/>
    </row>
    <row r="187" spans="1:10" hidden="1" x14ac:dyDescent="0.35">
      <c r="A187" s="429">
        <f>+SUBTOTAL(3,$B$4:B187)</f>
        <v>3</v>
      </c>
      <c r="B187" s="429" t="str">
        <f>'Visual chart Edit'!B190</f>
        <v>28/5</v>
      </c>
      <c r="C187" s="429" t="str">
        <f>'Visual chart Edit'!C190</f>
        <v>DA+9</v>
      </c>
      <c r="D187" s="429" t="s">
        <v>1334</v>
      </c>
      <c r="E187" s="482">
        <f>'Visual chart Edit'!I190</f>
        <v>422</v>
      </c>
      <c r="F187" s="429" t="str">
        <f>'Visual chart Edit'!K190</f>
        <v>Sandy</v>
      </c>
      <c r="G187" s="429" t="str">
        <f>'Visual chart Edit'!L190</f>
        <v>E</v>
      </c>
      <c r="H187" s="429"/>
    </row>
    <row r="188" spans="1:10" hidden="1" x14ac:dyDescent="0.35">
      <c r="A188" s="429">
        <f>+SUBTOTAL(3,$B$4:B188)</f>
        <v>3</v>
      </c>
      <c r="B188" s="429" t="str">
        <f>'Visual chart Edit'!B191</f>
        <v>28/6</v>
      </c>
      <c r="C188" s="429" t="str">
        <f>'Visual chart Edit'!C191</f>
        <v>DA+6</v>
      </c>
      <c r="D188" s="429" t="s">
        <v>1334</v>
      </c>
      <c r="E188" s="482">
        <f>'Visual chart Edit'!I191</f>
        <v>370</v>
      </c>
      <c r="F188" s="429" t="str">
        <f>'Visual chart Edit'!K191</f>
        <v>Sandy</v>
      </c>
      <c r="G188" s="429" t="s">
        <v>130</v>
      </c>
      <c r="H188" s="429"/>
    </row>
    <row r="189" spans="1:10" hidden="1" x14ac:dyDescent="0.35">
      <c r="A189" s="429">
        <f>+SUBTOTAL(3,$B$4:B189)</f>
        <v>3</v>
      </c>
      <c r="B189" s="429" t="str">
        <f>'Visual chart Edit'!B192</f>
        <v>28/7</v>
      </c>
      <c r="C189" s="429" t="str">
        <f>'Visual chart Edit'!C192</f>
        <v>DA+3</v>
      </c>
      <c r="D189" s="429" t="s">
        <v>1334</v>
      </c>
      <c r="E189" s="482">
        <f>'Visual chart Edit'!I192</f>
        <v>464</v>
      </c>
      <c r="F189" s="429" t="str">
        <f>'Visual chart Edit'!K192</f>
        <v>Sandy</v>
      </c>
      <c r="G189" s="429" t="s">
        <v>130</v>
      </c>
      <c r="H189" s="429"/>
    </row>
    <row r="190" spans="1:10" hidden="1" x14ac:dyDescent="0.35">
      <c r="A190" s="429">
        <f>+SUBTOTAL(3,$B$4:B190)</f>
        <v>3</v>
      </c>
      <c r="B190" s="429" t="str">
        <f>'Visual chart Edit'!B193</f>
        <v>28/8</v>
      </c>
      <c r="C190" s="429" t="str">
        <f>'Visual chart Edit'!C193</f>
        <v>DA+3</v>
      </c>
      <c r="D190" s="429" t="s">
        <v>1334</v>
      </c>
      <c r="E190" s="482">
        <f>'Visual chart Edit'!I193</f>
        <v>375</v>
      </c>
      <c r="F190" s="429" t="str">
        <f>'Visual chart Edit'!K193</f>
        <v>Sandy</v>
      </c>
      <c r="G190" s="429" t="s">
        <v>130</v>
      </c>
      <c r="H190" s="429"/>
    </row>
    <row r="191" spans="1:10" hidden="1" x14ac:dyDescent="0.35">
      <c r="A191" s="429">
        <f>+SUBTOTAL(3,$B$4:B191)</f>
        <v>3</v>
      </c>
      <c r="B191" s="429" t="str">
        <f>'Visual chart Edit'!B194</f>
        <v>29/0</v>
      </c>
      <c r="C191" s="429" t="str">
        <f>'Visual chart Edit'!C194</f>
        <v>DB1+0</v>
      </c>
      <c r="D191" s="429" t="s">
        <v>1334</v>
      </c>
      <c r="E191" s="482">
        <f>'Visual chart Edit'!I194</f>
        <v>465.5</v>
      </c>
      <c r="F191" s="429" t="str">
        <f>'Visual chart Edit'!K194</f>
        <v>DRY</v>
      </c>
      <c r="G191" s="429" t="str">
        <f>'Visual chart Edit'!L194</f>
        <v>E</v>
      </c>
      <c r="H191" s="429"/>
    </row>
    <row r="192" spans="1:10" hidden="1" x14ac:dyDescent="0.35">
      <c r="A192" s="429">
        <f>+SUBTOTAL(3,$B$4:B192)</f>
        <v>3</v>
      </c>
      <c r="B192" s="429" t="str">
        <f>'Visual chart Edit'!B195</f>
        <v>29/1</v>
      </c>
      <c r="C192" s="429" t="str">
        <f>'Visual chart Edit'!C195</f>
        <v>DA+3</v>
      </c>
      <c r="D192" s="429" t="s">
        <v>1334</v>
      </c>
      <c r="E192" s="482">
        <f>'Visual chart Edit'!I195</f>
        <v>365.6</v>
      </c>
      <c r="F192" s="429" t="str">
        <f>'Visual chart Edit'!K195</f>
        <v>DRY</v>
      </c>
      <c r="G192" s="429" t="str">
        <f>'Visual chart Edit'!L195</f>
        <v>E</v>
      </c>
      <c r="H192" s="429"/>
    </row>
    <row r="193" spans="1:8" hidden="1" x14ac:dyDescent="0.35">
      <c r="A193" s="429">
        <f>+SUBTOTAL(3,$B$4:B193)</f>
        <v>3</v>
      </c>
      <c r="B193" s="429" t="str">
        <f>'Visual chart Edit'!B196</f>
        <v>29/2</v>
      </c>
      <c r="C193" s="429" t="str">
        <f>'Visual chart Edit'!C196</f>
        <v>DA+3</v>
      </c>
      <c r="D193" s="429" t="s">
        <v>1334</v>
      </c>
      <c r="E193" s="482">
        <f>'Visual chart Edit'!I196</f>
        <v>424</v>
      </c>
      <c r="F193" s="429" t="str">
        <f>'Visual chart Edit'!K196</f>
        <v>DRY</v>
      </c>
      <c r="G193" s="429" t="s">
        <v>130</v>
      </c>
      <c r="H193" s="429"/>
    </row>
    <row r="194" spans="1:8" hidden="1" x14ac:dyDescent="0.35">
      <c r="A194" s="429">
        <f>+SUBTOTAL(3,$B$4:B194)</f>
        <v>3</v>
      </c>
      <c r="B194" s="429" t="str">
        <f>'Visual chart Edit'!B197</f>
        <v>29/3</v>
      </c>
      <c r="C194" s="429" t="str">
        <f>'Visual chart Edit'!C197</f>
        <v>DA+0</v>
      </c>
      <c r="D194" s="429" t="s">
        <v>1334</v>
      </c>
      <c r="E194" s="482">
        <f>'Visual chart Edit'!I197</f>
        <v>399</v>
      </c>
      <c r="F194" s="429" t="str">
        <f>'Visual chart Edit'!K197</f>
        <v>Sandy</v>
      </c>
      <c r="G194" s="429" t="str">
        <f>'Visual chart Edit'!L197</f>
        <v>E</v>
      </c>
      <c r="H194" s="429"/>
    </row>
    <row r="195" spans="1:8" hidden="1" x14ac:dyDescent="0.35">
      <c r="A195" s="429">
        <f>+SUBTOTAL(3,$B$4:B195)</f>
        <v>3</v>
      </c>
      <c r="B195" s="429" t="str">
        <f>'Visual chart Edit'!B198</f>
        <v>29/4</v>
      </c>
      <c r="C195" s="429" t="str">
        <f>'Visual chart Edit'!C198</f>
        <v>DA+6</v>
      </c>
      <c r="D195" s="429" t="s">
        <v>1334</v>
      </c>
      <c r="E195" s="482">
        <f>'Visual chart Edit'!I198</f>
        <v>440</v>
      </c>
      <c r="F195" s="429" t="str">
        <f>'Visual chart Edit'!K198</f>
        <v>DRY</v>
      </c>
      <c r="G195" s="429" t="s">
        <v>130</v>
      </c>
      <c r="H195" s="429"/>
    </row>
    <row r="196" spans="1:8" hidden="1" x14ac:dyDescent="0.35">
      <c r="A196" s="429">
        <f>+SUBTOTAL(3,$B$4:B196)</f>
        <v>3</v>
      </c>
      <c r="B196" s="429" t="str">
        <f>'Visual chart Edit'!B199</f>
        <v>30/0</v>
      </c>
      <c r="C196" s="429" t="str">
        <f>'Visual chart Edit'!C199</f>
        <v>DC1+0</v>
      </c>
      <c r="D196" s="429" t="s">
        <v>1334</v>
      </c>
      <c r="E196" s="482">
        <f>'Visual chart Edit'!I199</f>
        <v>382.1</v>
      </c>
      <c r="F196" s="429" t="str">
        <f>'Visual chart Edit'!K199</f>
        <v>DRY</v>
      </c>
      <c r="G196" s="429" t="s">
        <v>130</v>
      </c>
      <c r="H196" s="429"/>
    </row>
    <row r="197" spans="1:8" hidden="1" x14ac:dyDescent="0.35">
      <c r="A197" s="429">
        <f>+SUBTOTAL(3,$B$4:B197)</f>
        <v>3</v>
      </c>
      <c r="B197" s="429" t="str">
        <f>'Visual chart Edit'!B200</f>
        <v>30/1</v>
      </c>
      <c r="C197" s="429" t="str">
        <f>'Visual chart Edit'!C200</f>
        <v>DA+0</v>
      </c>
      <c r="D197" s="429" t="s">
        <v>1334</v>
      </c>
      <c r="E197" s="482">
        <f>'Visual chart Edit'!I200</f>
        <v>388.9</v>
      </c>
      <c r="F197" s="429" t="str">
        <f>'Visual chart Edit'!K200</f>
        <v>Sandy</v>
      </c>
      <c r="G197" s="429" t="str">
        <f>'Visual chart Edit'!L200</f>
        <v>E</v>
      </c>
      <c r="H197" s="429"/>
    </row>
    <row r="198" spans="1:8" hidden="1" x14ac:dyDescent="0.35">
      <c r="A198" s="429">
        <f>+SUBTOTAL(3,$B$4:B198)</f>
        <v>3</v>
      </c>
      <c r="B198" s="429" t="str">
        <f>'Visual chart Edit'!B201</f>
        <v>30/2</v>
      </c>
      <c r="C198" s="429" t="str">
        <f>'Visual chart Edit'!C201</f>
        <v>DA+0</v>
      </c>
      <c r="D198" s="429" t="s">
        <v>1334</v>
      </c>
      <c r="E198" s="482">
        <f>'Visual chart Edit'!I201</f>
        <v>445</v>
      </c>
      <c r="F198" s="429" t="str">
        <f>'Visual chart Edit'!K201</f>
        <v>Sandy</v>
      </c>
      <c r="G198" s="429" t="s">
        <v>130</v>
      </c>
      <c r="H198" s="429"/>
    </row>
    <row r="199" spans="1:8" hidden="1" x14ac:dyDescent="0.35">
      <c r="A199" s="429">
        <f>+SUBTOTAL(3,$B$4:B199)</f>
        <v>3</v>
      </c>
      <c r="B199" s="429" t="str">
        <f>'Visual chart Edit'!B202</f>
        <v>30/3</v>
      </c>
      <c r="C199" s="429" t="str">
        <f>'Visual chart Edit'!C202</f>
        <v>DA+3</v>
      </c>
      <c r="D199" s="429" t="s">
        <v>1334</v>
      </c>
      <c r="E199" s="482">
        <f>'Visual chart Edit'!I202</f>
        <v>395</v>
      </c>
      <c r="F199" s="429" t="str">
        <f>'Visual chart Edit'!K202</f>
        <v>Sandy</v>
      </c>
      <c r="G199" s="429" t="str">
        <f>'Visual chart Edit'!L202</f>
        <v>E</v>
      </c>
      <c r="H199" s="429"/>
    </row>
    <row r="200" spans="1:8" hidden="1" x14ac:dyDescent="0.35">
      <c r="A200" s="429">
        <f>+SUBTOTAL(3,$B$4:B200)</f>
        <v>3</v>
      </c>
      <c r="B200" s="429" t="str">
        <f>'Visual chart Edit'!B203</f>
        <v>30/4</v>
      </c>
      <c r="C200" s="429" t="str">
        <f>'Visual chart Edit'!C203</f>
        <v>DA+3</v>
      </c>
      <c r="D200" s="429" t="s">
        <v>1334</v>
      </c>
      <c r="E200" s="482">
        <f>'Visual chart Edit'!I203</f>
        <v>387</v>
      </c>
      <c r="F200" s="429" t="str">
        <f>'Visual chart Edit'!K203</f>
        <v>DRY</v>
      </c>
      <c r="G200" s="429" t="s">
        <v>130</v>
      </c>
      <c r="H200" s="429"/>
    </row>
    <row r="201" spans="1:8" hidden="1" x14ac:dyDescent="0.35">
      <c r="A201" s="429">
        <f>+SUBTOTAL(3,$B$4:B201)</f>
        <v>3</v>
      </c>
      <c r="B201" s="429" t="str">
        <f>'Visual chart Edit'!B204</f>
        <v>30/5</v>
      </c>
      <c r="C201" s="429" t="str">
        <f>'Visual chart Edit'!C204</f>
        <v>DA+3</v>
      </c>
      <c r="D201" s="429" t="s">
        <v>1334</v>
      </c>
      <c r="E201" s="482">
        <f>'Visual chart Edit'!I204</f>
        <v>442</v>
      </c>
      <c r="F201" s="429" t="str">
        <f>'Visual chart Edit'!K204</f>
        <v>DRY</v>
      </c>
      <c r="G201" s="429" t="str">
        <f>'Visual chart Edit'!L204</f>
        <v>E</v>
      </c>
      <c r="H201" s="429"/>
    </row>
    <row r="202" spans="1:8" hidden="1" x14ac:dyDescent="0.35">
      <c r="A202" s="429">
        <f>+SUBTOTAL(3,$B$4:B202)</f>
        <v>3</v>
      </c>
      <c r="B202" s="429" t="str">
        <f>'Visual chart Edit'!B205</f>
        <v>30/6</v>
      </c>
      <c r="C202" s="429" t="str">
        <f>'Visual chart Edit'!C205</f>
        <v>DA+0</v>
      </c>
      <c r="D202" s="429" t="s">
        <v>1334</v>
      </c>
      <c r="E202" s="482">
        <f>'Visual chart Edit'!I205</f>
        <v>314</v>
      </c>
      <c r="F202" s="429" t="str">
        <f>'Visual chart Edit'!K205</f>
        <v>DRY</v>
      </c>
      <c r="G202" s="429" t="str">
        <f>'Visual chart Edit'!L205</f>
        <v>E</v>
      </c>
      <c r="H202" s="429"/>
    </row>
    <row r="203" spans="1:8" hidden="1" x14ac:dyDescent="0.35">
      <c r="A203" s="429">
        <f>+SUBTOTAL(3,$B$4:B203)</f>
        <v>3</v>
      </c>
      <c r="B203" s="429" t="str">
        <f>'Visual chart Edit'!B206</f>
        <v>31/0</v>
      </c>
      <c r="C203" s="429" t="str">
        <f>'Visual chart Edit'!C206</f>
        <v>DB2+0</v>
      </c>
      <c r="D203" s="429" t="s">
        <v>1334</v>
      </c>
      <c r="E203" s="482">
        <f>'Visual chart Edit'!I206</f>
        <v>347.4</v>
      </c>
      <c r="F203" s="429" t="str">
        <f>'Visual chart Edit'!K206</f>
        <v>Sandy</v>
      </c>
      <c r="G203" s="429" t="s">
        <v>130</v>
      </c>
      <c r="H203" s="429"/>
    </row>
    <row r="204" spans="1:8" hidden="1" x14ac:dyDescent="0.35">
      <c r="A204" s="429">
        <f>+SUBTOTAL(3,$B$4:B204)</f>
        <v>3</v>
      </c>
      <c r="B204" s="429" t="str">
        <f>'Visual chart Edit'!B207</f>
        <v>31/1</v>
      </c>
      <c r="C204" s="429" t="str">
        <f>'Visual chart Edit'!C207</f>
        <v>DA+0</v>
      </c>
      <c r="D204" s="429" t="s">
        <v>1334</v>
      </c>
      <c r="E204" s="482">
        <f>'Visual chart Edit'!I207</f>
        <v>383.6</v>
      </c>
      <c r="F204" s="429" t="str">
        <f>'Visual chart Edit'!K207</f>
        <v>DRY</v>
      </c>
      <c r="G204" s="429" t="str">
        <f>'Visual chart Edit'!L207</f>
        <v>E</v>
      </c>
      <c r="H204" s="429"/>
    </row>
    <row r="205" spans="1:8" hidden="1" x14ac:dyDescent="0.35">
      <c r="A205" s="429">
        <f>+SUBTOTAL(3,$B$4:B205)</f>
        <v>3</v>
      </c>
      <c r="B205" s="429" t="str">
        <f>'Visual chart Edit'!B208</f>
        <v>31/2</v>
      </c>
      <c r="C205" s="429" t="str">
        <f>'Visual chart Edit'!C208</f>
        <v>DA+0</v>
      </c>
      <c r="D205" s="429" t="s">
        <v>1334</v>
      </c>
      <c r="E205" s="482">
        <f>'Visual chart Edit'!I208</f>
        <v>366</v>
      </c>
      <c r="F205" s="429" t="str">
        <f>'Visual chart Edit'!K208</f>
        <v>DRY</v>
      </c>
      <c r="G205" s="429" t="str">
        <f>'Visual chart Edit'!L208</f>
        <v>E</v>
      </c>
      <c r="H205" s="429"/>
    </row>
    <row r="206" spans="1:8" hidden="1" x14ac:dyDescent="0.35">
      <c r="A206" s="429">
        <f>+SUBTOTAL(3,$B$4:B206)</f>
        <v>3</v>
      </c>
      <c r="B206" s="429" t="str">
        <f>'Visual chart Edit'!B209</f>
        <v>32/0</v>
      </c>
      <c r="C206" s="429" t="str">
        <f>'Visual chart Edit'!C209</f>
        <v>DC1+0</v>
      </c>
      <c r="D206" s="429" t="s">
        <v>1334</v>
      </c>
      <c r="E206" s="482">
        <f>'Visual chart Edit'!I209</f>
        <v>332.9</v>
      </c>
      <c r="F206" s="429" t="str">
        <f>'Visual chart Edit'!K209</f>
        <v>DRY</v>
      </c>
      <c r="G206" s="429" t="s">
        <v>130</v>
      </c>
      <c r="H206" s="429"/>
    </row>
    <row r="207" spans="1:8" hidden="1" x14ac:dyDescent="0.35">
      <c r="A207" s="429">
        <f>+SUBTOTAL(3,$B$4:B207)</f>
        <v>3</v>
      </c>
      <c r="B207" s="429" t="str">
        <f>'Visual chart Edit'!B210</f>
        <v>32/1</v>
      </c>
      <c r="C207" s="429" t="str">
        <f>'Visual chart Edit'!C210</f>
        <v>DA+3</v>
      </c>
      <c r="D207" s="429" t="s">
        <v>1335</v>
      </c>
      <c r="E207" s="482">
        <f>'Visual chart Edit'!I210</f>
        <v>402.7</v>
      </c>
      <c r="F207" s="429" t="str">
        <f>'Visual chart Edit'!K210</f>
        <v>Sandy</v>
      </c>
      <c r="G207" s="429" t="str">
        <f>'Visual chart Edit'!L210</f>
        <v>E</v>
      </c>
      <c r="H207" s="429"/>
    </row>
    <row r="208" spans="1:8" hidden="1" x14ac:dyDescent="0.35">
      <c r="A208" s="429">
        <f>+SUBTOTAL(3,$B$4:B208)</f>
        <v>3</v>
      </c>
      <c r="B208" s="429" t="str">
        <f>'Visual chart Edit'!B211</f>
        <v>32/2</v>
      </c>
      <c r="C208" s="429" t="str">
        <f>'Visual chart Edit'!C211</f>
        <v>DA+3</v>
      </c>
      <c r="D208" s="429" t="s">
        <v>1335</v>
      </c>
      <c r="E208" s="482">
        <f>'Visual chart Edit'!I211</f>
        <v>428.8</v>
      </c>
      <c r="F208" s="429" t="str">
        <f>'Visual chart Edit'!K211</f>
        <v>DRY</v>
      </c>
      <c r="G208" s="429" t="s">
        <v>130</v>
      </c>
      <c r="H208" s="429"/>
    </row>
    <row r="209" spans="1:8" hidden="1" x14ac:dyDescent="0.35">
      <c r="A209" s="429">
        <f>+SUBTOTAL(3,$B$4:B209)</f>
        <v>3</v>
      </c>
      <c r="B209" s="429" t="str">
        <f>'Visual chart Edit'!B212</f>
        <v>32/3</v>
      </c>
      <c r="C209" s="429" t="str">
        <f>'Visual chart Edit'!C212</f>
        <v>DA+0</v>
      </c>
      <c r="D209" s="429" t="s">
        <v>1335</v>
      </c>
      <c r="E209" s="482">
        <f>'Visual chart Edit'!I212</f>
        <v>410.9</v>
      </c>
      <c r="F209" s="429" t="str">
        <f>'Visual chart Edit'!K212</f>
        <v>Sandy</v>
      </c>
      <c r="G209" s="429" t="s">
        <v>130</v>
      </c>
      <c r="H209" s="429"/>
    </row>
    <row r="210" spans="1:8" hidden="1" x14ac:dyDescent="0.35">
      <c r="A210" s="429">
        <f>+SUBTOTAL(3,$B$4:B210)</f>
        <v>3</v>
      </c>
      <c r="B210" s="429" t="str">
        <f>'Visual chart Edit'!B213</f>
        <v>32/4</v>
      </c>
      <c r="C210" s="429" t="str">
        <f>'Visual chart Edit'!C213</f>
        <v>DA+0</v>
      </c>
      <c r="D210" s="429" t="s">
        <v>1335</v>
      </c>
      <c r="E210" s="482">
        <f>'Visual chart Edit'!I213</f>
        <v>381.1</v>
      </c>
      <c r="F210" s="429" t="str">
        <f>'Visual chart Edit'!K213</f>
        <v>Sandy</v>
      </c>
      <c r="G210" s="429" t="s">
        <v>130</v>
      </c>
      <c r="H210" s="429"/>
    </row>
    <row r="211" spans="1:8" hidden="1" x14ac:dyDescent="0.35">
      <c r="A211" s="429">
        <f>+SUBTOTAL(3,$B$4:B211)</f>
        <v>3</v>
      </c>
      <c r="B211" s="429" t="str">
        <f>'Visual chart Edit'!B214</f>
        <v>33/0</v>
      </c>
      <c r="C211" s="429" t="str">
        <f>'Visual chart Edit'!C214</f>
        <v>DC1+0</v>
      </c>
      <c r="D211" s="429" t="s">
        <v>1335</v>
      </c>
      <c r="E211" s="482">
        <f>'Visual chart Edit'!I214</f>
        <v>451.5</v>
      </c>
      <c r="F211" s="429" t="str">
        <f>'Visual chart Edit'!K214</f>
        <v>DRY</v>
      </c>
      <c r="G211" s="429" t="s">
        <v>130</v>
      </c>
      <c r="H211" s="429"/>
    </row>
    <row r="212" spans="1:8" hidden="1" x14ac:dyDescent="0.35">
      <c r="A212" s="429">
        <f>+SUBTOTAL(3,$B$4:B212)</f>
        <v>3</v>
      </c>
      <c r="B212" s="429" t="str">
        <f>'Visual chart Edit'!B215</f>
        <v>33/1</v>
      </c>
      <c r="C212" s="429" t="str">
        <f>'Visual chart Edit'!C215</f>
        <v>DA+0</v>
      </c>
      <c r="D212" s="429" t="s">
        <v>1335</v>
      </c>
      <c r="E212" s="482">
        <f>'Visual chart Edit'!I215</f>
        <v>379.6</v>
      </c>
      <c r="F212" s="429" t="str">
        <f>'Visual chart Edit'!K215</f>
        <v>DRY</v>
      </c>
      <c r="G212" s="429"/>
      <c r="H212" s="429"/>
    </row>
    <row r="213" spans="1:8" hidden="1" x14ac:dyDescent="0.35">
      <c r="A213" s="429">
        <f>+SUBTOTAL(3,$B$4:B213)</f>
        <v>3</v>
      </c>
      <c r="B213" s="429" t="str">
        <f>'Visual chart Edit'!B216</f>
        <v>34/0</v>
      </c>
      <c r="C213" s="429" t="str">
        <f>'Visual chart Edit'!C216</f>
        <v>DB2+0</v>
      </c>
      <c r="D213" s="429" t="s">
        <v>1335</v>
      </c>
      <c r="E213" s="482">
        <f>'Visual chart Edit'!I216</f>
        <v>292.5</v>
      </c>
      <c r="F213" s="429" t="str">
        <f>'Visual chart Edit'!K216</f>
        <v>DRY</v>
      </c>
      <c r="G213" s="429"/>
      <c r="H213" s="429"/>
    </row>
    <row r="214" spans="1:8" hidden="1" x14ac:dyDescent="0.35">
      <c r="A214" s="429">
        <f>+SUBTOTAL(3,$B$4:B214)</f>
        <v>3</v>
      </c>
      <c r="B214" s="429" t="str">
        <f>'Visual chart Edit'!B217</f>
        <v>34/1</v>
      </c>
      <c r="C214" s="429" t="str">
        <f>'Visual chart Edit'!C217</f>
        <v>DA+9</v>
      </c>
      <c r="D214" s="429" t="s">
        <v>1335</v>
      </c>
      <c r="E214" s="482">
        <f>'Visual chart Edit'!I217</f>
        <v>432.6</v>
      </c>
      <c r="F214" s="429" t="str">
        <f>'Visual chart Edit'!K217</f>
        <v>Sandy</v>
      </c>
      <c r="G214" s="429" t="str">
        <f>'Visual chart Edit'!L217</f>
        <v/>
      </c>
      <c r="H214" s="429"/>
    </row>
    <row r="215" spans="1:8" hidden="1" x14ac:dyDescent="0.35">
      <c r="A215" s="429">
        <f>+SUBTOTAL(3,$B$4:B215)</f>
        <v>3</v>
      </c>
      <c r="B215" s="429" t="str">
        <f>'Visual chart Edit'!B218</f>
        <v>34/2</v>
      </c>
      <c r="C215" s="429" t="str">
        <f>'Visual chart Edit'!C218</f>
        <v>DA+6</v>
      </c>
      <c r="D215" s="429" t="s">
        <v>1335</v>
      </c>
      <c r="E215" s="482">
        <f>'Visual chart Edit'!I218</f>
        <v>407.5</v>
      </c>
      <c r="F215" s="429" t="str">
        <f>'Visual chart Edit'!K218</f>
        <v>Sandy</v>
      </c>
      <c r="G215" s="429" t="str">
        <f>'Visual chart Edit'!L218</f>
        <v/>
      </c>
      <c r="H215" s="429"/>
    </row>
    <row r="216" spans="1:8" hidden="1" x14ac:dyDescent="0.35">
      <c r="A216" s="429">
        <f>+SUBTOTAL(3,$B$4:B216)</f>
        <v>3</v>
      </c>
      <c r="B216" s="429" t="str">
        <f>'Visual chart Edit'!B219</f>
        <v>34/3</v>
      </c>
      <c r="C216" s="429" t="str">
        <f>'Visual chart Edit'!C219</f>
        <v>DA+0</v>
      </c>
      <c r="D216" s="429" t="s">
        <v>1335</v>
      </c>
      <c r="E216" s="482">
        <f>'Visual chart Edit'!I219</f>
        <v>377</v>
      </c>
      <c r="F216" s="429" t="str">
        <f>'Visual chart Edit'!K219</f>
        <v>Sandy</v>
      </c>
      <c r="G216" s="429" t="str">
        <f>'Visual chart Edit'!L219</f>
        <v>E</v>
      </c>
      <c r="H216" s="429"/>
    </row>
    <row r="217" spans="1:8" hidden="1" x14ac:dyDescent="0.35">
      <c r="A217" s="429">
        <f>+SUBTOTAL(3,$B$4:B217)</f>
        <v>3</v>
      </c>
      <c r="B217" s="429" t="str">
        <f>'Visual chart Edit'!B220</f>
        <v>34/4</v>
      </c>
      <c r="C217" s="429" t="str">
        <f>'Visual chart Edit'!C220</f>
        <v>DA+0</v>
      </c>
      <c r="D217" s="429" t="s">
        <v>1335</v>
      </c>
      <c r="E217" s="482">
        <f>'Visual chart Edit'!I220</f>
        <v>451.6</v>
      </c>
      <c r="F217" s="429" t="str">
        <f>'Visual chart Edit'!K220</f>
        <v>Sandy</v>
      </c>
      <c r="G217" s="429" t="str">
        <f>'Visual chart Edit'!L220</f>
        <v/>
      </c>
      <c r="H217" s="429"/>
    </row>
    <row r="218" spans="1:8" hidden="1" x14ac:dyDescent="0.35">
      <c r="A218" s="429">
        <f>+SUBTOTAL(3,$B$4:B218)</f>
        <v>3</v>
      </c>
      <c r="B218" s="429" t="str">
        <f>'Visual chart Edit'!B221</f>
        <v>35/0</v>
      </c>
      <c r="C218" s="429" t="str">
        <f>'Visual chart Edit'!C221</f>
        <v>DB2+6</v>
      </c>
      <c r="D218" s="429" t="s">
        <v>1335</v>
      </c>
      <c r="E218" s="482">
        <f>'Visual chart Edit'!I221</f>
        <v>379.3</v>
      </c>
      <c r="F218" s="429" t="str">
        <f>'Visual chart Edit'!K221</f>
        <v>Sandy</v>
      </c>
      <c r="G218" s="429" t="str">
        <f>'Visual chart Edit'!L221</f>
        <v/>
      </c>
      <c r="H218" s="429"/>
    </row>
    <row r="219" spans="1:8" hidden="1" x14ac:dyDescent="0.35">
      <c r="A219" s="429">
        <f>+SUBTOTAL(3,$B$4:B219)</f>
        <v>3</v>
      </c>
      <c r="B219" s="429" t="str">
        <f>'Visual chart Edit'!B222</f>
        <v>35/1</v>
      </c>
      <c r="C219" s="429" t="str">
        <f>'Visual chart Edit'!C222</f>
        <v>DA+9</v>
      </c>
      <c r="D219" s="429" t="s">
        <v>1335</v>
      </c>
      <c r="E219" s="482">
        <f>'Visual chart Edit'!I222</f>
        <v>265.60000000000002</v>
      </c>
      <c r="F219" s="429" t="str">
        <f>'Visual chart Edit'!K222</f>
        <v>Sandy</v>
      </c>
      <c r="G219" s="429" t="str">
        <f>'Visual chart Edit'!L222</f>
        <v/>
      </c>
      <c r="H219" s="429"/>
    </row>
    <row r="220" spans="1:8" hidden="1" x14ac:dyDescent="0.35">
      <c r="A220" s="429">
        <f>+SUBTOTAL(3,$B$4:B220)</f>
        <v>3</v>
      </c>
      <c r="B220" s="429" t="str">
        <f>'Visual chart Edit'!B223</f>
        <v>35/2</v>
      </c>
      <c r="C220" s="429" t="str">
        <f>'Visual chart Edit'!C223</f>
        <v>DB1+0</v>
      </c>
      <c r="D220" s="429" t="s">
        <v>1335</v>
      </c>
      <c r="E220" s="482">
        <f>'Visual chart Edit'!I223</f>
        <v>492.4</v>
      </c>
      <c r="F220" s="429" t="str">
        <f>'Visual chart Edit'!K223</f>
        <v>Sandy</v>
      </c>
      <c r="G220" s="429" t="str">
        <f>'Visual chart Edit'!L223</f>
        <v/>
      </c>
      <c r="H220" s="429"/>
    </row>
    <row r="221" spans="1:8" hidden="1" x14ac:dyDescent="0.35">
      <c r="A221" s="429">
        <f>+SUBTOTAL(3,$B$4:B221)</f>
        <v>3</v>
      </c>
      <c r="B221" s="429" t="str">
        <f>'Visual chart Edit'!B224</f>
        <v>35/3</v>
      </c>
      <c r="C221" s="429" t="str">
        <f>'Visual chart Edit'!C224</f>
        <v>DB1+6</v>
      </c>
      <c r="D221" s="429" t="s">
        <v>1335</v>
      </c>
      <c r="E221" s="482">
        <f>'Visual chart Edit'!I224</f>
        <v>522.20000000000005</v>
      </c>
      <c r="F221" s="429" t="str">
        <f>'Visual chart Edit'!K224</f>
        <v>Sandy</v>
      </c>
      <c r="G221" s="429" t="str">
        <f>'Visual chart Edit'!L224</f>
        <v/>
      </c>
      <c r="H221" s="429"/>
    </row>
    <row r="222" spans="1:8" hidden="1" x14ac:dyDescent="0.35">
      <c r="A222" s="429">
        <f>+SUBTOTAL(3,$B$4:B222)</f>
        <v>3</v>
      </c>
      <c r="B222" s="429" t="str">
        <f>'Visual chart Edit'!B225</f>
        <v>35/4</v>
      </c>
      <c r="C222" s="429" t="str">
        <f>'Visual chart Edit'!C225</f>
        <v>DA+0</v>
      </c>
      <c r="D222" s="429" t="s">
        <v>1335</v>
      </c>
      <c r="E222" s="482">
        <f>'Visual chart Edit'!I225</f>
        <v>418.9</v>
      </c>
      <c r="F222" s="429" t="str">
        <f>'Visual chart Edit'!K225</f>
        <v>DRY</v>
      </c>
      <c r="G222" s="429" t="str">
        <f>'Visual chart Edit'!L225</f>
        <v/>
      </c>
      <c r="H222" s="429"/>
    </row>
    <row r="223" spans="1:8" x14ac:dyDescent="0.35">
      <c r="A223" s="429">
        <f>+SUBTOTAL(3,$B$4:B223)</f>
        <v>4</v>
      </c>
      <c r="B223" s="429" t="str">
        <f>'Visual chart Edit'!B226</f>
        <v>35/5</v>
      </c>
      <c r="C223" s="429" t="str">
        <f>'Visual chart Edit'!C226</f>
        <v>DA+0</v>
      </c>
      <c r="D223" s="429" t="s">
        <v>1335</v>
      </c>
      <c r="E223" s="482">
        <f>'Visual chart Edit'!I226</f>
        <v>421.7</v>
      </c>
      <c r="F223" s="429" t="str">
        <f>'Visual chart Edit'!K226</f>
        <v>Sandy</v>
      </c>
      <c r="G223" s="429" t="s">
        <v>125</v>
      </c>
      <c r="H223" s="429"/>
    </row>
    <row r="224" spans="1:8" hidden="1" x14ac:dyDescent="0.35">
      <c r="A224" s="429">
        <f>+SUBTOTAL(3,$B$4:B224)</f>
        <v>4</v>
      </c>
      <c r="B224" s="429" t="str">
        <f>'Visual chart Edit'!B227</f>
        <v>36/0</v>
      </c>
      <c r="C224" s="429" t="str">
        <f>'Visual chart Edit'!C227</f>
        <v>DB2+0</v>
      </c>
      <c r="D224" s="429" t="s">
        <v>1335</v>
      </c>
      <c r="E224" s="482">
        <f>'Visual chart Edit'!I227</f>
        <v>342.7</v>
      </c>
      <c r="F224" s="429" t="str">
        <f>'Visual chart Edit'!K227</f>
        <v>Sandy</v>
      </c>
      <c r="G224" s="429" t="str">
        <f>'Visual chart Edit'!L227</f>
        <v>E</v>
      </c>
      <c r="H224" s="429"/>
    </row>
    <row r="225" spans="1:8" hidden="1" x14ac:dyDescent="0.35">
      <c r="A225" s="429">
        <f>+SUBTOTAL(3,$B$4:B225)</f>
        <v>4</v>
      </c>
      <c r="B225" s="429" t="str">
        <f>'Visual chart Edit'!B228</f>
        <v>36/1</v>
      </c>
      <c r="C225" s="429" t="str">
        <f>'Visual chart Edit'!C228</f>
        <v>DA+3</v>
      </c>
      <c r="D225" s="429" t="s">
        <v>1335</v>
      </c>
      <c r="E225" s="482">
        <f>'Visual chart Edit'!I228</f>
        <v>386.4</v>
      </c>
      <c r="F225" s="429" t="str">
        <f>'Visual chart Edit'!K228</f>
        <v>Sandy</v>
      </c>
      <c r="G225" s="429" t="str">
        <f>'Visual chart Edit'!L228</f>
        <v>E</v>
      </c>
      <c r="H225" s="429"/>
    </row>
    <row r="226" spans="1:8" hidden="1" x14ac:dyDescent="0.35">
      <c r="A226" s="429">
        <f>+SUBTOTAL(3,$B$4:B226)</f>
        <v>4</v>
      </c>
      <c r="B226" s="429" t="str">
        <f>'Visual chart Edit'!B229</f>
        <v>36/2</v>
      </c>
      <c r="C226" s="429" t="str">
        <f>'Visual chart Edit'!C229</f>
        <v>DA+0</v>
      </c>
      <c r="D226" s="429" t="s">
        <v>1335</v>
      </c>
      <c r="E226" s="482">
        <f>'Visual chart Edit'!I229</f>
        <v>309.39999999999998</v>
      </c>
      <c r="F226" s="429" t="str">
        <f>'Visual chart Edit'!K229</f>
        <v>Sandy</v>
      </c>
      <c r="G226" s="429" t="str">
        <f>'Visual chart Edit'!L229</f>
        <v>E</v>
      </c>
      <c r="H226" s="429"/>
    </row>
    <row r="227" spans="1:8" hidden="1" x14ac:dyDescent="0.35">
      <c r="A227" s="429">
        <f>+SUBTOTAL(3,$B$4:B227)</f>
        <v>4</v>
      </c>
      <c r="B227" s="429" t="str">
        <f>'Visual chart Edit'!B230</f>
        <v>36/3</v>
      </c>
      <c r="C227" s="429" t="str">
        <f>'Visual chart Edit'!C230</f>
        <v>DA+0</v>
      </c>
      <c r="D227" s="429" t="s">
        <v>1335</v>
      </c>
      <c r="E227" s="482">
        <f>'Visual chart Edit'!I230</f>
        <v>357.8</v>
      </c>
      <c r="F227" s="429" t="str">
        <f>'Visual chart Edit'!K230</f>
        <v>Sandy</v>
      </c>
      <c r="G227" s="429" t="str">
        <f>'Visual chart Edit'!L230</f>
        <v>E</v>
      </c>
      <c r="H227" s="429"/>
    </row>
    <row r="228" spans="1:8" hidden="1" x14ac:dyDescent="0.35">
      <c r="A228" s="429">
        <f>+SUBTOTAL(3,$B$4:B228)</f>
        <v>4</v>
      </c>
      <c r="B228" s="429" t="str">
        <f>'Visual chart Edit'!B231</f>
        <v>36/4</v>
      </c>
      <c r="C228" s="429" t="str">
        <f>'Visual chart Edit'!C231</f>
        <v>DA+6</v>
      </c>
      <c r="D228" s="429" t="s">
        <v>1335</v>
      </c>
      <c r="E228" s="482">
        <f>'Visual chart Edit'!I231</f>
        <v>480.4</v>
      </c>
      <c r="F228" s="429" t="str">
        <f>'Visual chart Edit'!K231</f>
        <v>Sandy</v>
      </c>
      <c r="G228" s="429" t="str">
        <f>'Visual chart Edit'!L231</f>
        <v>E</v>
      </c>
      <c r="H228" s="429"/>
    </row>
    <row r="229" spans="1:8" hidden="1" x14ac:dyDescent="0.35">
      <c r="A229" s="429">
        <f>+SUBTOTAL(3,$B$4:B229)</f>
        <v>4</v>
      </c>
      <c r="B229" s="429" t="str">
        <f>'Visual chart Edit'!B232</f>
        <v>37/0</v>
      </c>
      <c r="C229" s="429" t="str">
        <f>'Visual chart Edit'!C232</f>
        <v>DB2+0</v>
      </c>
      <c r="D229" s="429" t="s">
        <v>1335</v>
      </c>
      <c r="E229" s="482">
        <f>'Visual chart Edit'!I232</f>
        <v>350.5</v>
      </c>
      <c r="F229" s="429" t="str">
        <f>'Visual chart Edit'!K232</f>
        <v>Sandy</v>
      </c>
      <c r="G229" s="429" t="str">
        <f>'Visual chart Edit'!L232</f>
        <v>E</v>
      </c>
      <c r="H229" s="429"/>
    </row>
    <row r="230" spans="1:8" hidden="1" x14ac:dyDescent="0.35">
      <c r="A230" s="429">
        <f>+SUBTOTAL(3,$B$4:B230)</f>
        <v>4</v>
      </c>
      <c r="B230" s="429" t="str">
        <f>'Visual chart Edit'!B233</f>
        <v>37/1</v>
      </c>
      <c r="C230" s="429" t="str">
        <f>'Visual chart Edit'!C233</f>
        <v>DA+9</v>
      </c>
      <c r="D230" s="429" t="s">
        <v>1336</v>
      </c>
      <c r="E230" s="482">
        <f>'Visual chart Edit'!I233</f>
        <v>443.3</v>
      </c>
      <c r="F230" s="429" t="str">
        <f>'Visual chart Edit'!K233</f>
        <v>Sandy</v>
      </c>
      <c r="G230" s="429" t="str">
        <f>'Visual chart Edit'!L233</f>
        <v/>
      </c>
      <c r="H230" s="429"/>
    </row>
    <row r="231" spans="1:8" hidden="1" x14ac:dyDescent="0.35">
      <c r="A231" s="429">
        <f>+SUBTOTAL(3,$B$4:B231)</f>
        <v>4</v>
      </c>
      <c r="B231" s="429" t="str">
        <f>'Visual chart Edit'!B234</f>
        <v>37/2</v>
      </c>
      <c r="C231" s="429" t="str">
        <f>'Visual chart Edit'!C234</f>
        <v>DA+3</v>
      </c>
      <c r="D231" s="429" t="s">
        <v>1336</v>
      </c>
      <c r="E231" s="482">
        <f>'Visual chart Edit'!I234</f>
        <v>356.7</v>
      </c>
      <c r="F231" s="429" t="str">
        <f>'Visual chart Edit'!K234</f>
        <v>Sandy</v>
      </c>
      <c r="G231" s="429" t="str">
        <f>'Visual chart Edit'!L234</f>
        <v/>
      </c>
      <c r="H231" s="429"/>
    </row>
    <row r="232" spans="1:8" hidden="1" x14ac:dyDescent="0.35">
      <c r="A232" s="429">
        <f>+SUBTOTAL(3,$B$4:B232)</f>
        <v>4</v>
      </c>
      <c r="B232" s="429" t="str">
        <f>'Visual chart Edit'!B235</f>
        <v>37/3</v>
      </c>
      <c r="C232" s="429" t="str">
        <f>'Visual chart Edit'!C235</f>
        <v>DA+0</v>
      </c>
      <c r="D232" s="429" t="s">
        <v>1336</v>
      </c>
      <c r="E232" s="482">
        <f>'Visual chart Edit'!I235</f>
        <v>339.9</v>
      </c>
      <c r="F232" s="429" t="str">
        <f>'Visual chart Edit'!K235</f>
        <v>Sandy</v>
      </c>
      <c r="G232" s="429" t="str">
        <f>'Visual chart Edit'!L235</f>
        <v/>
      </c>
      <c r="H232" s="429"/>
    </row>
    <row r="233" spans="1:8" hidden="1" x14ac:dyDescent="0.35">
      <c r="A233" s="429">
        <f>+SUBTOTAL(3,$B$4:B233)</f>
        <v>4</v>
      </c>
      <c r="B233" s="429" t="str">
        <f>'Visual chart Edit'!B236</f>
        <v>38/0</v>
      </c>
      <c r="C233" s="429" t="str">
        <f>'Visual chart Edit'!C236</f>
        <v>DB2+6</v>
      </c>
      <c r="D233" s="429" t="s">
        <v>1336</v>
      </c>
      <c r="E233" s="482">
        <f>'Visual chart Edit'!I236</f>
        <v>500.3</v>
      </c>
      <c r="F233" s="429" t="str">
        <f>'Visual chart Edit'!K236</f>
        <v>Sandy</v>
      </c>
      <c r="G233" s="429" t="str">
        <f>'Visual chart Edit'!L236</f>
        <v/>
      </c>
      <c r="H233" s="429"/>
    </row>
    <row r="234" spans="1:8" hidden="1" x14ac:dyDescent="0.35">
      <c r="A234" s="429">
        <f>+SUBTOTAL(3,$B$4:B234)</f>
        <v>4</v>
      </c>
      <c r="B234" s="429" t="str">
        <f>'Visual chart Edit'!B237</f>
        <v>38/1</v>
      </c>
      <c r="C234" s="429" t="str">
        <f>'Visual chart Edit'!C237</f>
        <v>DA+0</v>
      </c>
      <c r="D234" s="429" t="s">
        <v>1336</v>
      </c>
      <c r="E234" s="482">
        <f>'Visual chart Edit'!I237</f>
        <v>421.4</v>
      </c>
      <c r="F234" s="429" t="str">
        <f>'Visual chart Edit'!K237</f>
        <v>Sandy</v>
      </c>
      <c r="G234" s="429" t="str">
        <f>'Visual chart Edit'!L237</f>
        <v/>
      </c>
      <c r="H234" s="429"/>
    </row>
    <row r="235" spans="1:8" hidden="1" x14ac:dyDescent="0.35">
      <c r="A235" s="429">
        <f>+SUBTOTAL(3,$B$4:B235)</f>
        <v>4</v>
      </c>
      <c r="B235" s="429" t="str">
        <f>'Visual chart Edit'!B238</f>
        <v>38/2</v>
      </c>
      <c r="C235" s="429" t="str">
        <f>'Visual chart Edit'!C238</f>
        <v>DA+6</v>
      </c>
      <c r="D235" s="429" t="s">
        <v>1336</v>
      </c>
      <c r="E235" s="482">
        <f>'Visual chart Edit'!I238</f>
        <v>419</v>
      </c>
      <c r="F235" s="429" t="str">
        <f>'Visual chart Edit'!K238</f>
        <v>Sandy</v>
      </c>
      <c r="G235" s="429" t="str">
        <f>'Visual chart Edit'!L238</f>
        <v/>
      </c>
      <c r="H235" s="429"/>
    </row>
    <row r="236" spans="1:8" hidden="1" x14ac:dyDescent="0.35">
      <c r="A236" s="429">
        <f>+SUBTOTAL(3,$B$4:B236)</f>
        <v>4</v>
      </c>
      <c r="B236" s="429" t="str">
        <f>'Visual chart Edit'!B239</f>
        <v>38/3</v>
      </c>
      <c r="C236" s="429" t="str">
        <f>'Visual chart Edit'!C239</f>
        <v>DA+9</v>
      </c>
      <c r="D236" s="429" t="s">
        <v>1336</v>
      </c>
      <c r="E236" s="482">
        <f>'Visual chart Edit'!I239</f>
        <v>420.3</v>
      </c>
      <c r="F236" s="429" t="str">
        <f>'Visual chart Edit'!K239</f>
        <v>Sandy</v>
      </c>
      <c r="G236" s="429" t="str">
        <f>'Visual chart Edit'!L239</f>
        <v/>
      </c>
      <c r="H236" s="429"/>
    </row>
    <row r="237" spans="1:8" hidden="1" x14ac:dyDescent="0.35">
      <c r="A237" s="429">
        <f>+SUBTOTAL(3,$B$4:B237)</f>
        <v>4</v>
      </c>
      <c r="B237" s="429" t="str">
        <f>'Visual chart Edit'!B240</f>
        <v>38/4</v>
      </c>
      <c r="C237" s="429" t="str">
        <f>'Visual chart Edit'!C240</f>
        <v>DA+9</v>
      </c>
      <c r="D237" s="429" t="s">
        <v>1336</v>
      </c>
      <c r="E237" s="482">
        <f>'Visual chart Edit'!I240</f>
        <v>414.9</v>
      </c>
      <c r="F237" s="429" t="str">
        <f>'Visual chart Edit'!K240</f>
        <v>Sandy</v>
      </c>
      <c r="G237" s="429" t="str">
        <f>'Visual chart Edit'!L240</f>
        <v/>
      </c>
      <c r="H237" s="429"/>
    </row>
    <row r="238" spans="1:8" hidden="1" x14ac:dyDescent="0.35">
      <c r="A238" s="429">
        <f>+SUBTOTAL(3,$B$4:B238)</f>
        <v>4</v>
      </c>
      <c r="B238" s="429" t="str">
        <f>'Visual chart Edit'!B241</f>
        <v>39/0</v>
      </c>
      <c r="C238" s="429" t="str">
        <f>'Visual chart Edit'!C241</f>
        <v>DB2+6</v>
      </c>
      <c r="D238" s="429" t="s">
        <v>1336</v>
      </c>
      <c r="E238" s="482">
        <f>'Visual chart Edit'!I241</f>
        <v>425.5</v>
      </c>
      <c r="F238" s="429" t="str">
        <f>'Visual chart Edit'!K241</f>
        <v>Sandy</v>
      </c>
      <c r="G238" s="429" t="str">
        <f>'Visual chart Edit'!L241</f>
        <v/>
      </c>
      <c r="H238" s="429"/>
    </row>
    <row r="239" spans="1:8" hidden="1" x14ac:dyDescent="0.35">
      <c r="A239" s="429">
        <f>+SUBTOTAL(3,$B$4:B239)</f>
        <v>4</v>
      </c>
      <c r="B239" s="429" t="str">
        <f>'Visual chart Edit'!B242</f>
        <v>39/1</v>
      </c>
      <c r="C239" s="429" t="str">
        <f>'Visual chart Edit'!C242</f>
        <v>DA+0</v>
      </c>
      <c r="D239" s="429" t="s">
        <v>1336</v>
      </c>
      <c r="E239" s="482">
        <f>'Visual chart Edit'!I242</f>
        <v>412.63799999999998</v>
      </c>
      <c r="F239" s="429" t="str">
        <f>'Visual chart Edit'!K242</f>
        <v>Sandy</v>
      </c>
      <c r="G239" s="429" t="str">
        <f>'Visual chart Edit'!L242</f>
        <v/>
      </c>
      <c r="H239" s="429"/>
    </row>
    <row r="240" spans="1:8" x14ac:dyDescent="0.35">
      <c r="A240" s="429">
        <f>+SUBTOTAL(3,$B$4:B240)</f>
        <v>5</v>
      </c>
      <c r="B240" s="429" t="str">
        <f>'Visual chart Edit'!B243</f>
        <v>40/0</v>
      </c>
      <c r="C240" s="429" t="str">
        <f>'Visual chart Edit'!C243</f>
        <v>DC2+0</v>
      </c>
      <c r="D240" s="429" t="s">
        <v>1336</v>
      </c>
      <c r="E240" s="482">
        <f>'Visual chart Edit'!I243</f>
        <v>322.61</v>
      </c>
      <c r="F240" s="429" t="str">
        <f>'Visual chart Edit'!K243</f>
        <v>Sandy</v>
      </c>
      <c r="G240" s="429" t="s">
        <v>125</v>
      </c>
      <c r="H240" s="429"/>
    </row>
    <row r="241" spans="1:8" hidden="1" x14ac:dyDescent="0.35">
      <c r="A241" s="429">
        <f>+SUBTOTAL(3,$B$4:B241)</f>
        <v>5</v>
      </c>
      <c r="B241" s="429" t="str">
        <f>'Visual chart Edit'!B244</f>
        <v>40/1</v>
      </c>
      <c r="C241" s="429" t="str">
        <f>'Visual chart Edit'!C244</f>
        <v>DA+6</v>
      </c>
      <c r="D241" s="429" t="s">
        <v>1336</v>
      </c>
      <c r="E241" s="482">
        <f>'Visual chart Edit'!I244</f>
        <v>396.2</v>
      </c>
      <c r="F241" s="429" t="str">
        <f>'Visual chart Edit'!K244</f>
        <v>Sandy</v>
      </c>
      <c r="G241" s="429" t="str">
        <f>'Visual chart Edit'!L244</f>
        <v/>
      </c>
      <c r="H241" s="429"/>
    </row>
    <row r="242" spans="1:8" hidden="1" x14ac:dyDescent="0.35">
      <c r="A242" s="429">
        <f>+SUBTOTAL(3,$B$4:B242)</f>
        <v>5</v>
      </c>
      <c r="B242" s="429" t="str">
        <f>'Visual chart Edit'!B245</f>
        <v>40/2</v>
      </c>
      <c r="C242" s="429" t="str">
        <f>'Visual chart Edit'!C245</f>
        <v>DA+3</v>
      </c>
      <c r="D242" s="429" t="s">
        <v>1336</v>
      </c>
      <c r="E242" s="482">
        <f>'Visual chart Edit'!I245</f>
        <v>425.8</v>
      </c>
      <c r="F242" s="429" t="str">
        <f>'Visual chart Edit'!K245</f>
        <v>Sandy</v>
      </c>
      <c r="G242" s="429" t="str">
        <f>'Visual chart Edit'!L245</f>
        <v>E</v>
      </c>
      <c r="H242" s="429"/>
    </row>
    <row r="243" spans="1:8" hidden="1" x14ac:dyDescent="0.35">
      <c r="A243" s="429">
        <f>+SUBTOTAL(3,$B$4:B243)</f>
        <v>5</v>
      </c>
      <c r="B243" s="429" t="str">
        <f>'Visual chart Edit'!B246</f>
        <v>40/3</v>
      </c>
      <c r="C243" s="429" t="str">
        <f>'Visual chart Edit'!C246</f>
        <v>DA+3</v>
      </c>
      <c r="D243" s="429" t="s">
        <v>1337</v>
      </c>
      <c r="E243" s="482">
        <f>'Visual chart Edit'!I246</f>
        <v>401.7</v>
      </c>
      <c r="F243" s="429" t="str">
        <f>'Visual chart Edit'!K246</f>
        <v>Sandy</v>
      </c>
      <c r="G243" s="429" t="str">
        <f>'Visual chart Edit'!L246</f>
        <v>E</v>
      </c>
      <c r="H243" s="429"/>
    </row>
    <row r="244" spans="1:8" hidden="1" x14ac:dyDescent="0.35">
      <c r="A244" s="429">
        <f>+SUBTOTAL(3,$B$4:B244)</f>
        <v>5</v>
      </c>
      <c r="B244" s="429" t="str">
        <f>'Visual chart Edit'!B247</f>
        <v>41/0</v>
      </c>
      <c r="C244" s="429" t="str">
        <f>'Visual chart Edit'!C247</f>
        <v>DC1+6</v>
      </c>
      <c r="D244" s="429" t="s">
        <v>1338</v>
      </c>
      <c r="E244" s="482">
        <f>'Visual chart Edit'!I247</f>
        <v>436.3</v>
      </c>
      <c r="F244" s="429" t="str">
        <f>'Visual chart Edit'!K247</f>
        <v>Sandy</v>
      </c>
      <c r="G244" s="429" t="str">
        <f>'Visual chart Edit'!L247</f>
        <v/>
      </c>
      <c r="H244" s="429"/>
    </row>
    <row r="245" spans="1:8" hidden="1" x14ac:dyDescent="0.35">
      <c r="A245" s="429">
        <f>+SUBTOTAL(3,$B$4:B245)</f>
        <v>5</v>
      </c>
      <c r="B245" s="429" t="str">
        <f>'Visual chart Edit'!B248</f>
        <v>41/1</v>
      </c>
      <c r="C245" s="429" t="str">
        <f>'Visual chart Edit'!C248</f>
        <v>DB1+9</v>
      </c>
      <c r="D245" s="429" t="s">
        <v>1338</v>
      </c>
      <c r="E245" s="482">
        <f>'Visual chart Edit'!I248</f>
        <v>340.8</v>
      </c>
      <c r="F245" s="429" t="str">
        <f>'Visual chart Edit'!K248</f>
        <v>Sandy</v>
      </c>
      <c r="G245" s="429" t="str">
        <f>'Visual chart Edit'!L248</f>
        <v>E</v>
      </c>
      <c r="H245" s="429"/>
    </row>
    <row r="246" spans="1:8" hidden="1" x14ac:dyDescent="0.35">
      <c r="A246" s="429">
        <f>+SUBTOTAL(3,$B$4:B246)</f>
        <v>5</v>
      </c>
      <c r="B246" s="429" t="str">
        <f>'Visual chart Edit'!B249</f>
        <v>41/2</v>
      </c>
      <c r="C246" s="429" t="str">
        <f>'Visual chart Edit'!C249</f>
        <v>DA+0</v>
      </c>
      <c r="D246" s="429" t="s">
        <v>1339</v>
      </c>
      <c r="E246" s="482">
        <f>'Visual chart Edit'!I249</f>
        <v>447.8</v>
      </c>
      <c r="F246" s="429" t="str">
        <f>'Visual chart Edit'!K249</f>
        <v>Sandy</v>
      </c>
      <c r="G246" s="429" t="str">
        <f>'Visual chart Edit'!L249</f>
        <v/>
      </c>
      <c r="H246" s="429"/>
    </row>
    <row r="247" spans="1:8" hidden="1" x14ac:dyDescent="0.35">
      <c r="A247" s="429">
        <f>+SUBTOTAL(3,$B$4:B247)</f>
        <v>5</v>
      </c>
      <c r="B247" s="429" t="str">
        <f>'Visual chart Edit'!B250</f>
        <v>42/0</v>
      </c>
      <c r="C247" s="429" t="str">
        <f>'Visual chart Edit'!C250</f>
        <v>DC1+0</v>
      </c>
      <c r="D247" s="429" t="s">
        <v>1339</v>
      </c>
      <c r="E247" s="482">
        <f>'Visual chart Edit'!I250</f>
        <v>382.3</v>
      </c>
      <c r="F247" s="429" t="str">
        <f>'Visual chart Edit'!K250</f>
        <v>Sandy</v>
      </c>
      <c r="G247" s="429" t="str">
        <f>'Visual chart Edit'!L250</f>
        <v/>
      </c>
      <c r="H247" s="429"/>
    </row>
    <row r="248" spans="1:8" hidden="1" x14ac:dyDescent="0.35">
      <c r="A248" s="429">
        <f>+SUBTOTAL(3,$B$4:B248)</f>
        <v>5</v>
      </c>
      <c r="B248" s="429" t="str">
        <f>'Visual chart Edit'!B251</f>
        <v>42/1</v>
      </c>
      <c r="C248" s="429" t="str">
        <f>'Visual chart Edit'!C251</f>
        <v>DA+6</v>
      </c>
      <c r="D248" s="429" t="s">
        <v>1339</v>
      </c>
      <c r="E248" s="482">
        <f>'Visual chart Edit'!I251</f>
        <v>384.7</v>
      </c>
      <c r="F248" s="429" t="str">
        <f>'Visual chart Edit'!K251</f>
        <v>Sandy</v>
      </c>
      <c r="G248" s="429" t="str">
        <f>'Visual chart Edit'!L251</f>
        <v/>
      </c>
      <c r="H248" s="429"/>
    </row>
    <row r="249" spans="1:8" hidden="1" x14ac:dyDescent="0.35">
      <c r="A249" s="429">
        <f>+SUBTOTAL(3,$B$4:B249)</f>
        <v>5</v>
      </c>
      <c r="B249" s="429" t="str">
        <f>'Visual chart Edit'!B252</f>
        <v>42/2</v>
      </c>
      <c r="C249" s="429" t="str">
        <f>'Visual chart Edit'!C252</f>
        <v>DA+6</v>
      </c>
      <c r="D249" s="429" t="s">
        <v>1339</v>
      </c>
      <c r="E249" s="482">
        <f>'Visual chart Edit'!I252</f>
        <v>407.4</v>
      </c>
      <c r="F249" s="429" t="str">
        <f>'Visual chart Edit'!K252</f>
        <v>Sandy</v>
      </c>
      <c r="G249" s="429" t="str">
        <f>'Visual chart Edit'!L252</f>
        <v/>
      </c>
      <c r="H249" s="429"/>
    </row>
    <row r="250" spans="1:8" hidden="1" x14ac:dyDescent="0.35">
      <c r="A250" s="429">
        <f>+SUBTOTAL(3,$B$4:B250)</f>
        <v>5</v>
      </c>
      <c r="B250" s="429" t="str">
        <f>'Visual chart Edit'!B253</f>
        <v>42/3</v>
      </c>
      <c r="C250" s="429" t="str">
        <f>'Visual chart Edit'!C253</f>
        <v>DA+0</v>
      </c>
      <c r="D250" s="429" t="s">
        <v>1339</v>
      </c>
      <c r="E250" s="482">
        <f>'Visual chart Edit'!I253</f>
        <v>414.2</v>
      </c>
      <c r="F250" s="429" t="str">
        <f>'Visual chart Edit'!K253</f>
        <v>Sandy</v>
      </c>
      <c r="G250" s="429" t="str">
        <f>'Visual chart Edit'!L253</f>
        <v/>
      </c>
      <c r="H250" s="429"/>
    </row>
    <row r="251" spans="1:8" hidden="1" x14ac:dyDescent="0.35">
      <c r="A251" s="429">
        <f>+SUBTOTAL(3,$B$4:B251)</f>
        <v>5</v>
      </c>
      <c r="B251" s="429" t="str">
        <f>'Visual chart Edit'!B254</f>
        <v>42/4</v>
      </c>
      <c r="C251" s="429" t="str">
        <f>'Visual chart Edit'!C254</f>
        <v>DA+0</v>
      </c>
      <c r="D251" s="429" t="s">
        <v>1339</v>
      </c>
      <c r="E251" s="482">
        <f>'Visual chart Edit'!I254</f>
        <v>256.39999999999998</v>
      </c>
      <c r="F251" s="429" t="str">
        <f>'Visual chart Edit'!K254</f>
        <v>Sandy</v>
      </c>
      <c r="G251" s="429" t="str">
        <f>'Visual chart Edit'!L254</f>
        <v/>
      </c>
      <c r="H251" s="429"/>
    </row>
    <row r="252" spans="1:8" hidden="1" x14ac:dyDescent="0.35">
      <c r="A252" s="429">
        <f>+SUBTOTAL(3,$B$4:B252)</f>
        <v>5</v>
      </c>
      <c r="B252" s="429" t="str">
        <f>'Visual chart Edit'!B255</f>
        <v>42/5</v>
      </c>
      <c r="C252" s="429" t="str">
        <f>'Visual chart Edit'!C255</f>
        <v>DA+9</v>
      </c>
      <c r="D252" s="429" t="s">
        <v>1339</v>
      </c>
      <c r="E252" s="482">
        <f>'Visual chart Edit'!I255</f>
        <v>403.8</v>
      </c>
      <c r="F252" s="429" t="str">
        <f>'Visual chart Edit'!K255</f>
        <v>Sandy</v>
      </c>
      <c r="G252" s="429" t="str">
        <f>'Visual chart Edit'!L255</f>
        <v/>
      </c>
      <c r="H252" s="429"/>
    </row>
    <row r="253" spans="1:8" x14ac:dyDescent="0.35">
      <c r="A253" s="429">
        <f>+SUBTOTAL(3,$B$4:B253)</f>
        <v>6</v>
      </c>
      <c r="B253" s="429" t="str">
        <f>'Visual chart Edit'!B256</f>
        <v>42/6</v>
      </c>
      <c r="C253" s="429" t="str">
        <f>'Visual chart Edit'!C256</f>
        <v>DA+0</v>
      </c>
      <c r="D253" s="429" t="s">
        <v>1339</v>
      </c>
      <c r="E253" s="482">
        <f>'Visual chart Edit'!I256</f>
        <v>396.7</v>
      </c>
      <c r="F253" s="429" t="str">
        <f>'Visual chart Edit'!K256</f>
        <v>Sandy</v>
      </c>
      <c r="G253" s="429" t="s">
        <v>125</v>
      </c>
      <c r="H253" s="429"/>
    </row>
    <row r="254" spans="1:8" hidden="1" x14ac:dyDescent="0.35">
      <c r="A254" s="429">
        <f>+SUBTOTAL(3,$B$4:B254)</f>
        <v>6</v>
      </c>
      <c r="B254" s="429" t="str">
        <f>'Visual chart Edit'!B257</f>
        <v>43/0</v>
      </c>
      <c r="C254" s="429" t="str">
        <f>'Visual chart Edit'!C257</f>
        <v>DB1+0</v>
      </c>
      <c r="D254" s="429" t="s">
        <v>1339</v>
      </c>
      <c r="E254" s="482">
        <f>'Visual chart Edit'!I257</f>
        <v>403.9</v>
      </c>
      <c r="F254" s="429" t="str">
        <f>'Visual chart Edit'!K257</f>
        <v>Sandy</v>
      </c>
      <c r="G254" s="429" t="str">
        <f>'Visual chart Edit'!L257</f>
        <v>E</v>
      </c>
      <c r="H254" s="429"/>
    </row>
    <row r="255" spans="1:8" hidden="1" x14ac:dyDescent="0.35">
      <c r="A255" s="429">
        <f>+SUBTOTAL(3,$B$4:B255)</f>
        <v>6</v>
      </c>
      <c r="B255" s="429" t="str">
        <f>'Visual chart Edit'!B258</f>
        <v>43/1</v>
      </c>
      <c r="C255" s="429" t="str">
        <f>'Visual chart Edit'!C258</f>
        <v>DA+3</v>
      </c>
      <c r="D255" s="429" t="s">
        <v>1340</v>
      </c>
      <c r="E255" s="482">
        <f>'Visual chart Edit'!I258</f>
        <v>346</v>
      </c>
      <c r="F255" s="429" t="str">
        <f>'Visual chart Edit'!K258</f>
        <v>Sandy</v>
      </c>
      <c r="G255" s="429" t="str">
        <f>'Visual chart Edit'!L258</f>
        <v>E</v>
      </c>
      <c r="H255" s="429"/>
    </row>
    <row r="256" spans="1:8" hidden="1" x14ac:dyDescent="0.35">
      <c r="A256" s="429">
        <f>+SUBTOTAL(3,$B$4:B256)</f>
        <v>6</v>
      </c>
      <c r="B256" s="429" t="str">
        <f>'Visual chart Edit'!B259</f>
        <v>43/2</v>
      </c>
      <c r="C256" s="429" t="str">
        <f>'Visual chart Edit'!C259</f>
        <v>DA+0</v>
      </c>
      <c r="D256" s="429" t="s">
        <v>1340</v>
      </c>
      <c r="E256" s="482">
        <f>'Visual chart Edit'!I259</f>
        <v>475.8</v>
      </c>
      <c r="F256" s="429" t="str">
        <f>'Visual chart Edit'!K259</f>
        <v>Sandy</v>
      </c>
      <c r="G256" s="429" t="str">
        <f>'Visual chart Edit'!L259</f>
        <v/>
      </c>
      <c r="H256" s="429"/>
    </row>
    <row r="257" spans="1:8" hidden="1" x14ac:dyDescent="0.35">
      <c r="A257" s="429">
        <f>+SUBTOTAL(3,$B$4:B257)</f>
        <v>6</v>
      </c>
      <c r="B257" s="429" t="str">
        <f>'Visual chart Edit'!B260</f>
        <v>43/3</v>
      </c>
      <c r="C257" s="429" t="str">
        <f>'Visual chart Edit'!C260</f>
        <v>DA+0</v>
      </c>
      <c r="D257" s="429" t="s">
        <v>1340</v>
      </c>
      <c r="E257" s="482">
        <f>'Visual chart Edit'!I260</f>
        <v>363.7</v>
      </c>
      <c r="F257" s="429" t="str">
        <f>'Visual chart Edit'!K260</f>
        <v>DRY</v>
      </c>
      <c r="G257" s="429" t="str">
        <f>'Visual chart Edit'!L260</f>
        <v>E</v>
      </c>
      <c r="H257" s="429"/>
    </row>
    <row r="258" spans="1:8" hidden="1" x14ac:dyDescent="0.35">
      <c r="A258" s="429">
        <f>+SUBTOTAL(3,$B$4:B258)</f>
        <v>6</v>
      </c>
      <c r="B258" s="429" t="str">
        <f>'Visual chart Edit'!B261</f>
        <v>43/4</v>
      </c>
      <c r="C258" s="429" t="str">
        <f>'Visual chart Edit'!C261</f>
        <v>DA+3</v>
      </c>
      <c r="D258" s="429" t="s">
        <v>1340</v>
      </c>
      <c r="E258" s="482">
        <f>'Visual chart Edit'!I261</f>
        <v>431.8</v>
      </c>
      <c r="F258" s="429" t="str">
        <f>'Visual chart Edit'!K261</f>
        <v>Sandy</v>
      </c>
      <c r="G258" s="429" t="str">
        <f>'Visual chart Edit'!L261</f>
        <v/>
      </c>
      <c r="H258" s="429"/>
    </row>
    <row r="259" spans="1:8" hidden="1" x14ac:dyDescent="0.35">
      <c r="A259" s="429">
        <f>+SUBTOTAL(3,$B$4:B259)</f>
        <v>6</v>
      </c>
      <c r="B259" s="429" t="str">
        <f>'Visual chart Edit'!B262</f>
        <v>43/5</v>
      </c>
      <c r="C259" s="429" t="str">
        <f>'Visual chart Edit'!C262</f>
        <v>DA+3</v>
      </c>
      <c r="D259" s="429" t="s">
        <v>1340</v>
      </c>
      <c r="E259" s="482">
        <f>'Visual chart Edit'!I262</f>
        <v>405.3</v>
      </c>
      <c r="F259" s="429" t="str">
        <f>'Visual chart Edit'!K262</f>
        <v>DRY</v>
      </c>
      <c r="G259" s="429" t="str">
        <f>'Visual chart Edit'!L262</f>
        <v>E</v>
      </c>
      <c r="H259" s="429"/>
    </row>
    <row r="260" spans="1:8" hidden="1" x14ac:dyDescent="0.35">
      <c r="A260" s="429">
        <f>+SUBTOTAL(3,$B$4:B260)</f>
        <v>6</v>
      </c>
      <c r="B260" s="429" t="str">
        <f>'Visual chart Edit'!B263</f>
        <v>43/6</v>
      </c>
      <c r="C260" s="429" t="str">
        <f>'Visual chart Edit'!C263</f>
        <v>DA+3</v>
      </c>
      <c r="D260" s="429" t="s">
        <v>1340</v>
      </c>
      <c r="E260" s="482">
        <f>'Visual chart Edit'!I263</f>
        <v>427.8</v>
      </c>
      <c r="F260" s="429" t="str">
        <f>'Visual chart Edit'!K263</f>
        <v>Sandy</v>
      </c>
      <c r="G260" s="429" t="str">
        <f>'Visual chart Edit'!L263</f>
        <v>E</v>
      </c>
      <c r="H260" s="429"/>
    </row>
    <row r="261" spans="1:8" hidden="1" x14ac:dyDescent="0.35">
      <c r="A261" s="429">
        <f>+SUBTOTAL(3,$B$4:B261)</f>
        <v>6</v>
      </c>
      <c r="B261" s="429" t="str">
        <f>'Visual chart Edit'!B264</f>
        <v>43/7</v>
      </c>
      <c r="C261" s="429" t="str">
        <f>'Visual chart Edit'!C264</f>
        <v>DA+3</v>
      </c>
      <c r="D261" s="429" t="s">
        <v>1341</v>
      </c>
      <c r="E261" s="482">
        <f>'Visual chart Edit'!I264</f>
        <v>389.8</v>
      </c>
      <c r="F261" s="429" t="str">
        <f>'Visual chart Edit'!K264</f>
        <v>Sandy</v>
      </c>
      <c r="G261" s="429" t="str">
        <f>'Visual chart Edit'!L264</f>
        <v>E</v>
      </c>
      <c r="H261" s="429"/>
    </row>
    <row r="262" spans="1:8" hidden="1" x14ac:dyDescent="0.35">
      <c r="A262" s="429">
        <f>+SUBTOTAL(3,$B$4:B262)</f>
        <v>6</v>
      </c>
      <c r="B262" s="429" t="str">
        <f>'Visual chart Edit'!B265</f>
        <v>43/8</v>
      </c>
      <c r="C262" s="429" t="str">
        <f>'Visual chart Edit'!C265</f>
        <v>DA+9</v>
      </c>
      <c r="D262" s="429" t="s">
        <v>1341</v>
      </c>
      <c r="E262" s="482">
        <f>'Visual chart Edit'!I265</f>
        <v>449.5</v>
      </c>
      <c r="F262" s="429" t="str">
        <f>'Visual chart Edit'!K265</f>
        <v>Sandy</v>
      </c>
      <c r="G262" s="429" t="str">
        <f>'Visual chart Edit'!L265</f>
        <v>E</v>
      </c>
      <c r="H262" s="429"/>
    </row>
    <row r="263" spans="1:8" hidden="1" x14ac:dyDescent="0.35">
      <c r="A263" s="429">
        <f>+SUBTOTAL(3,$B$4:B263)</f>
        <v>6</v>
      </c>
      <c r="B263" s="429" t="str">
        <f>'Visual chart Edit'!B266</f>
        <v>43/9</v>
      </c>
      <c r="C263" s="429" t="str">
        <f>'Visual chart Edit'!C266</f>
        <v>DA+9</v>
      </c>
      <c r="D263" s="429" t="s">
        <v>1341</v>
      </c>
      <c r="E263" s="482">
        <f>'Visual chart Edit'!I266</f>
        <v>388</v>
      </c>
      <c r="F263" s="429" t="str">
        <f>'Visual chart Edit'!K266</f>
        <v>Sandy</v>
      </c>
      <c r="G263" s="429" t="str">
        <f>'Visual chart Edit'!L266</f>
        <v>E</v>
      </c>
      <c r="H263" s="429"/>
    </row>
    <row r="264" spans="1:8" hidden="1" x14ac:dyDescent="0.35">
      <c r="A264" s="429">
        <f>+SUBTOTAL(3,$B$4:B264)</f>
        <v>6</v>
      </c>
      <c r="B264" s="429" t="str">
        <f>'Visual chart Edit'!B267</f>
        <v>43/10</v>
      </c>
      <c r="C264" s="429" t="str">
        <f>'Visual chart Edit'!C267</f>
        <v>DA+3</v>
      </c>
      <c r="D264" s="429" t="s">
        <v>1341</v>
      </c>
      <c r="E264" s="482">
        <f>'Visual chart Edit'!I267</f>
        <v>346.3</v>
      </c>
      <c r="F264" s="429" t="str">
        <f>'Visual chart Edit'!K267</f>
        <v>Sandy</v>
      </c>
      <c r="G264" s="429" t="str">
        <f>'Visual chart Edit'!L267</f>
        <v>E</v>
      </c>
      <c r="H264" s="429"/>
    </row>
    <row r="265" spans="1:8" hidden="1" x14ac:dyDescent="0.35">
      <c r="A265" s="429">
        <f>+SUBTOTAL(3,$B$4:B265)</f>
        <v>6</v>
      </c>
      <c r="B265" s="429" t="str">
        <f>'Visual chart Edit'!B268</f>
        <v>43/11</v>
      </c>
      <c r="C265" s="429" t="str">
        <f>'Visual chart Edit'!C268</f>
        <v>DA+3</v>
      </c>
      <c r="D265" s="429" t="s">
        <v>1342</v>
      </c>
      <c r="E265" s="482">
        <f>'Visual chart Edit'!I268</f>
        <v>444.8</v>
      </c>
      <c r="F265" s="429" t="str">
        <f>'Visual chart Edit'!K268</f>
        <v>Sandy</v>
      </c>
      <c r="G265" s="429" t="str">
        <f>'Visual chart Edit'!L268</f>
        <v>E</v>
      </c>
      <c r="H265" s="429"/>
    </row>
    <row r="266" spans="1:8" hidden="1" x14ac:dyDescent="0.35">
      <c r="A266" s="429">
        <f>+SUBTOTAL(3,$B$4:B266)</f>
        <v>6</v>
      </c>
      <c r="B266" s="429" t="str">
        <f>'Visual chart Edit'!B269</f>
        <v>44/0</v>
      </c>
      <c r="C266" s="429" t="str">
        <f>'Visual chart Edit'!C269</f>
        <v>DB1+3</v>
      </c>
      <c r="D266" s="429" t="s">
        <v>1342</v>
      </c>
      <c r="E266" s="482">
        <f>'Visual chart Edit'!I269</f>
        <v>383.9</v>
      </c>
      <c r="F266" s="429" t="str">
        <f>'Visual chart Edit'!K269</f>
        <v>Sandy</v>
      </c>
      <c r="G266" s="429" t="str">
        <f>'Visual chart Edit'!L269</f>
        <v>E</v>
      </c>
      <c r="H266" s="429"/>
    </row>
    <row r="267" spans="1:8" hidden="1" x14ac:dyDescent="0.35">
      <c r="A267" s="429">
        <f>+SUBTOTAL(3,$B$4:B267)</f>
        <v>6</v>
      </c>
      <c r="B267" s="429" t="str">
        <f>'Visual chart Edit'!B270</f>
        <v>44/1</v>
      </c>
      <c r="C267" s="429" t="str">
        <f>'Visual chart Edit'!C270</f>
        <v>DA+0</v>
      </c>
      <c r="D267" s="429" t="s">
        <v>1342</v>
      </c>
      <c r="E267" s="482">
        <f>'Visual chart Edit'!I270</f>
        <v>384.3</v>
      </c>
      <c r="F267" s="429" t="str">
        <f>'Visual chart Edit'!K270</f>
        <v>Sandy</v>
      </c>
      <c r="G267" s="429" t="str">
        <f>'Visual chart Edit'!L270</f>
        <v>E</v>
      </c>
      <c r="H267" s="429"/>
    </row>
    <row r="268" spans="1:8" hidden="1" x14ac:dyDescent="0.35">
      <c r="A268" s="429">
        <f>+SUBTOTAL(3,$B$4:B268)</f>
        <v>6</v>
      </c>
      <c r="B268" s="429" t="str">
        <f>'Visual chart Edit'!B271</f>
        <v>44/2</v>
      </c>
      <c r="C268" s="429" t="str">
        <f>'Visual chart Edit'!C271</f>
        <v>DA+0</v>
      </c>
      <c r="D268" s="429" t="s">
        <v>1342</v>
      </c>
      <c r="E268" s="482">
        <f>'Visual chart Edit'!I271</f>
        <v>359</v>
      </c>
      <c r="F268" s="429" t="str">
        <f>'Visual chart Edit'!K271</f>
        <v>Sandy</v>
      </c>
      <c r="G268" s="429" t="str">
        <f>'Visual chart Edit'!L271</f>
        <v>E</v>
      </c>
      <c r="H268" s="429"/>
    </row>
    <row r="269" spans="1:8" hidden="1" x14ac:dyDescent="0.35">
      <c r="A269" s="429">
        <f>+SUBTOTAL(3,$B$4:B269)</f>
        <v>6</v>
      </c>
      <c r="B269" s="429" t="str">
        <f>'Visual chart Edit'!B272</f>
        <v>44/3</v>
      </c>
      <c r="C269" s="429" t="str">
        <f>'Visual chart Edit'!C272</f>
        <v>DA+0</v>
      </c>
      <c r="D269" s="429" t="s">
        <v>1342</v>
      </c>
      <c r="E269" s="482">
        <f>'Visual chart Edit'!I272</f>
        <v>334</v>
      </c>
      <c r="F269" s="429" t="str">
        <f>'Visual chart Edit'!K272</f>
        <v>Sandy</v>
      </c>
      <c r="G269" s="429" t="str">
        <f>'Visual chart Edit'!L272</f>
        <v>E</v>
      </c>
      <c r="H269" s="429"/>
    </row>
    <row r="270" spans="1:8" hidden="1" x14ac:dyDescent="0.35">
      <c r="A270" s="429">
        <f>+SUBTOTAL(3,$B$4:B270)</f>
        <v>6</v>
      </c>
      <c r="B270" s="429" t="str">
        <f>'Visual chart Edit'!B273</f>
        <v>44/4</v>
      </c>
      <c r="C270" s="429" t="str">
        <f>'Visual chart Edit'!C273</f>
        <v>DA+9</v>
      </c>
      <c r="D270" s="429" t="s">
        <v>1342</v>
      </c>
      <c r="E270" s="482">
        <f>'Visual chart Edit'!I273</f>
        <v>395</v>
      </c>
      <c r="F270" s="429" t="str">
        <f>'Visual chart Edit'!K273</f>
        <v>Sandy</v>
      </c>
      <c r="G270" s="429" t="str">
        <f>'Visual chart Edit'!L273</f>
        <v>E</v>
      </c>
      <c r="H270" s="429"/>
    </row>
    <row r="271" spans="1:8" hidden="1" x14ac:dyDescent="0.35">
      <c r="A271" s="429">
        <f>+SUBTOTAL(3,$B$4:B271)</f>
        <v>6</v>
      </c>
      <c r="B271" s="429" t="str">
        <f>'Visual chart Edit'!B274</f>
        <v>44/5</v>
      </c>
      <c r="C271" s="429" t="str">
        <f>'Visual chart Edit'!C274</f>
        <v>DA+9</v>
      </c>
      <c r="D271" s="429" t="s">
        <v>1342</v>
      </c>
      <c r="E271" s="482">
        <f>'Visual chart Edit'!I274</f>
        <v>355</v>
      </c>
      <c r="F271" s="429" t="str">
        <f>'Visual chart Edit'!K274</f>
        <v>Sandy</v>
      </c>
      <c r="G271" s="429" t="str">
        <f>'Visual chart Edit'!L274</f>
        <v>E</v>
      </c>
      <c r="H271" s="429"/>
    </row>
    <row r="272" spans="1:8" hidden="1" x14ac:dyDescent="0.35">
      <c r="A272" s="429">
        <f>+SUBTOTAL(3,$B$4:B272)</f>
        <v>6</v>
      </c>
      <c r="B272" s="429" t="str">
        <f>'Visual chart Edit'!B275</f>
        <v>44/6</v>
      </c>
      <c r="C272" s="429" t="str">
        <f>'Visual chart Edit'!C275</f>
        <v>DB1+3</v>
      </c>
      <c r="D272" s="429" t="s">
        <v>1343</v>
      </c>
      <c r="E272" s="482">
        <f>'Visual chart Edit'!I275</f>
        <v>485</v>
      </c>
      <c r="F272" s="429" t="str">
        <f>'Visual chart Edit'!K275</f>
        <v>Sandy</v>
      </c>
      <c r="G272" s="429" t="str">
        <f>'Visual chart Edit'!L275</f>
        <v>E</v>
      </c>
      <c r="H272" s="429"/>
    </row>
    <row r="273" spans="1:8" hidden="1" x14ac:dyDescent="0.35">
      <c r="A273" s="429">
        <f>+SUBTOTAL(3,$B$4:B273)</f>
        <v>6</v>
      </c>
      <c r="B273" s="429" t="str">
        <f>'Visual chart Edit'!B276</f>
        <v>44/7</v>
      </c>
      <c r="C273" s="429" t="str">
        <f>'Visual chart Edit'!C276</f>
        <v>DA+9</v>
      </c>
      <c r="D273" s="429" t="s">
        <v>1343</v>
      </c>
      <c r="E273" s="482">
        <f>'Visual chart Edit'!I276</f>
        <v>473</v>
      </c>
      <c r="F273" s="429" t="str">
        <f>'Visual chart Edit'!K276</f>
        <v>Sandy</v>
      </c>
      <c r="G273" s="429" t="str">
        <f>'Visual chart Edit'!L276</f>
        <v>E</v>
      </c>
      <c r="H273" s="429"/>
    </row>
    <row r="274" spans="1:8" hidden="1" x14ac:dyDescent="0.35">
      <c r="A274" s="429">
        <f>+SUBTOTAL(3,$B$4:B274)</f>
        <v>6</v>
      </c>
      <c r="B274" s="429" t="str">
        <f>'Visual chart Edit'!B277</f>
        <v>44/8</v>
      </c>
      <c r="C274" s="429" t="str">
        <f>'Visual chart Edit'!C277</f>
        <v>DCT+0</v>
      </c>
      <c r="D274" s="429" t="s">
        <v>1343</v>
      </c>
      <c r="E274" s="482">
        <f>'Visual chart Edit'!I277</f>
        <v>367</v>
      </c>
      <c r="F274" s="429" t="str">
        <f>'Visual chart Edit'!K277</f>
        <v>Sandy</v>
      </c>
      <c r="G274" s="429" t="str">
        <f>'Visual chart Edit'!L277</f>
        <v/>
      </c>
      <c r="H274" s="429"/>
    </row>
    <row r="275" spans="1:8" hidden="1" x14ac:dyDescent="0.35">
      <c r="A275" s="429">
        <f>+SUBTOTAL(3,$B$4:B275)</f>
        <v>6</v>
      </c>
      <c r="B275" s="429" t="str">
        <f>'Visual chart Edit'!B278</f>
        <v>44/9</v>
      </c>
      <c r="C275" s="429" t="str">
        <f>'Visual chart Edit'!C278</f>
        <v>DA+9</v>
      </c>
      <c r="D275" s="429" t="s">
        <v>1343</v>
      </c>
      <c r="E275" s="482">
        <f>'Visual chart Edit'!I278</f>
        <v>430</v>
      </c>
      <c r="F275" s="429" t="str">
        <f>'Visual chart Edit'!K278</f>
        <v>Sandy</v>
      </c>
      <c r="G275" s="429" t="str">
        <f>'Visual chart Edit'!L278</f>
        <v>E</v>
      </c>
      <c r="H275" s="429"/>
    </row>
    <row r="276" spans="1:8" hidden="1" x14ac:dyDescent="0.35">
      <c r="A276" s="429">
        <f>+SUBTOTAL(3,$B$4:B276)</f>
        <v>6</v>
      </c>
      <c r="B276" s="429" t="str">
        <f>'Visual chart Edit'!B279</f>
        <v>44/10</v>
      </c>
      <c r="C276" s="429" t="str">
        <f>'Visual chart Edit'!C279</f>
        <v>DB1+9</v>
      </c>
      <c r="D276" s="429" t="s">
        <v>1343</v>
      </c>
      <c r="E276" s="482">
        <f>'Visual chart Edit'!I279</f>
        <v>365</v>
      </c>
      <c r="F276" s="429" t="str">
        <f>'Visual chart Edit'!K279</f>
        <v>Sandy</v>
      </c>
      <c r="G276" s="429" t="str">
        <f>'Visual chart Edit'!L279</f>
        <v>E</v>
      </c>
      <c r="H276" s="429"/>
    </row>
    <row r="277" spans="1:8" hidden="1" x14ac:dyDescent="0.35">
      <c r="A277" s="429">
        <f>+SUBTOTAL(3,$B$4:B277)</f>
        <v>6</v>
      </c>
      <c r="B277" s="429" t="str">
        <f>'Visual chart Edit'!B280</f>
        <v>44/11</v>
      </c>
      <c r="C277" s="429" t="str">
        <f>'Visual chart Edit'!C280</f>
        <v>DA+0</v>
      </c>
      <c r="D277" s="429" t="s">
        <v>1343</v>
      </c>
      <c r="E277" s="482">
        <f>'Visual chart Edit'!I280</f>
        <v>428</v>
      </c>
      <c r="F277" s="429" t="str">
        <f>'Visual chart Edit'!K280</f>
        <v>Sandy</v>
      </c>
      <c r="G277" s="429" t="str">
        <f>'Visual chart Edit'!L280</f>
        <v>E</v>
      </c>
      <c r="H277" s="429"/>
    </row>
    <row r="278" spans="1:8" hidden="1" x14ac:dyDescent="0.35">
      <c r="A278" s="429">
        <f>+SUBTOTAL(3,$B$4:B278)</f>
        <v>6</v>
      </c>
      <c r="B278" s="429" t="str">
        <f>'Visual chart Edit'!B281</f>
        <v>45/0</v>
      </c>
      <c r="C278" s="429" t="str">
        <f>'Visual chart Edit'!C281</f>
        <v>DC2+0</v>
      </c>
      <c r="D278" s="429" t="s">
        <v>1343</v>
      </c>
      <c r="E278" s="482">
        <f>'Visual chart Edit'!I281</f>
        <v>327.2</v>
      </c>
      <c r="F278" s="429" t="str">
        <f>'Visual chart Edit'!K281</f>
        <v>Sandy</v>
      </c>
      <c r="G278" s="429" t="str">
        <f>'Visual chart Edit'!L281</f>
        <v>E</v>
      </c>
      <c r="H278" s="429"/>
    </row>
    <row r="279" spans="1:8" hidden="1" x14ac:dyDescent="0.35">
      <c r="A279" s="429">
        <f>+SUBTOTAL(3,$B$4:B279)</f>
        <v>6</v>
      </c>
      <c r="B279" s="429" t="str">
        <f>'Visual chart Edit'!B282</f>
        <v>45/1</v>
      </c>
      <c r="C279" s="429" t="str">
        <f>'Visual chart Edit'!C282</f>
        <v>DA+9</v>
      </c>
      <c r="D279" s="429" t="s">
        <v>1343</v>
      </c>
      <c r="E279" s="482">
        <f>'Visual chart Edit'!I282</f>
        <v>294.92</v>
      </c>
      <c r="F279" s="429" t="str">
        <f>'Visual chart Edit'!K282</f>
        <v>Sandy</v>
      </c>
      <c r="G279" s="429" t="str">
        <f>'Visual chart Edit'!L282</f>
        <v>E</v>
      </c>
      <c r="H279" s="429"/>
    </row>
    <row r="280" spans="1:8" x14ac:dyDescent="0.35">
      <c r="A280" s="429">
        <f>+SUBTOTAL(3,$B$4:B280)</f>
        <v>7</v>
      </c>
      <c r="B280" s="429" t="str">
        <f>'Visual chart Edit'!B283</f>
        <v>46/0</v>
      </c>
      <c r="C280" s="429" t="str">
        <f>'Visual chart Edit'!C283</f>
        <v>DD60+25</v>
      </c>
      <c r="D280" s="429" t="s">
        <v>1344</v>
      </c>
      <c r="E280" s="482">
        <f>'Visual chart Edit'!I283</f>
        <v>406.54</v>
      </c>
      <c r="F280" s="429" t="str">
        <f>'Visual chart Edit'!K283</f>
        <v>Sandy</v>
      </c>
      <c r="G280" s="429" t="s">
        <v>125</v>
      </c>
      <c r="H280" s="429"/>
    </row>
    <row r="281" spans="1:8" hidden="1" x14ac:dyDescent="0.35">
      <c r="A281" s="429">
        <f>+SUBTOTAL(3,$B$4:B281)</f>
        <v>7</v>
      </c>
      <c r="B281" s="429" t="str">
        <f>'Visual chart Edit'!B284</f>
        <v>47/0</v>
      </c>
      <c r="C281" s="429" t="str">
        <f>'Visual chart Edit'!C284</f>
        <v>DD60+25</v>
      </c>
      <c r="D281" s="429" t="s">
        <v>1344</v>
      </c>
      <c r="E281" s="482">
        <f>'Visual chart Edit'!I284</f>
        <v>199.08</v>
      </c>
      <c r="F281" s="429" t="str">
        <f>'Visual chart Edit'!K284</f>
        <v>Sandy</v>
      </c>
      <c r="G281" s="429" t="str">
        <f>'Visual chart Edit'!L284</f>
        <v>E</v>
      </c>
      <c r="H281" s="429"/>
    </row>
    <row r="282" spans="1:8" hidden="1" x14ac:dyDescent="0.35">
      <c r="A282" s="429">
        <f>+SUBTOTAL(3,$B$4:B282)</f>
        <v>7</v>
      </c>
      <c r="B282" s="429" t="str">
        <f>'Visual chart Edit'!B285</f>
        <v>47/1</v>
      </c>
      <c r="C282" s="429" t="str">
        <f>'Visual chart Edit'!C285</f>
        <v>DA+3</v>
      </c>
      <c r="D282" s="429" t="s">
        <v>1344</v>
      </c>
      <c r="E282" s="482">
        <f>'Visual chart Edit'!I285</f>
        <v>441.2</v>
      </c>
      <c r="F282" s="429" t="str">
        <f>'Visual chart Edit'!K285</f>
        <v>Sandy</v>
      </c>
      <c r="G282" s="429" t="str">
        <f>'Visual chart Edit'!L285</f>
        <v>E</v>
      </c>
      <c r="H282" s="429"/>
    </row>
    <row r="283" spans="1:8" hidden="1" x14ac:dyDescent="0.35">
      <c r="A283" s="429">
        <f>+SUBTOTAL(3,$B$4:B283)</f>
        <v>7</v>
      </c>
      <c r="B283" s="429" t="str">
        <f>'Visual chart Edit'!B286</f>
        <v>47/2</v>
      </c>
      <c r="C283" s="429" t="str">
        <f>'Visual chart Edit'!C286</f>
        <v>DA+9</v>
      </c>
      <c r="D283" s="429" t="s">
        <v>1344</v>
      </c>
      <c r="E283" s="482">
        <f>'Visual chart Edit'!I286</f>
        <v>365.93</v>
      </c>
      <c r="F283" s="429" t="str">
        <f>'Visual chart Edit'!K286</f>
        <v>Sandy</v>
      </c>
      <c r="G283" s="429" t="str">
        <f>'Visual chart Edit'!L286</f>
        <v>E</v>
      </c>
      <c r="H283" s="429"/>
    </row>
    <row r="284" spans="1:8" hidden="1" x14ac:dyDescent="0.35">
      <c r="A284" s="429">
        <f>+SUBTOTAL(3,$B$4:B284)</f>
        <v>7</v>
      </c>
      <c r="B284" s="429" t="str">
        <f>'Visual chart Edit'!B287</f>
        <v>47/3</v>
      </c>
      <c r="C284" s="429" t="str">
        <f>'Visual chart Edit'!C287</f>
        <v>DA+9</v>
      </c>
      <c r="D284" s="429" t="s">
        <v>1344</v>
      </c>
      <c r="E284" s="482">
        <f>'Visual chart Edit'!I287</f>
        <v>417.4</v>
      </c>
      <c r="F284" s="429" t="str">
        <f>'Visual chart Edit'!K287</f>
        <v>Sandy</v>
      </c>
      <c r="G284" s="429" t="str">
        <f>'Visual chart Edit'!L287</f>
        <v>E</v>
      </c>
      <c r="H284" s="429"/>
    </row>
    <row r="285" spans="1:8" hidden="1" x14ac:dyDescent="0.35">
      <c r="A285" s="429">
        <f>+SUBTOTAL(3,$B$4:B285)</f>
        <v>7</v>
      </c>
      <c r="B285" s="429" t="str">
        <f>'Visual chart Edit'!B288</f>
        <v>47/4</v>
      </c>
      <c r="C285" s="429" t="str">
        <f>'Visual chart Edit'!C288</f>
        <v>DA+3</v>
      </c>
      <c r="D285" s="429" t="s">
        <v>1344</v>
      </c>
      <c r="E285" s="482">
        <f>'Visual chart Edit'!I288</f>
        <v>358.4</v>
      </c>
      <c r="F285" s="429" t="str">
        <f>'Visual chart Edit'!K288</f>
        <v>Sandy</v>
      </c>
      <c r="G285" s="429" t="str">
        <f>'Visual chart Edit'!L288</f>
        <v>E</v>
      </c>
      <c r="H285" s="429"/>
    </row>
    <row r="286" spans="1:8" hidden="1" x14ac:dyDescent="0.35">
      <c r="A286" s="429">
        <f>+SUBTOTAL(3,$B$4:B286)</f>
        <v>7</v>
      </c>
      <c r="B286" s="429" t="str">
        <f>'Visual chart Edit'!B289</f>
        <v>47/5</v>
      </c>
      <c r="C286" s="429" t="str">
        <f>'Visual chart Edit'!C289</f>
        <v>DA+0</v>
      </c>
      <c r="D286" s="429" t="s">
        <v>1344</v>
      </c>
      <c r="E286" s="482">
        <f>'Visual chart Edit'!I289</f>
        <v>461.2</v>
      </c>
      <c r="F286" s="429" t="str">
        <f>'Visual chart Edit'!K289</f>
        <v>Sandy</v>
      </c>
      <c r="G286" s="429" t="str">
        <f>'Visual chart Edit'!L289</f>
        <v>E</v>
      </c>
      <c r="H286" s="429"/>
    </row>
    <row r="287" spans="1:8" hidden="1" x14ac:dyDescent="0.35">
      <c r="A287" s="429">
        <f>+SUBTOTAL(3,$B$4:B287)</f>
        <v>7</v>
      </c>
      <c r="B287" s="429" t="str">
        <f>'Visual chart Edit'!B290</f>
        <v>47/6</v>
      </c>
      <c r="C287" s="429" t="str">
        <f>'Visual chart Edit'!C290</f>
        <v>DA+3</v>
      </c>
      <c r="D287" s="429" t="s">
        <v>1344</v>
      </c>
      <c r="E287" s="482">
        <f>'Visual chart Edit'!I290</f>
        <v>377.3</v>
      </c>
      <c r="F287" s="429" t="str">
        <f>'Visual chart Edit'!K290</f>
        <v>Sandy</v>
      </c>
      <c r="G287" s="429" t="str">
        <f>'Visual chart Edit'!L290</f>
        <v>E</v>
      </c>
      <c r="H287" s="429"/>
    </row>
    <row r="288" spans="1:8" hidden="1" x14ac:dyDescent="0.35">
      <c r="A288" s="429">
        <f>+SUBTOTAL(3,$B$4:B288)</f>
        <v>7</v>
      </c>
      <c r="B288" s="429" t="str">
        <f>'Visual chart Edit'!B291</f>
        <v>47/7</v>
      </c>
      <c r="C288" s="429" t="str">
        <f>'Visual chart Edit'!C291</f>
        <v>DA+3</v>
      </c>
      <c r="D288" s="429" t="s">
        <v>1344</v>
      </c>
      <c r="E288" s="482">
        <f>'Visual chart Edit'!I291</f>
        <v>431.5</v>
      </c>
      <c r="F288" s="429" t="str">
        <f>'Visual chart Edit'!K291</f>
        <v>Sandy</v>
      </c>
      <c r="G288" s="429" t="str">
        <f>'Visual chart Edit'!L291</f>
        <v>E</v>
      </c>
      <c r="H288" s="429"/>
    </row>
    <row r="289" spans="1:8" hidden="1" x14ac:dyDescent="0.35">
      <c r="A289" s="429">
        <f>+SUBTOTAL(3,$B$4:B289)</f>
        <v>7</v>
      </c>
      <c r="B289" s="429" t="str">
        <f>'Visual chart Edit'!B292</f>
        <v>47/8</v>
      </c>
      <c r="C289" s="429" t="str">
        <f>'Visual chart Edit'!C292</f>
        <v>DA+0</v>
      </c>
      <c r="D289" s="429" t="s">
        <v>1345</v>
      </c>
      <c r="E289" s="482">
        <f>'Visual chart Edit'!I292</f>
        <v>398.8</v>
      </c>
      <c r="F289" s="429" t="str">
        <f>'Visual chart Edit'!K292</f>
        <v>Sandy</v>
      </c>
      <c r="G289" s="429" t="str">
        <f>'Visual chart Edit'!L292</f>
        <v>E</v>
      </c>
      <c r="H289" s="429"/>
    </row>
    <row r="290" spans="1:8" hidden="1" x14ac:dyDescent="0.35">
      <c r="A290" s="429">
        <f>+SUBTOTAL(3,$B$4:B290)</f>
        <v>7</v>
      </c>
      <c r="B290" s="429" t="str">
        <f>'Visual chart Edit'!B293</f>
        <v>47/9</v>
      </c>
      <c r="C290" s="429" t="str">
        <f>'Visual chart Edit'!C293</f>
        <v>DA+3</v>
      </c>
      <c r="D290" s="429" t="s">
        <v>1345</v>
      </c>
      <c r="E290" s="482">
        <f>'Visual chart Edit'!I293</f>
        <v>405.9</v>
      </c>
      <c r="F290" s="429" t="str">
        <f>'Visual chart Edit'!K293</f>
        <v>Sandy</v>
      </c>
      <c r="G290" s="429" t="str">
        <f>'Visual chart Edit'!L293</f>
        <v>E</v>
      </c>
      <c r="H290" s="429"/>
    </row>
    <row r="291" spans="1:8" hidden="1" x14ac:dyDescent="0.35">
      <c r="A291" s="429">
        <f>+SUBTOTAL(3,$B$4:B291)</f>
        <v>7</v>
      </c>
      <c r="B291" s="429" t="str">
        <f>'Visual chart Edit'!B294</f>
        <v>47/10</v>
      </c>
      <c r="C291" s="429" t="str">
        <f>'Visual chart Edit'!C294</f>
        <v>DA+6</v>
      </c>
      <c r="D291" s="429" t="s">
        <v>1345</v>
      </c>
      <c r="E291" s="482">
        <f>'Visual chart Edit'!I294</f>
        <v>433.7</v>
      </c>
      <c r="F291" s="429" t="str">
        <f>'Visual chart Edit'!K294</f>
        <v>Sandy</v>
      </c>
      <c r="G291" s="429" t="str">
        <f>'Visual chart Edit'!L294</f>
        <v>E</v>
      </c>
      <c r="H291" s="429"/>
    </row>
    <row r="292" spans="1:8" hidden="1" x14ac:dyDescent="0.35">
      <c r="A292" s="429">
        <f>+SUBTOTAL(3,$B$4:B292)</f>
        <v>7</v>
      </c>
      <c r="B292" s="429" t="str">
        <f>'Visual chart Edit'!B295</f>
        <v>48/0</v>
      </c>
      <c r="C292" s="429" t="str">
        <f>'Visual chart Edit'!C295</f>
        <v>DC2+0</v>
      </c>
      <c r="D292" s="429" t="s">
        <v>1345</v>
      </c>
      <c r="E292" s="482">
        <f>'Visual chart Edit'!I295</f>
        <v>386.2</v>
      </c>
      <c r="F292" s="429" t="str">
        <f>'Visual chart Edit'!K295</f>
        <v>Sandy</v>
      </c>
      <c r="G292" s="429" t="str">
        <f>'Visual chart Edit'!L295</f>
        <v>E</v>
      </c>
      <c r="H292" s="429"/>
    </row>
    <row r="293" spans="1:8" hidden="1" x14ac:dyDescent="0.35">
      <c r="A293" s="429">
        <f>+SUBTOTAL(3,$B$4:B293)</f>
        <v>7</v>
      </c>
      <c r="B293" s="429" t="str">
        <f>'Visual chart Edit'!B296</f>
        <v>48/1</v>
      </c>
      <c r="C293" s="429" t="str">
        <f>'Visual chart Edit'!C296</f>
        <v>DA+9</v>
      </c>
      <c r="D293" s="429" t="s">
        <v>1346</v>
      </c>
      <c r="E293" s="482">
        <f>'Visual chart Edit'!I296</f>
        <v>428.9</v>
      </c>
      <c r="F293" s="429" t="str">
        <f>'Visual chart Edit'!K296</f>
        <v>Sandy</v>
      </c>
      <c r="G293" s="429" t="str">
        <f>'Visual chart Edit'!L296</f>
        <v>E</v>
      </c>
      <c r="H293" s="429"/>
    </row>
    <row r="294" spans="1:8" hidden="1" x14ac:dyDescent="0.35">
      <c r="A294" s="429">
        <f>+SUBTOTAL(3,$B$4:B294)</f>
        <v>7</v>
      </c>
      <c r="B294" s="429" t="str">
        <f>'Visual chart Edit'!B297</f>
        <v>49/0</v>
      </c>
      <c r="C294" s="429" t="str">
        <f>'Visual chart Edit'!C297</f>
        <v>DD45+0</v>
      </c>
      <c r="D294" s="429" t="s">
        <v>1346</v>
      </c>
      <c r="E294" s="482">
        <f>'Visual chart Edit'!I297</f>
        <v>402.9</v>
      </c>
      <c r="F294" s="429" t="str">
        <f>'Visual chart Edit'!K297</f>
        <v>Sandy</v>
      </c>
      <c r="G294" s="429" t="str">
        <f>'Visual chart Edit'!L297</f>
        <v>E</v>
      </c>
      <c r="H294" s="429"/>
    </row>
    <row r="295" spans="1:8" hidden="1" x14ac:dyDescent="0.35">
      <c r="A295" s="429">
        <f>+SUBTOTAL(3,$B$4:B295)</f>
        <v>7</v>
      </c>
      <c r="B295" s="429" t="str">
        <f>'Visual chart Edit'!B298</f>
        <v>49/1</v>
      </c>
      <c r="C295" s="429" t="str">
        <f>'Visual chart Edit'!C298</f>
        <v>DA+0</v>
      </c>
      <c r="D295" s="429" t="s">
        <v>1346</v>
      </c>
      <c r="E295" s="482">
        <f>'Visual chart Edit'!I298</f>
        <v>379.1</v>
      </c>
      <c r="F295" s="429" t="str">
        <f>'Visual chart Edit'!K298</f>
        <v>Sandy</v>
      </c>
      <c r="G295" s="429" t="str">
        <f>'Visual chart Edit'!L298</f>
        <v>E</v>
      </c>
      <c r="H295" s="429"/>
    </row>
    <row r="296" spans="1:8" hidden="1" x14ac:dyDescent="0.35">
      <c r="A296" s="429">
        <f>+SUBTOTAL(3,$B$4:B296)</f>
        <v>7</v>
      </c>
      <c r="B296" s="429" t="str">
        <f>'Visual chart Edit'!B299</f>
        <v>49/2</v>
      </c>
      <c r="C296" s="429" t="str">
        <f>'Visual chart Edit'!C299</f>
        <v>DA+3</v>
      </c>
      <c r="D296" s="429" t="s">
        <v>1346</v>
      </c>
      <c r="E296" s="482">
        <f>'Visual chart Edit'!I299</f>
        <v>386.6</v>
      </c>
      <c r="F296" s="429" t="str">
        <f>'Visual chart Edit'!K299</f>
        <v>Sandy</v>
      </c>
      <c r="G296" s="429" t="str">
        <f>'Visual chart Edit'!L299</f>
        <v>E</v>
      </c>
      <c r="H296" s="429"/>
    </row>
    <row r="297" spans="1:8" hidden="1" x14ac:dyDescent="0.35">
      <c r="A297" s="429">
        <f>+SUBTOTAL(3,$B$4:B297)</f>
        <v>7</v>
      </c>
      <c r="B297" s="429" t="str">
        <f>'Visual chart Edit'!B300</f>
        <v>49/3</v>
      </c>
      <c r="C297" s="429" t="str">
        <f>'Visual chart Edit'!C300</f>
        <v>DA+3</v>
      </c>
      <c r="D297" s="429" t="s">
        <v>1346</v>
      </c>
      <c r="E297" s="482">
        <f>'Visual chart Edit'!I300</f>
        <v>390</v>
      </c>
      <c r="F297" s="429" t="str">
        <f>'Visual chart Edit'!K300</f>
        <v>Sandy</v>
      </c>
      <c r="G297" s="429" t="str">
        <f>'Visual chart Edit'!L300</f>
        <v>E</v>
      </c>
      <c r="H297" s="429"/>
    </row>
    <row r="298" spans="1:8" hidden="1" x14ac:dyDescent="0.35">
      <c r="A298" s="429">
        <f>+SUBTOTAL(3,$B$4:B298)</f>
        <v>7</v>
      </c>
      <c r="B298" s="429" t="str">
        <f>'Visual chart Edit'!B301</f>
        <v>49/4</v>
      </c>
      <c r="C298" s="429" t="str">
        <f>'Visual chart Edit'!C301</f>
        <v>DA+3</v>
      </c>
      <c r="D298" s="429" t="s">
        <v>1346</v>
      </c>
      <c r="E298" s="482">
        <f>'Visual chart Edit'!I301</f>
        <v>421.7</v>
      </c>
      <c r="F298" s="429" t="str">
        <f>'Visual chart Edit'!K301</f>
        <v>Sandy</v>
      </c>
      <c r="G298" s="429" t="str">
        <f>'Visual chart Edit'!L301</f>
        <v>E</v>
      </c>
      <c r="H298" s="429"/>
    </row>
    <row r="299" spans="1:8" hidden="1" x14ac:dyDescent="0.35">
      <c r="A299" s="429">
        <f>+SUBTOTAL(3,$B$4:B299)</f>
        <v>7</v>
      </c>
      <c r="B299" s="429" t="str">
        <f>'Visual chart Edit'!B302</f>
        <v>49/5</v>
      </c>
      <c r="C299" s="429" t="str">
        <f>'Visual chart Edit'!C302</f>
        <v>DA+3</v>
      </c>
      <c r="D299" s="429" t="s">
        <v>1347</v>
      </c>
      <c r="E299" s="482">
        <f>'Visual chart Edit'!I302</f>
        <v>396.6</v>
      </c>
      <c r="F299" s="429" t="str">
        <f>'Visual chart Edit'!K302</f>
        <v>Sandy</v>
      </c>
      <c r="G299" s="429" t="str">
        <f>'Visual chart Edit'!L302</f>
        <v>E</v>
      </c>
      <c r="H299" s="429"/>
    </row>
    <row r="300" spans="1:8" hidden="1" x14ac:dyDescent="0.35">
      <c r="A300" s="429">
        <f>+SUBTOTAL(3,$B$4:B300)</f>
        <v>7</v>
      </c>
      <c r="B300" s="429" t="str">
        <f>'Visual chart Edit'!B303</f>
        <v>49/6</v>
      </c>
      <c r="C300" s="429" t="str">
        <f>'Visual chart Edit'!C303</f>
        <v>DA+0</v>
      </c>
      <c r="D300" s="429" t="s">
        <v>1347</v>
      </c>
      <c r="E300" s="482">
        <f>'Visual chart Edit'!I303</f>
        <v>412.8</v>
      </c>
      <c r="F300" s="429" t="str">
        <f>'Visual chart Edit'!K303</f>
        <v>Sandy</v>
      </c>
      <c r="G300" s="429" t="str">
        <f>'Visual chart Edit'!L303</f>
        <v>E</v>
      </c>
      <c r="H300" s="429"/>
    </row>
    <row r="301" spans="1:8" hidden="1" x14ac:dyDescent="0.35">
      <c r="A301" s="429">
        <f>+SUBTOTAL(3,$B$4:B301)</f>
        <v>7</v>
      </c>
      <c r="B301" s="429" t="str">
        <f>'Visual chart Edit'!B304</f>
        <v>49/7</v>
      </c>
      <c r="C301" s="429" t="str">
        <f>'Visual chart Edit'!C304</f>
        <v>DA+0</v>
      </c>
      <c r="D301" s="429" t="s">
        <v>1347</v>
      </c>
      <c r="E301" s="482">
        <f>'Visual chart Edit'!I304</f>
        <v>340.2</v>
      </c>
      <c r="F301" s="429" t="str">
        <f>'Visual chart Edit'!K304</f>
        <v>Sandy</v>
      </c>
      <c r="G301" s="429" t="str">
        <f>'Visual chart Edit'!L304</f>
        <v>E</v>
      </c>
      <c r="H301" s="429"/>
    </row>
    <row r="302" spans="1:8" hidden="1" x14ac:dyDescent="0.35">
      <c r="A302" s="429">
        <f>+SUBTOTAL(3,$B$4:B302)</f>
        <v>7</v>
      </c>
      <c r="B302" s="429" t="str">
        <f>'Visual chart Edit'!B305</f>
        <v>50/0</v>
      </c>
      <c r="C302" s="429" t="str">
        <f>'Visual chart Edit'!C305</f>
        <v>DB2+0</v>
      </c>
      <c r="D302" s="429" t="s">
        <v>1347</v>
      </c>
      <c r="E302" s="482">
        <f>'Visual chart Edit'!I305</f>
        <v>500.2</v>
      </c>
      <c r="F302" s="429" t="str">
        <f>'Visual chart Edit'!K305</f>
        <v>Sandy</v>
      </c>
      <c r="G302" s="429" t="str">
        <f>'Visual chart Edit'!L305</f>
        <v>E</v>
      </c>
      <c r="H302" s="429" t="s">
        <v>424</v>
      </c>
    </row>
    <row r="303" spans="1:8" hidden="1" x14ac:dyDescent="0.35">
      <c r="A303" s="429">
        <f>+SUBTOTAL(3,$B$4:B303)</f>
        <v>7</v>
      </c>
      <c r="B303" s="429" t="str">
        <f>'Visual chart Edit'!B306</f>
        <v>50/1</v>
      </c>
      <c r="C303" s="429" t="str">
        <f>'Visual chart Edit'!C306</f>
        <v>DA+6</v>
      </c>
      <c r="D303" s="429" t="s">
        <v>1347</v>
      </c>
      <c r="E303" s="482">
        <f>'Visual chart Edit'!I306</f>
        <v>469.1</v>
      </c>
      <c r="F303" s="429" t="str">
        <f>'Visual chart Edit'!K306</f>
        <v>Sandy</v>
      </c>
      <c r="G303" s="429" t="str">
        <f>'Visual chart Edit'!L306</f>
        <v>E</v>
      </c>
      <c r="H303" s="429" t="s">
        <v>424</v>
      </c>
    </row>
    <row r="304" spans="1:8" hidden="1" x14ac:dyDescent="0.35">
      <c r="A304" s="429">
        <f>+SUBTOTAL(3,$B$4:B304)</f>
        <v>7</v>
      </c>
      <c r="B304" s="429" t="str">
        <f>'Visual chart Edit'!B307</f>
        <v>50/2</v>
      </c>
      <c r="C304" s="429" t="str">
        <f>'Visual chart Edit'!C307</f>
        <v>DA+9</v>
      </c>
      <c r="D304" s="429" t="s">
        <v>1347</v>
      </c>
      <c r="E304" s="482">
        <f>'Visual chart Edit'!I307</f>
        <v>367.1</v>
      </c>
      <c r="F304" s="429" t="str">
        <f>'Visual chart Edit'!K307</f>
        <v>Sandy</v>
      </c>
      <c r="G304" s="429" t="str">
        <f>'Visual chart Edit'!L307</f>
        <v>E</v>
      </c>
      <c r="H304" s="429" t="s">
        <v>424</v>
      </c>
    </row>
    <row r="305" spans="1:8" hidden="1" x14ac:dyDescent="0.35">
      <c r="A305" s="429">
        <f>+SUBTOTAL(3,$B$4:B305)</f>
        <v>7</v>
      </c>
      <c r="B305" s="429" t="str">
        <f>'Visual chart Edit'!B308</f>
        <v>50/3</v>
      </c>
      <c r="C305" s="429" t="str">
        <f>'Visual chart Edit'!C308</f>
        <v>DA+6</v>
      </c>
      <c r="D305" s="429" t="s">
        <v>1347</v>
      </c>
      <c r="E305" s="482">
        <f>'Visual chart Edit'!I308</f>
        <v>470.4</v>
      </c>
      <c r="F305" s="429" t="str">
        <f>'Visual chart Edit'!K308</f>
        <v>Sandy</v>
      </c>
      <c r="G305" s="429" t="str">
        <f>'Visual chart Edit'!L308</f>
        <v>E</v>
      </c>
      <c r="H305" s="429" t="s">
        <v>424</v>
      </c>
    </row>
    <row r="306" spans="1:8" hidden="1" x14ac:dyDescent="0.35">
      <c r="A306" s="429">
        <f>+SUBTOTAL(3,$B$4:B306)</f>
        <v>7</v>
      </c>
      <c r="B306" s="429" t="str">
        <f>'Visual chart Edit'!B309</f>
        <v>50/4</v>
      </c>
      <c r="C306" s="429" t="str">
        <f>'Visual chart Edit'!C309</f>
        <v>DA+9</v>
      </c>
      <c r="D306" s="429" t="s">
        <v>1348</v>
      </c>
      <c r="E306" s="482">
        <f>'Visual chart Edit'!I309</f>
        <v>354.8</v>
      </c>
      <c r="F306" s="429" t="str">
        <f>'Visual chart Edit'!K309</f>
        <v>Sandy</v>
      </c>
      <c r="G306" s="429" t="str">
        <f>'Visual chart Edit'!L309</f>
        <v>E</v>
      </c>
      <c r="H306" s="429" t="s">
        <v>424</v>
      </c>
    </row>
    <row r="307" spans="1:8" hidden="1" x14ac:dyDescent="0.35">
      <c r="A307" s="429">
        <f>+SUBTOTAL(3,$B$4:B307)</f>
        <v>7</v>
      </c>
      <c r="B307" s="429" t="str">
        <f>'Visual chart Edit'!B310</f>
        <v>50/5</v>
      </c>
      <c r="C307" s="429" t="str">
        <f>'Visual chart Edit'!C310</f>
        <v>DA+9</v>
      </c>
      <c r="D307" s="429" t="s">
        <v>1348</v>
      </c>
      <c r="E307" s="482">
        <f>'Visual chart Edit'!I310</f>
        <v>442.1</v>
      </c>
      <c r="F307" s="429" t="str">
        <f>'Visual chart Edit'!K310</f>
        <v>Sandy</v>
      </c>
      <c r="G307" s="429" t="str">
        <f>'Visual chart Edit'!L310</f>
        <v>E</v>
      </c>
      <c r="H307" s="429" t="s">
        <v>424</v>
      </c>
    </row>
    <row r="308" spans="1:8" hidden="1" x14ac:dyDescent="0.35">
      <c r="A308" s="429">
        <f>+SUBTOTAL(3,$B$4:B308)</f>
        <v>7</v>
      </c>
      <c r="B308" s="429" t="str">
        <f>'Visual chart Edit'!B311</f>
        <v>50/6</v>
      </c>
      <c r="C308" s="429" t="str">
        <f>'Visual chart Edit'!C311</f>
        <v>DA+9</v>
      </c>
      <c r="D308" s="429" t="s">
        <v>1348</v>
      </c>
      <c r="E308" s="482">
        <f>'Visual chart Edit'!I311</f>
        <v>364.4</v>
      </c>
      <c r="F308" s="429" t="str">
        <f>'Visual chart Edit'!K311</f>
        <v>Sandy</v>
      </c>
      <c r="G308" s="429" t="str">
        <f>'Visual chart Edit'!L311</f>
        <v>E</v>
      </c>
      <c r="H308" s="429" t="s">
        <v>424</v>
      </c>
    </row>
    <row r="309" spans="1:8" hidden="1" x14ac:dyDescent="0.35">
      <c r="A309" s="429">
        <f>+SUBTOTAL(3,$B$4:B309)</f>
        <v>7</v>
      </c>
      <c r="B309" s="429" t="str">
        <f>'Visual chart Edit'!B312</f>
        <v>50/7</v>
      </c>
      <c r="C309" s="429" t="str">
        <f>'Visual chart Edit'!C312</f>
        <v>DA+0</v>
      </c>
      <c r="D309" s="429" t="s">
        <v>1348</v>
      </c>
      <c r="E309" s="482">
        <f>'Visual chart Edit'!I312</f>
        <v>470.8</v>
      </c>
      <c r="F309" s="429" t="str">
        <f>'Visual chart Edit'!K312</f>
        <v>Sandy</v>
      </c>
      <c r="G309" s="429" t="str">
        <f>'Visual chart Edit'!L312</f>
        <v>E</v>
      </c>
      <c r="H309" s="429" t="s">
        <v>424</v>
      </c>
    </row>
    <row r="310" spans="1:8" hidden="1" x14ac:dyDescent="0.35">
      <c r="A310" s="429">
        <f>+SUBTOTAL(3,$B$4:B310)</f>
        <v>7</v>
      </c>
      <c r="B310" s="429" t="str">
        <f>'Visual chart Edit'!B313</f>
        <v>50/8</v>
      </c>
      <c r="C310" s="429" t="str">
        <f>'Visual chart Edit'!C313</f>
        <v>DA+9</v>
      </c>
      <c r="D310" s="429" t="s">
        <v>1349</v>
      </c>
      <c r="E310" s="482">
        <f>'Visual chart Edit'!I313</f>
        <v>345</v>
      </c>
      <c r="F310" s="429" t="str">
        <f>'Visual chart Edit'!K313</f>
        <v>Sandy</v>
      </c>
      <c r="G310" s="429" t="str">
        <f>'Visual chart Edit'!L313</f>
        <v>E</v>
      </c>
      <c r="H310" s="429" t="s">
        <v>424</v>
      </c>
    </row>
    <row r="311" spans="1:8" hidden="1" x14ac:dyDescent="0.35">
      <c r="A311" s="429">
        <f>+SUBTOTAL(3,$B$4:B311)</f>
        <v>7</v>
      </c>
      <c r="B311" s="429" t="str">
        <f>'Visual chart Edit'!B314</f>
        <v>50/9</v>
      </c>
      <c r="C311" s="429" t="str">
        <f>'Visual chart Edit'!C314</f>
        <v>DA+0</v>
      </c>
      <c r="D311" s="429" t="s">
        <v>1349</v>
      </c>
      <c r="E311" s="482">
        <f>'Visual chart Edit'!I314</f>
        <v>364.4</v>
      </c>
      <c r="F311" s="429" t="str">
        <f>'Visual chart Edit'!K314</f>
        <v>Sandy</v>
      </c>
      <c r="G311" s="429" t="str">
        <f>'Visual chart Edit'!L314</f>
        <v>E</v>
      </c>
      <c r="H311" s="429" t="s">
        <v>424</v>
      </c>
    </row>
    <row r="312" spans="1:8" hidden="1" x14ac:dyDescent="0.35">
      <c r="A312" s="429">
        <f>+SUBTOTAL(3,$B$4:B312)</f>
        <v>7</v>
      </c>
      <c r="B312" s="429" t="str">
        <f>'Visual chart Edit'!B315</f>
        <v>50/10</v>
      </c>
      <c r="C312" s="429" t="str">
        <f>'Visual chart Edit'!C315</f>
        <v>DA+0</v>
      </c>
      <c r="D312" s="429" t="s">
        <v>1349</v>
      </c>
      <c r="E312" s="482">
        <f>'Visual chart Edit'!I315</f>
        <v>394.6</v>
      </c>
      <c r="F312" s="429" t="str">
        <f>'Visual chart Edit'!K315</f>
        <v>Sandy</v>
      </c>
      <c r="G312" s="429" t="str">
        <f>'Visual chart Edit'!L315</f>
        <v>E</v>
      </c>
      <c r="H312" s="429" t="s">
        <v>424</v>
      </c>
    </row>
    <row r="313" spans="1:8" hidden="1" x14ac:dyDescent="0.35">
      <c r="A313" s="429">
        <f>+SUBTOTAL(3,$B$4:B313)</f>
        <v>7</v>
      </c>
      <c r="B313" s="429" t="str">
        <f>'Visual chart Edit'!B316</f>
        <v>51/0</v>
      </c>
      <c r="C313" s="429" t="str">
        <f>'Visual chart Edit'!C316</f>
        <v>DC2+0</v>
      </c>
      <c r="D313" s="429" t="s">
        <v>1349</v>
      </c>
      <c r="E313" s="482">
        <f>'Visual chart Edit'!I316</f>
        <v>401.4</v>
      </c>
      <c r="F313" s="429" t="str">
        <f>'Visual chart Edit'!K316</f>
        <v>Sandy</v>
      </c>
      <c r="G313" s="429" t="str">
        <f>'Visual chart Edit'!L316</f>
        <v>E</v>
      </c>
      <c r="H313" s="429" t="s">
        <v>424</v>
      </c>
    </row>
    <row r="314" spans="1:8" hidden="1" x14ac:dyDescent="0.35">
      <c r="A314" s="429">
        <f>+SUBTOTAL(3,$B$4:B314)</f>
        <v>7</v>
      </c>
      <c r="B314" s="429" t="str">
        <f>'Visual chart Edit'!B317</f>
        <v>51/1</v>
      </c>
      <c r="C314" s="429" t="str">
        <f>'Visual chart Edit'!C317</f>
        <v>DA+0</v>
      </c>
      <c r="D314" s="429" t="s">
        <v>1349</v>
      </c>
      <c r="E314" s="482">
        <f>'Visual chart Edit'!I317</f>
        <v>356.6</v>
      </c>
      <c r="F314" s="429" t="str">
        <f>'Visual chart Edit'!K317</f>
        <v>Sandy</v>
      </c>
      <c r="G314" s="429" t="str">
        <f>'Visual chart Edit'!L317</f>
        <v>E</v>
      </c>
      <c r="H314" s="429" t="s">
        <v>424</v>
      </c>
    </row>
    <row r="315" spans="1:8" hidden="1" x14ac:dyDescent="0.35">
      <c r="A315" s="429">
        <f>+SUBTOTAL(3,$B$4:B315)</f>
        <v>7</v>
      </c>
      <c r="B315" s="429" t="str">
        <f>'Visual chart Edit'!B318</f>
        <v>51/2</v>
      </c>
      <c r="C315" s="429" t="str">
        <f>'Visual chart Edit'!C318</f>
        <v>DA+0</v>
      </c>
      <c r="D315" s="429" t="s">
        <v>1349</v>
      </c>
      <c r="E315" s="482">
        <f>'Visual chart Edit'!I318</f>
        <v>307.10000000000002</v>
      </c>
      <c r="F315" s="429" t="str">
        <f>'Visual chart Edit'!K318</f>
        <v>Sandy</v>
      </c>
      <c r="G315" s="429" t="str">
        <f>'Visual chart Edit'!L318</f>
        <v>E</v>
      </c>
      <c r="H315" s="429" t="s">
        <v>424</v>
      </c>
    </row>
    <row r="316" spans="1:8" hidden="1" x14ac:dyDescent="0.35">
      <c r="A316" s="429">
        <f>+SUBTOTAL(3,$B$4:B316)</f>
        <v>7</v>
      </c>
      <c r="B316" s="429" t="str">
        <f>'Visual chart Edit'!B319</f>
        <v>52/0</v>
      </c>
      <c r="C316" s="429" t="str">
        <f>'Visual chart Edit'!C319</f>
        <v>DC2+0</v>
      </c>
      <c r="D316" s="429" t="s">
        <v>1349</v>
      </c>
      <c r="E316" s="482">
        <f>'Visual chart Edit'!I319</f>
        <v>385</v>
      </c>
      <c r="F316" s="429" t="str">
        <f>'Visual chart Edit'!K319</f>
        <v>Sandy</v>
      </c>
      <c r="G316" s="429" t="str">
        <f>'Visual chart Edit'!L319</f>
        <v>E</v>
      </c>
      <c r="H316" s="429" t="s">
        <v>424</v>
      </c>
    </row>
    <row r="317" spans="1:8" x14ac:dyDescent="0.35">
      <c r="A317" s="429">
        <f>+SUBTOTAL(3,$B$4:B317)</f>
        <v>8</v>
      </c>
      <c r="B317" s="429" t="str">
        <f>'Visual chart Edit'!B320</f>
        <v>52/1</v>
      </c>
      <c r="C317" s="429" t="str">
        <f>'Visual chart Edit'!C320</f>
        <v>DA+6</v>
      </c>
      <c r="D317" s="429" t="s">
        <v>1350</v>
      </c>
      <c r="E317" s="482">
        <f>'Visual chart Edit'!I320</f>
        <v>402</v>
      </c>
      <c r="F317" s="429" t="str">
        <f>'Visual chart Edit'!K320</f>
        <v>Sandy</v>
      </c>
      <c r="G317" s="429" t="s">
        <v>125</v>
      </c>
      <c r="H317" s="429"/>
    </row>
    <row r="318" spans="1:8" hidden="1" x14ac:dyDescent="0.35">
      <c r="A318" s="429">
        <f>+SUBTOTAL(3,$B$4:B318)</f>
        <v>8</v>
      </c>
      <c r="B318" s="429" t="str">
        <f>'Visual chart Edit'!B321</f>
        <v>52/2</v>
      </c>
      <c r="C318" s="429" t="str">
        <f>'Visual chart Edit'!C321</f>
        <v>DA+6</v>
      </c>
      <c r="D318" s="429" t="s">
        <v>1350</v>
      </c>
      <c r="E318" s="482">
        <f>'Visual chart Edit'!I321</f>
        <v>402.6</v>
      </c>
      <c r="F318" s="429" t="str">
        <f>'Visual chart Edit'!K321</f>
        <v>Sandy</v>
      </c>
      <c r="G318" s="429" t="str">
        <f>'Visual chart Edit'!L321</f>
        <v>E</v>
      </c>
      <c r="H318" s="429"/>
    </row>
    <row r="319" spans="1:8" hidden="1" x14ac:dyDescent="0.35">
      <c r="A319" s="429">
        <f>+SUBTOTAL(3,$B$4:B319)</f>
        <v>8</v>
      </c>
      <c r="B319" s="429" t="str">
        <f>'Visual chart Edit'!B322</f>
        <v>52/3</v>
      </c>
      <c r="C319" s="429" t="str">
        <f>'Visual chart Edit'!C322</f>
        <v>DA+9</v>
      </c>
      <c r="D319" s="429" t="s">
        <v>1350</v>
      </c>
      <c r="E319" s="482">
        <f>'Visual chart Edit'!I322</f>
        <v>437</v>
      </c>
      <c r="F319" s="429" t="str">
        <f>'Visual chart Edit'!K322</f>
        <v>Sandy</v>
      </c>
      <c r="G319" s="429" t="str">
        <f>'Visual chart Edit'!L322</f>
        <v>E</v>
      </c>
      <c r="H319" s="429"/>
    </row>
    <row r="320" spans="1:8" hidden="1" x14ac:dyDescent="0.35">
      <c r="A320" s="429">
        <f>+SUBTOTAL(3,$B$4:B320)</f>
        <v>8</v>
      </c>
      <c r="B320" s="429" t="str">
        <f>'Visual chart Edit'!B323</f>
        <v>52/4</v>
      </c>
      <c r="C320" s="429" t="str">
        <f>'Visual chart Edit'!C323</f>
        <v>DA+9</v>
      </c>
      <c r="D320" s="429" t="s">
        <v>1350</v>
      </c>
      <c r="E320" s="482">
        <f>'Visual chart Edit'!I323</f>
        <v>393.8</v>
      </c>
      <c r="F320" s="429" t="str">
        <f>'Visual chart Edit'!K323</f>
        <v>Sandy</v>
      </c>
      <c r="G320" s="429" t="str">
        <f>'Visual chart Edit'!L323</f>
        <v>E</v>
      </c>
      <c r="H320" s="429"/>
    </row>
    <row r="321" spans="1:8" hidden="1" x14ac:dyDescent="0.35">
      <c r="A321" s="429">
        <f>+SUBTOTAL(3,$B$4:B321)</f>
        <v>8</v>
      </c>
      <c r="B321" s="429" t="str">
        <f>'Visual chart Edit'!B324</f>
        <v>52/5</v>
      </c>
      <c r="C321" s="429" t="str">
        <f>'Visual chart Edit'!C324</f>
        <v>DA+9</v>
      </c>
      <c r="D321" s="429" t="s">
        <v>1350</v>
      </c>
      <c r="E321" s="482">
        <f>'Visual chart Edit'!I324</f>
        <v>447</v>
      </c>
      <c r="F321" s="429" t="str">
        <f>'Visual chart Edit'!K324</f>
        <v>Sandy</v>
      </c>
      <c r="G321" s="429" t="str">
        <f>'Visual chart Edit'!L324</f>
        <v>E</v>
      </c>
      <c r="H321" s="429"/>
    </row>
    <row r="322" spans="1:8" hidden="1" x14ac:dyDescent="0.35">
      <c r="A322" s="429">
        <f>+SUBTOTAL(3,$B$4:B322)</f>
        <v>8</v>
      </c>
      <c r="B322" s="429" t="str">
        <f>'Visual chart Edit'!B325</f>
        <v>52/6</v>
      </c>
      <c r="C322" s="429" t="str">
        <f>'Visual chart Edit'!C325</f>
        <v>DA+6</v>
      </c>
      <c r="D322" s="429" t="s">
        <v>1350</v>
      </c>
      <c r="E322" s="482">
        <f>'Visual chart Edit'!I325</f>
        <v>373</v>
      </c>
      <c r="F322" s="429" t="str">
        <f>'Visual chart Edit'!K325</f>
        <v>Sandy</v>
      </c>
      <c r="G322" s="429" t="str">
        <f>'Visual chart Edit'!L325</f>
        <v>E</v>
      </c>
      <c r="H322" s="429"/>
    </row>
    <row r="323" spans="1:8" hidden="1" x14ac:dyDescent="0.35">
      <c r="A323" s="429">
        <f>+SUBTOTAL(3,$B$4:B323)</f>
        <v>8</v>
      </c>
      <c r="B323" s="429" t="str">
        <f>'Visual chart Edit'!B326</f>
        <v>52/7</v>
      </c>
      <c r="C323" s="429" t="str">
        <f>'Visual chart Edit'!C326</f>
        <v>DA+3</v>
      </c>
      <c r="D323" s="429" t="s">
        <v>1350</v>
      </c>
      <c r="E323" s="482">
        <f>'Visual chart Edit'!I326</f>
        <v>406.8</v>
      </c>
      <c r="F323" s="429" t="str">
        <f>'Visual chart Edit'!K326</f>
        <v>Sandy</v>
      </c>
      <c r="G323" s="429" t="str">
        <f>'Visual chart Edit'!L326</f>
        <v>E</v>
      </c>
      <c r="H323" s="429"/>
    </row>
    <row r="324" spans="1:8" hidden="1" x14ac:dyDescent="0.35">
      <c r="A324" s="429">
        <f>+SUBTOTAL(3,$B$4:B324)</f>
        <v>8</v>
      </c>
      <c r="B324" s="429" t="str">
        <f>'Visual chart Edit'!B327</f>
        <v>52/8</v>
      </c>
      <c r="C324" s="429" t="str">
        <f>'Visual chart Edit'!C327</f>
        <v>DA+6</v>
      </c>
      <c r="D324" s="429" t="s">
        <v>1350</v>
      </c>
      <c r="E324" s="482">
        <f>'Visual chart Edit'!I327</f>
        <v>433</v>
      </c>
      <c r="F324" s="429" t="str">
        <f>'Visual chart Edit'!K327</f>
        <v>Sandy</v>
      </c>
      <c r="G324" s="429" t="str">
        <f>'Visual chart Edit'!L327</f>
        <v>E</v>
      </c>
      <c r="H324" s="429"/>
    </row>
    <row r="325" spans="1:8" hidden="1" x14ac:dyDescent="0.35">
      <c r="A325" s="429">
        <f>+SUBTOTAL(3,$B$4:B325)</f>
        <v>8</v>
      </c>
      <c r="B325" s="429" t="str">
        <f>'Visual chart Edit'!B328</f>
        <v>52/9</v>
      </c>
      <c r="C325" s="429" t="str">
        <f>'Visual chart Edit'!C328</f>
        <v>DA+3</v>
      </c>
      <c r="D325" s="429" t="s">
        <v>1350</v>
      </c>
      <c r="E325" s="482">
        <f>'Visual chart Edit'!I328</f>
        <v>399.7</v>
      </c>
      <c r="F325" s="429" t="str">
        <f>'Visual chart Edit'!K328</f>
        <v>Sandy</v>
      </c>
      <c r="G325" s="429" t="str">
        <f>'Visual chart Edit'!L328</f>
        <v>E</v>
      </c>
      <c r="H325" s="429"/>
    </row>
    <row r="326" spans="1:8" hidden="1" x14ac:dyDescent="0.35">
      <c r="A326" s="429">
        <f>+SUBTOTAL(3,$B$4:B326)</f>
        <v>8</v>
      </c>
      <c r="B326" s="429" t="str">
        <f>'Visual chart Edit'!B329</f>
        <v>52/10</v>
      </c>
      <c r="C326" s="429" t="str">
        <f>'Visual chart Edit'!C329</f>
        <v>DA+9</v>
      </c>
      <c r="D326" s="429" t="s">
        <v>1350</v>
      </c>
      <c r="E326" s="482">
        <f>'Visual chart Edit'!I329</f>
        <v>384.1</v>
      </c>
      <c r="F326" s="429" t="str">
        <f>'Visual chart Edit'!K329</f>
        <v>Sandy</v>
      </c>
      <c r="G326" s="429" t="str">
        <f>'Visual chart Edit'!L329</f>
        <v>E</v>
      </c>
      <c r="H326" s="429"/>
    </row>
    <row r="327" spans="1:8" hidden="1" x14ac:dyDescent="0.35">
      <c r="A327" s="429">
        <f>+SUBTOTAL(3,$B$4:B327)</f>
        <v>8</v>
      </c>
      <c r="B327" s="429" t="str">
        <f>'Visual chart Edit'!B330</f>
        <v>53/0</v>
      </c>
      <c r="C327" s="429" t="str">
        <f>'Visual chart Edit'!C330</f>
        <v>DB2+9</v>
      </c>
      <c r="D327" s="429" t="s">
        <v>1350</v>
      </c>
      <c r="E327" s="482">
        <f>'Visual chart Edit'!I330</f>
        <v>455.9</v>
      </c>
      <c r="F327" s="429" t="str">
        <f>'Visual chart Edit'!K330</f>
        <v>Sandy</v>
      </c>
      <c r="G327" s="429" t="str">
        <f>'Visual chart Edit'!L330</f>
        <v>E</v>
      </c>
      <c r="H327" s="429"/>
    </row>
    <row r="328" spans="1:8" hidden="1" x14ac:dyDescent="0.35">
      <c r="A328" s="429">
        <f>+SUBTOTAL(3,$B$4:B328)</f>
        <v>8</v>
      </c>
      <c r="B328" s="429" t="str">
        <f>'Visual chart Edit'!B331</f>
        <v>53/1</v>
      </c>
      <c r="C328" s="429" t="str">
        <f>'Visual chart Edit'!C331</f>
        <v>DA+9</v>
      </c>
      <c r="D328" s="429" t="s">
        <v>1350</v>
      </c>
      <c r="E328" s="482">
        <f>'Visual chart Edit'!I331</f>
        <v>433.2</v>
      </c>
      <c r="F328" s="429" t="str">
        <f>'Visual chart Edit'!K331</f>
        <v>Sandy</v>
      </c>
      <c r="G328" s="429" t="str">
        <f>'Visual chart Edit'!L331</f>
        <v>E</v>
      </c>
      <c r="H328" s="429"/>
    </row>
    <row r="329" spans="1:8" hidden="1" x14ac:dyDescent="0.35">
      <c r="A329" s="429">
        <f>+SUBTOTAL(3,$B$4:B329)</f>
        <v>8</v>
      </c>
      <c r="B329" s="429" t="str">
        <f>'Visual chart Edit'!B332</f>
        <v>53/2</v>
      </c>
      <c r="C329" s="429" t="str">
        <f>'Visual chart Edit'!C332</f>
        <v>DA+0</v>
      </c>
      <c r="D329" s="429" t="s">
        <v>1350</v>
      </c>
      <c r="E329" s="482">
        <f>'Visual chart Edit'!I332</f>
        <v>407.4</v>
      </c>
      <c r="F329" s="429" t="str">
        <f>'Visual chart Edit'!K332</f>
        <v>Sandy</v>
      </c>
      <c r="G329" s="429" t="str">
        <f>'Visual chart Edit'!L332</f>
        <v>E</v>
      </c>
      <c r="H329" s="429"/>
    </row>
    <row r="330" spans="1:8" hidden="1" x14ac:dyDescent="0.35">
      <c r="A330" s="429">
        <f>+SUBTOTAL(3,$B$4:B330)</f>
        <v>8</v>
      </c>
      <c r="B330" s="429" t="str">
        <f>'Visual chart Edit'!B333</f>
        <v>53/3</v>
      </c>
      <c r="C330" s="429" t="str">
        <f>'Visual chart Edit'!C333</f>
        <v>DA+6</v>
      </c>
      <c r="D330" s="429" t="s">
        <v>1351</v>
      </c>
      <c r="E330" s="482">
        <f>'Visual chart Edit'!I333</f>
        <v>394.5</v>
      </c>
      <c r="F330" s="429" t="str">
        <f>'Visual chart Edit'!K333</f>
        <v>Sandy</v>
      </c>
      <c r="G330" s="429" t="str">
        <f>'Visual chart Edit'!L333</f>
        <v>E</v>
      </c>
      <c r="H330" s="429"/>
    </row>
    <row r="331" spans="1:8" hidden="1" x14ac:dyDescent="0.35">
      <c r="A331" s="429">
        <f>+SUBTOTAL(3,$B$4:B331)</f>
        <v>8</v>
      </c>
      <c r="B331" s="429" t="str">
        <f>'Visual chart Edit'!B334</f>
        <v>53/4</v>
      </c>
      <c r="C331" s="429" t="str">
        <f>'Visual chart Edit'!C334</f>
        <v>DA+0</v>
      </c>
      <c r="D331" s="429" t="s">
        <v>1351</v>
      </c>
      <c r="E331" s="482">
        <f>'Visual chart Edit'!I334</f>
        <v>410.1</v>
      </c>
      <c r="F331" s="429" t="str">
        <f>'Visual chart Edit'!K334</f>
        <v>Sandy</v>
      </c>
      <c r="G331" s="429" t="str">
        <f>'Visual chart Edit'!L334</f>
        <v>E</v>
      </c>
      <c r="H331" s="429"/>
    </row>
    <row r="332" spans="1:8" hidden="1" x14ac:dyDescent="0.35">
      <c r="A332" s="429">
        <f>+SUBTOTAL(3,$B$4:B332)</f>
        <v>8</v>
      </c>
      <c r="B332" s="429" t="str">
        <f>'Visual chart Edit'!B335</f>
        <v>53/5</v>
      </c>
      <c r="C332" s="429" t="str">
        <f>'Visual chart Edit'!C335</f>
        <v>DA+3</v>
      </c>
      <c r="D332" s="429" t="s">
        <v>1351</v>
      </c>
      <c r="E332" s="482">
        <f>'Visual chart Edit'!I335</f>
        <v>428.1</v>
      </c>
      <c r="F332" s="429" t="str">
        <f>'Visual chart Edit'!K335</f>
        <v>Sandy</v>
      </c>
      <c r="G332" s="429" t="str">
        <f>'Visual chart Edit'!L335</f>
        <v>E</v>
      </c>
      <c r="H332" s="429"/>
    </row>
    <row r="333" spans="1:8" hidden="1" x14ac:dyDescent="0.35">
      <c r="A333" s="429">
        <f>+SUBTOTAL(3,$B$4:B333)</f>
        <v>8</v>
      </c>
      <c r="B333" s="429" t="str">
        <f>'Visual chart Edit'!B336</f>
        <v>53/6</v>
      </c>
      <c r="C333" s="429" t="str">
        <f>'Visual chart Edit'!C336</f>
        <v>DA+6</v>
      </c>
      <c r="D333" s="429" t="s">
        <v>1352</v>
      </c>
      <c r="E333" s="482">
        <f>'Visual chart Edit'!I336</f>
        <v>406.6</v>
      </c>
      <c r="F333" s="429" t="str">
        <f>'Visual chart Edit'!K336</f>
        <v>Sandy</v>
      </c>
      <c r="G333" s="429" t="str">
        <f>'Visual chart Edit'!L336</f>
        <v>E</v>
      </c>
      <c r="H333" s="429"/>
    </row>
    <row r="334" spans="1:8" hidden="1" x14ac:dyDescent="0.35">
      <c r="A334" s="429">
        <f>+SUBTOTAL(3,$B$4:B334)</f>
        <v>8</v>
      </c>
      <c r="B334" s="429" t="str">
        <f>'Visual chart Edit'!B337</f>
        <v>53/7</v>
      </c>
      <c r="C334" s="429" t="str">
        <f>'Visual chart Edit'!C337</f>
        <v>DA+3</v>
      </c>
      <c r="D334" s="429" t="s">
        <v>1352</v>
      </c>
      <c r="E334" s="482">
        <f>'Visual chart Edit'!I337</f>
        <v>411.3</v>
      </c>
      <c r="F334" s="429" t="str">
        <f>'Visual chart Edit'!K337</f>
        <v>Sandy</v>
      </c>
      <c r="G334" s="429" t="str">
        <f>'Visual chart Edit'!L337</f>
        <v>E</v>
      </c>
      <c r="H334" s="429"/>
    </row>
    <row r="335" spans="1:8" hidden="1" x14ac:dyDescent="0.35">
      <c r="A335" s="429">
        <f>+SUBTOTAL(3,$B$4:B335)</f>
        <v>8</v>
      </c>
      <c r="B335" s="429" t="str">
        <f>'Visual chart Edit'!B338</f>
        <v>53/8</v>
      </c>
      <c r="C335" s="429" t="str">
        <f>'Visual chart Edit'!C338</f>
        <v>DA+3</v>
      </c>
      <c r="D335" s="429" t="s">
        <v>1352</v>
      </c>
      <c r="E335" s="482">
        <f>'Visual chart Edit'!I338</f>
        <v>427.8</v>
      </c>
      <c r="F335" s="429" t="str">
        <f>'Visual chart Edit'!K338</f>
        <v>Sandy</v>
      </c>
      <c r="G335" s="429" t="str">
        <f>'Visual chart Edit'!L338</f>
        <v>E</v>
      </c>
      <c r="H335" s="429"/>
    </row>
    <row r="336" spans="1:8" x14ac:dyDescent="0.35">
      <c r="A336" s="429">
        <f>+SUBTOTAL(3,$B$4:B336)</f>
        <v>9</v>
      </c>
      <c r="B336" s="429" t="str">
        <f>'Visual chart Edit'!B339</f>
        <v>54/0</v>
      </c>
      <c r="C336" s="429" t="str">
        <f>'Visual chart Edit'!C339</f>
        <v>DB1+6</v>
      </c>
      <c r="D336" s="429" t="s">
        <v>1352</v>
      </c>
      <c r="E336" s="482">
        <f>'Visual chart Edit'!I339</f>
        <v>371.3</v>
      </c>
      <c r="F336" s="429" t="str">
        <f>'Visual chart Edit'!K339</f>
        <v>Sandy</v>
      </c>
      <c r="G336" s="429" t="s">
        <v>125</v>
      </c>
      <c r="H336" s="429"/>
    </row>
    <row r="337" spans="1:8" hidden="1" x14ac:dyDescent="0.35">
      <c r="A337" s="429">
        <f>+SUBTOTAL(3,$B$4:B337)</f>
        <v>9</v>
      </c>
      <c r="B337" s="429" t="str">
        <f>'Visual chart Edit'!B340</f>
        <v>54/1</v>
      </c>
      <c r="C337" s="429" t="str">
        <f>'Visual chart Edit'!C340</f>
        <v>DA+3</v>
      </c>
      <c r="D337" s="429" t="s">
        <v>1352</v>
      </c>
      <c r="E337" s="482">
        <f>'Visual chart Edit'!I340</f>
        <v>365.1</v>
      </c>
      <c r="F337" s="429" t="str">
        <f>'Visual chart Edit'!K340</f>
        <v>Sandy</v>
      </c>
      <c r="G337" s="429" t="str">
        <f>'Visual chart Edit'!L340</f>
        <v>E</v>
      </c>
      <c r="H337" s="429"/>
    </row>
    <row r="338" spans="1:8" hidden="1" x14ac:dyDescent="0.35">
      <c r="A338" s="429">
        <f>+SUBTOTAL(3,$B$4:B338)</f>
        <v>9</v>
      </c>
      <c r="B338" s="429" t="str">
        <f>'Visual chart Edit'!B341</f>
        <v>54/2</v>
      </c>
      <c r="C338" s="429" t="str">
        <f>'Visual chart Edit'!C341</f>
        <v>DA+3</v>
      </c>
      <c r="D338" s="429" t="s">
        <v>1352</v>
      </c>
      <c r="E338" s="482">
        <f>'Visual chart Edit'!I341</f>
        <v>381</v>
      </c>
      <c r="F338" s="429" t="str">
        <f>'Visual chart Edit'!K341</f>
        <v>Sandy</v>
      </c>
      <c r="G338" s="429" t="str">
        <f>'Visual chart Edit'!L341</f>
        <v>E</v>
      </c>
      <c r="H338" s="429"/>
    </row>
    <row r="339" spans="1:8" hidden="1" x14ac:dyDescent="0.35">
      <c r="A339" s="429">
        <f>+SUBTOTAL(3,$B$4:B339)</f>
        <v>9</v>
      </c>
      <c r="B339" s="429" t="str">
        <f>'Visual chart Edit'!B342</f>
        <v>54/3</v>
      </c>
      <c r="C339" s="429" t="str">
        <f>'Visual chart Edit'!C342</f>
        <v>DA+6</v>
      </c>
      <c r="D339" s="429" t="s">
        <v>1352</v>
      </c>
      <c r="E339" s="482">
        <f>'Visual chart Edit'!I342</f>
        <v>417</v>
      </c>
      <c r="F339" s="429" t="str">
        <f>'Visual chart Edit'!K342</f>
        <v>Sandy</v>
      </c>
      <c r="G339" s="429" t="str">
        <f>'Visual chart Edit'!L342</f>
        <v>E</v>
      </c>
      <c r="H339" s="429"/>
    </row>
    <row r="340" spans="1:8" hidden="1" x14ac:dyDescent="0.35">
      <c r="A340" s="429">
        <f>+SUBTOTAL(3,$B$4:B340)</f>
        <v>9</v>
      </c>
      <c r="B340" s="429" t="str">
        <f>'Visual chart Edit'!B343</f>
        <v>54/4</v>
      </c>
      <c r="C340" s="429" t="str">
        <f>'Visual chart Edit'!C343</f>
        <v>DA+9</v>
      </c>
      <c r="D340" s="429" t="s">
        <v>1352</v>
      </c>
      <c r="E340" s="482">
        <f>'Visual chart Edit'!I343</f>
        <v>423.3</v>
      </c>
      <c r="F340" s="429" t="str">
        <f>'Visual chart Edit'!K343</f>
        <v>Sandy</v>
      </c>
      <c r="G340" s="429" t="str">
        <f>'Visual chart Edit'!L343</f>
        <v>E</v>
      </c>
      <c r="H340" s="429"/>
    </row>
    <row r="341" spans="1:8" hidden="1" x14ac:dyDescent="0.35">
      <c r="A341" s="429">
        <f>+SUBTOTAL(3,$B$4:B341)</f>
        <v>9</v>
      </c>
      <c r="B341" s="429" t="str">
        <f>'Visual chart Edit'!B344</f>
        <v>54/5</v>
      </c>
      <c r="C341" s="429" t="str">
        <f>'Visual chart Edit'!C344</f>
        <v>DA+9</v>
      </c>
      <c r="D341" s="429" t="s">
        <v>1353</v>
      </c>
      <c r="E341" s="482">
        <f>'Visual chart Edit'!I344</f>
        <v>401</v>
      </c>
      <c r="F341" s="429" t="str">
        <f>'Visual chart Edit'!K344</f>
        <v>Sandy</v>
      </c>
      <c r="G341" s="429" t="str">
        <f>'Visual chart Edit'!L344</f>
        <v>E</v>
      </c>
      <c r="H341" s="429"/>
    </row>
    <row r="342" spans="1:8" hidden="1" x14ac:dyDescent="0.35">
      <c r="A342" s="429">
        <f>+SUBTOTAL(3,$B$4:B342)</f>
        <v>9</v>
      </c>
      <c r="B342" s="429" t="str">
        <f>'Visual chart Edit'!B345</f>
        <v>55/0</v>
      </c>
      <c r="C342" s="429" t="str">
        <f>'Visual chart Edit'!C345</f>
        <v>DB1+6</v>
      </c>
      <c r="D342" s="429" t="s">
        <v>1353</v>
      </c>
      <c r="E342" s="482">
        <f>'Visual chart Edit'!I345</f>
        <v>424</v>
      </c>
      <c r="F342" s="429" t="str">
        <f>'Visual chart Edit'!K345</f>
        <v>Sandy</v>
      </c>
      <c r="G342" s="429" t="s">
        <v>1311</v>
      </c>
      <c r="H342" s="429"/>
    </row>
    <row r="343" spans="1:8" hidden="1" x14ac:dyDescent="0.35">
      <c r="A343" s="429">
        <f>+SUBTOTAL(3,$B$4:B343)</f>
        <v>9</v>
      </c>
      <c r="B343" s="429" t="str">
        <f>'Visual chart Edit'!B346</f>
        <v>55/1</v>
      </c>
      <c r="C343" s="429" t="str">
        <f>'Visual chart Edit'!C346</f>
        <v>DA+0</v>
      </c>
      <c r="D343" s="429" t="s">
        <v>1353</v>
      </c>
      <c r="E343" s="482">
        <f>'Visual chart Edit'!I346</f>
        <v>404.9</v>
      </c>
      <c r="F343" s="429" t="str">
        <f>'Visual chart Edit'!K346</f>
        <v>WFR</v>
      </c>
      <c r="G343" s="429" t="str">
        <f>'Visual chart Edit'!L346</f>
        <v>E</v>
      </c>
      <c r="H343" s="429"/>
    </row>
    <row r="344" spans="1:8" hidden="1" x14ac:dyDescent="0.35">
      <c r="A344" s="429">
        <f>+SUBTOTAL(3,$B$4:B344)</f>
        <v>9</v>
      </c>
      <c r="B344" s="429" t="str">
        <f>'Visual chart Edit'!B347</f>
        <v>55/2</v>
      </c>
      <c r="C344" s="429" t="str">
        <f>'Visual chart Edit'!C347</f>
        <v>DA+0</v>
      </c>
      <c r="D344" s="429" t="s">
        <v>1354</v>
      </c>
      <c r="E344" s="482">
        <f>'Visual chart Edit'!I347</f>
        <v>343.1</v>
      </c>
      <c r="F344" s="429" t="str">
        <f>'Visual chart Edit'!K347</f>
        <v>WFR</v>
      </c>
      <c r="G344" s="429"/>
      <c r="H344" s="429"/>
    </row>
    <row r="345" spans="1:8" hidden="1" x14ac:dyDescent="0.35">
      <c r="A345" s="429">
        <f>+SUBTOTAL(3,$B$4:B345)</f>
        <v>9</v>
      </c>
      <c r="B345" s="429" t="str">
        <f>'Visual chart Edit'!B348</f>
        <v>55/3</v>
      </c>
      <c r="C345" s="429" t="str">
        <f>'Visual chart Edit'!C348</f>
        <v>DA+0</v>
      </c>
      <c r="D345" s="429" t="s">
        <v>1354</v>
      </c>
      <c r="E345" s="482">
        <f>'Visual chart Edit'!I348</f>
        <v>357.7</v>
      </c>
      <c r="F345" s="429" t="str">
        <f>'Visual chart Edit'!K348</f>
        <v>Sandy</v>
      </c>
      <c r="G345" s="429" t="str">
        <f>'Visual chart Edit'!L348</f>
        <v>E</v>
      </c>
      <c r="H345" s="429"/>
    </row>
    <row r="346" spans="1:8" hidden="1" x14ac:dyDescent="0.35">
      <c r="A346" s="429">
        <f>+SUBTOTAL(3,$B$4:B346)</f>
        <v>9</v>
      </c>
      <c r="B346" s="429" t="str">
        <f>'Visual chart Edit'!B349</f>
        <v>55/4</v>
      </c>
      <c r="C346" s="429" t="str">
        <f>'Visual chart Edit'!C349</f>
        <v>DA+0</v>
      </c>
      <c r="D346" s="429" t="s">
        <v>1354</v>
      </c>
      <c r="E346" s="482">
        <f>'Visual chart Edit'!I349</f>
        <v>365.2</v>
      </c>
      <c r="F346" s="429" t="str">
        <f>'Visual chart Edit'!K349</f>
        <v>Sandy</v>
      </c>
      <c r="G346" s="429" t="str">
        <f>'Visual chart Edit'!L349</f>
        <v>E</v>
      </c>
      <c r="H346" s="429"/>
    </row>
    <row r="347" spans="1:8" hidden="1" x14ac:dyDescent="0.35">
      <c r="A347" s="429">
        <f>+SUBTOTAL(3,$B$4:B347)</f>
        <v>9</v>
      </c>
      <c r="B347" s="429" t="str">
        <f>'Visual chart Edit'!B350</f>
        <v>55/5</v>
      </c>
      <c r="C347" s="429" t="str">
        <f>'Visual chart Edit'!C350</f>
        <v>DA+0</v>
      </c>
      <c r="D347" s="429" t="s">
        <v>1354</v>
      </c>
      <c r="E347" s="482">
        <f>'Visual chart Edit'!I350</f>
        <v>350.1</v>
      </c>
      <c r="F347" s="429" t="str">
        <f>'Visual chart Edit'!K350</f>
        <v>Sandy</v>
      </c>
      <c r="G347" s="429" t="str">
        <f>'Visual chart Edit'!L350</f>
        <v>E</v>
      </c>
      <c r="H347" s="429"/>
    </row>
    <row r="348" spans="1:8" hidden="1" x14ac:dyDescent="0.35">
      <c r="A348" s="429">
        <f>+SUBTOTAL(3,$B$4:B348)</f>
        <v>9</v>
      </c>
      <c r="B348" s="429" t="str">
        <f>'Visual chart Edit'!B351</f>
        <v>55/6</v>
      </c>
      <c r="C348" s="429" t="str">
        <f>'Visual chart Edit'!C351</f>
        <v>DA+0</v>
      </c>
      <c r="D348" s="429" t="s">
        <v>1354</v>
      </c>
      <c r="E348" s="482">
        <f>'Visual chart Edit'!I351</f>
        <v>357.7</v>
      </c>
      <c r="F348" s="429" t="str">
        <f>'Visual chart Edit'!K351</f>
        <v>Sandy</v>
      </c>
      <c r="G348" s="429" t="str">
        <f>'Visual chart Edit'!L351</f>
        <v>E</v>
      </c>
      <c r="H348" s="429"/>
    </row>
    <row r="349" spans="1:8" hidden="1" x14ac:dyDescent="0.35">
      <c r="A349" s="429">
        <f>+SUBTOTAL(3,$B$4:B349)</f>
        <v>9</v>
      </c>
      <c r="B349" s="429" t="str">
        <f>'Visual chart Edit'!B352</f>
        <v>55/7</v>
      </c>
      <c r="C349" s="429" t="str">
        <f>'Visual chart Edit'!C352</f>
        <v>DA+0</v>
      </c>
      <c r="D349" s="429" t="s">
        <v>1354</v>
      </c>
      <c r="E349" s="482">
        <f>'Visual chart Edit'!I352</f>
        <v>337.8</v>
      </c>
      <c r="F349" s="429" t="str">
        <f>'Visual chart Edit'!K352</f>
        <v>Sandy</v>
      </c>
      <c r="G349" s="429" t="str">
        <f>'Visual chart Edit'!L352</f>
        <v>E</v>
      </c>
      <c r="H349" s="429"/>
    </row>
    <row r="350" spans="1:8" hidden="1" x14ac:dyDescent="0.35">
      <c r="A350" s="429">
        <f>+SUBTOTAL(3,$B$4:B350)</f>
        <v>9</v>
      </c>
      <c r="B350" s="429" t="str">
        <f>'Visual chart Edit'!B353</f>
        <v>55/8</v>
      </c>
      <c r="C350" s="429" t="str">
        <f>'Visual chart Edit'!C353</f>
        <v>DA+6</v>
      </c>
      <c r="D350" s="429" t="s">
        <v>1354</v>
      </c>
      <c r="E350" s="482">
        <f>'Visual chart Edit'!I353</f>
        <v>341.22</v>
      </c>
      <c r="F350" s="429" t="str">
        <f>'Visual chart Edit'!K353</f>
        <v>Sandy</v>
      </c>
      <c r="G350" s="429" t="str">
        <f>'Visual chart Edit'!L353</f>
        <v>E</v>
      </c>
      <c r="H350" s="429"/>
    </row>
    <row r="351" spans="1:8" hidden="1" x14ac:dyDescent="0.35">
      <c r="A351" s="429">
        <f>+SUBTOTAL(3,$B$4:B351)</f>
        <v>9</v>
      </c>
      <c r="B351" s="429" t="s">
        <v>93</v>
      </c>
      <c r="C351" s="429" t="str">
        <f>'Visual chart Edit'!C354</f>
        <v>DD60+25</v>
      </c>
      <c r="D351" s="429" t="s">
        <v>1354</v>
      </c>
      <c r="E351" s="482">
        <f>'Visual chart Edit'!I354</f>
        <v>460.49</v>
      </c>
      <c r="F351" s="429" t="str">
        <f>'Visual chart Edit'!K354</f>
        <v>Sandy</v>
      </c>
      <c r="G351" s="429" t="str">
        <f>'Visual chart Edit'!L354</f>
        <v>E</v>
      </c>
      <c r="H351" s="429"/>
    </row>
    <row r="352" spans="1:8" hidden="1" x14ac:dyDescent="0.35">
      <c r="A352" s="429">
        <f>+SUBTOTAL(3,$B$4:B352)</f>
        <v>9</v>
      </c>
      <c r="B352" s="429" t="str">
        <f>'Visual chart Edit'!B355</f>
        <v>57/0</v>
      </c>
      <c r="C352" s="429" t="str">
        <f>'Visual chart Edit'!C355</f>
        <v>DD60+25</v>
      </c>
      <c r="D352" s="429" t="s">
        <v>1354</v>
      </c>
      <c r="E352" s="482">
        <f>'Visual chart Edit'!I355</f>
        <v>219.76</v>
      </c>
      <c r="F352" s="429" t="str">
        <f>'Visual chart Edit'!K355</f>
        <v>Sandy</v>
      </c>
      <c r="G352" s="429" t="str">
        <f>'Visual chart Edit'!L355</f>
        <v>E</v>
      </c>
      <c r="H352" s="429"/>
    </row>
    <row r="353" spans="1:8" hidden="1" x14ac:dyDescent="0.35">
      <c r="A353" s="429">
        <f>+SUBTOTAL(3,$B$4:B353)</f>
        <v>9</v>
      </c>
      <c r="B353" s="429" t="str">
        <f>'Visual chart Edit'!B356</f>
        <v>57/1</v>
      </c>
      <c r="C353" s="429" t="str">
        <f>'Visual chart Edit'!C356</f>
        <v>DA+0</v>
      </c>
      <c r="D353" s="429" t="s">
        <v>1354</v>
      </c>
      <c r="E353" s="482">
        <f>'Visual chart Edit'!I356</f>
        <v>461.1</v>
      </c>
      <c r="F353" s="429" t="str">
        <f>'Visual chart Edit'!K356</f>
        <v>Sandy</v>
      </c>
      <c r="G353" s="429" t="str">
        <f>'Visual chart Edit'!L356</f>
        <v>E</v>
      </c>
      <c r="H353" s="429"/>
    </row>
    <row r="354" spans="1:8" hidden="1" x14ac:dyDescent="0.35">
      <c r="A354" s="429">
        <f>+SUBTOTAL(3,$B$4:B354)</f>
        <v>9</v>
      </c>
      <c r="B354" s="429" t="str">
        <f>'Visual chart Edit'!B357</f>
        <v>57/2</v>
      </c>
      <c r="C354" s="429" t="str">
        <f>'Visual chart Edit'!C357</f>
        <v>DA+3</v>
      </c>
      <c r="D354" s="429" t="s">
        <v>1355</v>
      </c>
      <c r="E354" s="482">
        <f>'Visual chart Edit'!I357</f>
        <v>355.5</v>
      </c>
      <c r="F354" s="429" t="str">
        <f>'Visual chart Edit'!K357</f>
        <v>DRY</v>
      </c>
      <c r="G354" s="429" t="str">
        <f>'Visual chart Edit'!L357</f>
        <v>E</v>
      </c>
      <c r="H354" s="429"/>
    </row>
    <row r="355" spans="1:8" hidden="1" x14ac:dyDescent="0.35">
      <c r="A355" s="429">
        <f>+SUBTOTAL(3,$B$4:B355)</f>
        <v>9</v>
      </c>
      <c r="B355" s="429" t="str">
        <f>'Visual chart Edit'!B358</f>
        <v>57/3</v>
      </c>
      <c r="C355" s="429" t="str">
        <f>'Visual chart Edit'!C358</f>
        <v>DA+0</v>
      </c>
      <c r="D355" s="429" t="s">
        <v>1355</v>
      </c>
      <c r="E355" s="482">
        <f>'Visual chart Edit'!I358</f>
        <v>405.4</v>
      </c>
      <c r="F355" s="429" t="str">
        <f>'Visual chart Edit'!K358</f>
        <v>DRY</v>
      </c>
      <c r="G355" s="429" t="str">
        <f>'Visual chart Edit'!L358</f>
        <v>E</v>
      </c>
      <c r="H355" s="429"/>
    </row>
    <row r="356" spans="1:8" hidden="1" x14ac:dyDescent="0.35">
      <c r="A356" s="429">
        <f>+SUBTOTAL(3,$B$4:B356)</f>
        <v>9</v>
      </c>
      <c r="B356" s="429" t="str">
        <f>'Visual chart Edit'!B359</f>
        <v>57/4</v>
      </c>
      <c r="C356" s="429" t="str">
        <f>'Visual chart Edit'!C359</f>
        <v>DA+0</v>
      </c>
      <c r="D356" s="429" t="s">
        <v>1355</v>
      </c>
      <c r="E356" s="482">
        <f>'Visual chart Edit'!I359</f>
        <v>418.2</v>
      </c>
      <c r="F356" s="429" t="str">
        <f>'Visual chart Edit'!K359</f>
        <v>Sandy</v>
      </c>
      <c r="G356" s="429" t="str">
        <f>'Visual chart Edit'!L359</f>
        <v>E</v>
      </c>
      <c r="H356" s="429"/>
    </row>
    <row r="357" spans="1:8" hidden="1" x14ac:dyDescent="0.35">
      <c r="A357" s="429">
        <f>+SUBTOTAL(3,$B$4:B357)</f>
        <v>9</v>
      </c>
      <c r="B357" s="429" t="str">
        <f>'Visual chart Edit'!B360</f>
        <v>57/5</v>
      </c>
      <c r="C357" s="429" t="str">
        <f>'Visual chart Edit'!C360</f>
        <v>DA+3</v>
      </c>
      <c r="D357" s="429" t="s">
        <v>1354</v>
      </c>
      <c r="E357" s="482">
        <f>'Visual chart Edit'!I360</f>
        <v>416.8</v>
      </c>
      <c r="F357" s="429" t="str">
        <f>'Visual chart Edit'!K360</f>
        <v>Sandy</v>
      </c>
      <c r="G357" s="429" t="str">
        <f>'Visual chart Edit'!L360</f>
        <v>E</v>
      </c>
      <c r="H357" s="429"/>
    </row>
    <row r="358" spans="1:8" hidden="1" x14ac:dyDescent="0.35">
      <c r="A358" s="429">
        <f>+SUBTOTAL(3,$B$4:B358)</f>
        <v>9</v>
      </c>
      <c r="B358" s="429" t="str">
        <f>'Visual chart Edit'!B361</f>
        <v>57/6</v>
      </c>
      <c r="C358" s="429" t="str">
        <f>'Visual chart Edit'!C361</f>
        <v>DA+3</v>
      </c>
      <c r="D358" s="429" t="s">
        <v>1355</v>
      </c>
      <c r="E358" s="482">
        <f>'Visual chart Edit'!I361</f>
        <v>395</v>
      </c>
      <c r="F358" s="429" t="str">
        <f>'Visual chart Edit'!K361</f>
        <v>Sandy</v>
      </c>
      <c r="G358" s="429" t="str">
        <f>'Visual chart Edit'!L361</f>
        <v>E</v>
      </c>
      <c r="H358" s="429"/>
    </row>
    <row r="359" spans="1:8" hidden="1" x14ac:dyDescent="0.35">
      <c r="A359" s="429">
        <f>+SUBTOTAL(3,$B$4:B359)</f>
        <v>9</v>
      </c>
      <c r="B359" s="429" t="str">
        <f>'Visual chart Edit'!B362</f>
        <v>57/7</v>
      </c>
      <c r="C359" s="429" t="str">
        <f>'Visual chart Edit'!C362</f>
        <v>DA+3</v>
      </c>
      <c r="D359" s="429" t="s">
        <v>1356</v>
      </c>
      <c r="E359" s="482">
        <f>'Visual chart Edit'!I362</f>
        <v>401.8</v>
      </c>
      <c r="F359" s="429" t="str">
        <f>'Visual chart Edit'!K362</f>
        <v>DFR</v>
      </c>
      <c r="G359" s="429" t="str">
        <f>'Visual chart Edit'!L362</f>
        <v>E</v>
      </c>
      <c r="H359" s="429"/>
    </row>
    <row r="360" spans="1:8" hidden="1" x14ac:dyDescent="0.35">
      <c r="A360" s="429">
        <f>+SUBTOTAL(3,$B$4:B360)</f>
        <v>9</v>
      </c>
      <c r="B360" s="429" t="str">
        <f>'Visual chart Edit'!B363</f>
        <v>58/0</v>
      </c>
      <c r="C360" s="429" t="str">
        <f>'Visual chart Edit'!C363</f>
        <v>DC1+3</v>
      </c>
      <c r="D360" s="429" t="s">
        <v>1356</v>
      </c>
      <c r="E360" s="482">
        <f>'Visual chart Edit'!I363</f>
        <v>433.9</v>
      </c>
      <c r="F360" s="429" t="str">
        <f>'Visual chart Edit'!K363</f>
        <v>DFR</v>
      </c>
      <c r="G360" s="429" t="str">
        <f>'Visual chart Edit'!L363</f>
        <v>E</v>
      </c>
      <c r="H360" s="429" t="s">
        <v>424</v>
      </c>
    </row>
    <row r="361" spans="1:8" hidden="1" x14ac:dyDescent="0.35">
      <c r="A361" s="429">
        <f>+SUBTOTAL(3,$B$4:B361)</f>
        <v>9</v>
      </c>
      <c r="B361" s="429" t="str">
        <f>'Visual chart Edit'!B364</f>
        <v>59/0</v>
      </c>
      <c r="C361" s="429" t="str">
        <f>'Visual chart Edit'!C364</f>
        <v>DC2+0</v>
      </c>
      <c r="D361" s="429" t="s">
        <v>1356</v>
      </c>
      <c r="E361" s="482">
        <f>'Visual chart Edit'!I364</f>
        <v>238.9</v>
      </c>
      <c r="F361" s="429" t="str">
        <f>'Visual chart Edit'!K364</f>
        <v>DRY</v>
      </c>
      <c r="G361" s="429" t="str">
        <f>'Visual chart Edit'!L364</f>
        <v>E</v>
      </c>
      <c r="H361" s="429" t="s">
        <v>424</v>
      </c>
    </row>
    <row r="362" spans="1:8" hidden="1" x14ac:dyDescent="0.35">
      <c r="A362" s="429">
        <f>+SUBTOTAL(3,$B$4:B362)</f>
        <v>9</v>
      </c>
      <c r="B362" s="429" t="str">
        <f>'Visual chart Edit'!B365</f>
        <v>59/1</v>
      </c>
      <c r="C362" s="429" t="str">
        <f>'Visual chart Edit'!C365</f>
        <v>DA+3</v>
      </c>
      <c r="D362" s="429" t="s">
        <v>1356</v>
      </c>
      <c r="E362" s="482">
        <f>'Visual chart Edit'!I365</f>
        <v>411.3</v>
      </c>
      <c r="F362" s="429" t="str">
        <f>'Visual chart Edit'!K365</f>
        <v>DRY</v>
      </c>
      <c r="G362" s="429" t="str">
        <f>'Visual chart Edit'!L365</f>
        <v>E</v>
      </c>
      <c r="H362" s="429" t="s">
        <v>424</v>
      </c>
    </row>
    <row r="363" spans="1:8" hidden="1" x14ac:dyDescent="0.35">
      <c r="A363" s="429">
        <f>+SUBTOTAL(3,$B$4:B363)</f>
        <v>9</v>
      </c>
      <c r="B363" s="429" t="str">
        <f>'Visual chart Edit'!B366</f>
        <v>59/2</v>
      </c>
      <c r="C363" s="429" t="str">
        <f>'Visual chart Edit'!C366</f>
        <v>DA+3</v>
      </c>
      <c r="D363" s="429" t="s">
        <v>1356</v>
      </c>
      <c r="E363" s="482">
        <f>'Visual chart Edit'!I366</f>
        <v>418.2</v>
      </c>
      <c r="F363" s="429" t="str">
        <f>'Visual chart Edit'!K366</f>
        <v>DFR</v>
      </c>
      <c r="G363" s="429" t="str">
        <f>'Visual chart Edit'!L366</f>
        <v>E</v>
      </c>
      <c r="H363" s="429" t="s">
        <v>424</v>
      </c>
    </row>
    <row r="364" spans="1:8" hidden="1" x14ac:dyDescent="0.35">
      <c r="A364" s="429">
        <f>+SUBTOTAL(3,$B$4:B364)</f>
        <v>9</v>
      </c>
      <c r="B364" s="429" t="str">
        <f>'Visual chart Edit'!B367</f>
        <v>59/3</v>
      </c>
      <c r="C364" s="429" t="str">
        <f>'Visual chart Edit'!C367</f>
        <v>DA+3</v>
      </c>
      <c r="D364" s="429" t="s">
        <v>1355</v>
      </c>
      <c r="E364" s="482">
        <f>'Visual chart Edit'!I367</f>
        <v>412.3</v>
      </c>
      <c r="F364" s="429" t="str">
        <f>'Visual chart Edit'!K367</f>
        <v>DFR</v>
      </c>
      <c r="G364" s="429" t="str">
        <f>'Visual chart Edit'!L367</f>
        <v>E</v>
      </c>
      <c r="H364" s="429" t="s">
        <v>424</v>
      </c>
    </row>
    <row r="365" spans="1:8" hidden="1" x14ac:dyDescent="0.35">
      <c r="A365" s="429">
        <f>+SUBTOTAL(3,$B$4:B365)</f>
        <v>9</v>
      </c>
      <c r="B365" s="429" t="str">
        <f>'Visual chart Edit'!B368</f>
        <v>59/4</v>
      </c>
      <c r="C365" s="429" t="str">
        <f>'Visual chart Edit'!C368</f>
        <v>DA+3</v>
      </c>
      <c r="D365" s="429" t="s">
        <v>1355</v>
      </c>
      <c r="E365" s="482">
        <f>'Visual chart Edit'!I368</f>
        <v>421</v>
      </c>
      <c r="F365" s="429" t="str">
        <f>'Visual chart Edit'!K368</f>
        <v>DFR</v>
      </c>
      <c r="G365" s="429" t="str">
        <f>'Visual chart Edit'!L368</f>
        <v>E</v>
      </c>
      <c r="H365" s="429" t="s">
        <v>424</v>
      </c>
    </row>
    <row r="366" spans="1:8" hidden="1" x14ac:dyDescent="0.35">
      <c r="A366" s="429">
        <f>+SUBTOTAL(3,$B$4:B366)</f>
        <v>9</v>
      </c>
      <c r="B366" s="429" t="str">
        <f>'Visual chart Edit'!B369</f>
        <v>59/5</v>
      </c>
      <c r="C366" s="429" t="str">
        <f>'Visual chart Edit'!C369</f>
        <v>DA+3</v>
      </c>
      <c r="D366" s="429" t="s">
        <v>1357</v>
      </c>
      <c r="E366" s="482">
        <f>'Visual chart Edit'!I369</f>
        <v>419.7</v>
      </c>
      <c r="F366" s="429" t="str">
        <f>'Visual chart Edit'!K369</f>
        <v>DFR</v>
      </c>
      <c r="G366" s="429" t="str">
        <f>'Visual chart Edit'!L369</f>
        <v>E</v>
      </c>
      <c r="H366" s="429" t="s">
        <v>424</v>
      </c>
    </row>
    <row r="367" spans="1:8" hidden="1" x14ac:dyDescent="0.35">
      <c r="A367" s="429">
        <f>+SUBTOTAL(3,$B$4:B367)</f>
        <v>9</v>
      </c>
      <c r="B367" s="429" t="str">
        <f>'Visual chart Edit'!B370</f>
        <v>59/6</v>
      </c>
      <c r="C367" s="429" t="str">
        <f>'Visual chart Edit'!C370</f>
        <v>DA+3</v>
      </c>
      <c r="D367" s="429" t="s">
        <v>1357</v>
      </c>
      <c r="E367" s="482">
        <f>'Visual chart Edit'!I370</f>
        <v>419.1</v>
      </c>
      <c r="F367" s="429" t="str">
        <f>'Visual chart Edit'!K370</f>
        <v>DFR</v>
      </c>
      <c r="G367" s="429" t="str">
        <f>'Visual chart Edit'!L370</f>
        <v>E</v>
      </c>
      <c r="H367" s="429" t="s">
        <v>424</v>
      </c>
    </row>
    <row r="368" spans="1:8" hidden="1" x14ac:dyDescent="0.35">
      <c r="A368" s="429">
        <f>+SUBTOTAL(3,$B$4:B368)</f>
        <v>9</v>
      </c>
      <c r="B368" s="429" t="str">
        <f>'Visual chart Edit'!B371</f>
        <v>59/7</v>
      </c>
      <c r="C368" s="429" t="str">
        <f>'Visual chart Edit'!C371</f>
        <v>DA+3</v>
      </c>
      <c r="D368" s="429" t="s">
        <v>1357</v>
      </c>
      <c r="E368" s="482">
        <f>'Visual chart Edit'!I371</f>
        <v>408.8</v>
      </c>
      <c r="F368" s="429" t="str">
        <f>'Visual chart Edit'!K371</f>
        <v>DRY</v>
      </c>
      <c r="G368" s="429" t="str">
        <f>'Visual chart Edit'!L371</f>
        <v>E</v>
      </c>
      <c r="H368" s="429" t="s">
        <v>424</v>
      </c>
    </row>
    <row r="369" spans="1:8" hidden="1" x14ac:dyDescent="0.35">
      <c r="A369" s="429">
        <f>+SUBTOTAL(3,$B$4:B369)</f>
        <v>9</v>
      </c>
      <c r="B369" s="429" t="str">
        <f>'Visual chart Edit'!B372</f>
        <v>59/8</v>
      </c>
      <c r="C369" s="429" t="str">
        <f>'Visual chart Edit'!C372</f>
        <v>DB1+3</v>
      </c>
      <c r="D369" s="429" t="s">
        <v>1357</v>
      </c>
      <c r="E369" s="482">
        <f>'Visual chart Edit'!I372</f>
        <v>426.9</v>
      </c>
      <c r="F369" s="429" t="str">
        <f>'Visual chart Edit'!K372</f>
        <v>DRY</v>
      </c>
      <c r="G369" s="429" t="str">
        <f>'Visual chart Edit'!L372</f>
        <v>E</v>
      </c>
      <c r="H369" s="429" t="s">
        <v>424</v>
      </c>
    </row>
    <row r="370" spans="1:8" hidden="1" x14ac:dyDescent="0.35">
      <c r="A370" s="429">
        <f>+SUBTOTAL(3,$B$4:B370)</f>
        <v>9</v>
      </c>
      <c r="B370" s="429" t="str">
        <f>'Visual chart Edit'!B373</f>
        <v>59/9</v>
      </c>
      <c r="C370" s="429" t="str">
        <f>'Visual chart Edit'!C373</f>
        <v>DA+3</v>
      </c>
      <c r="D370" s="429" t="s">
        <v>1357</v>
      </c>
      <c r="E370" s="482">
        <f>'Visual chart Edit'!I373</f>
        <v>434.7</v>
      </c>
      <c r="F370" s="429" t="str">
        <f>'Visual chart Edit'!K373</f>
        <v>DRY</v>
      </c>
      <c r="G370" s="429" t="str">
        <f>'Visual chart Edit'!L373</f>
        <v>E</v>
      </c>
      <c r="H370" s="429" t="s">
        <v>424</v>
      </c>
    </row>
    <row r="371" spans="1:8" hidden="1" x14ac:dyDescent="0.35">
      <c r="A371" s="429">
        <f>+SUBTOTAL(3,$B$4:B371)</f>
        <v>9</v>
      </c>
      <c r="B371" s="429" t="str">
        <f>'Visual chart Edit'!B374</f>
        <v>59/10</v>
      </c>
      <c r="C371" s="429" t="str">
        <f>'Visual chart Edit'!C374</f>
        <v>DA+0</v>
      </c>
      <c r="D371" s="429" t="s">
        <v>1357</v>
      </c>
      <c r="E371" s="482">
        <f>'Visual chart Edit'!I374</f>
        <v>400.8</v>
      </c>
      <c r="F371" s="429" t="str">
        <f>'Visual chart Edit'!K374</f>
        <v>DRY</v>
      </c>
      <c r="G371" s="429" t="str">
        <f>'Visual chart Edit'!L374</f>
        <v>E</v>
      </c>
      <c r="H371" s="429" t="s">
        <v>424</v>
      </c>
    </row>
    <row r="372" spans="1:8" hidden="1" x14ac:dyDescent="0.35">
      <c r="A372" s="429">
        <f>+SUBTOTAL(3,$B$4:B372)</f>
        <v>9</v>
      </c>
      <c r="B372" s="429" t="str">
        <f>'Visual chart Edit'!B375</f>
        <v>59/11</v>
      </c>
      <c r="C372" s="429" t="str">
        <f>'Visual chart Edit'!C375</f>
        <v>DA+6</v>
      </c>
      <c r="D372" s="429" t="s">
        <v>1357</v>
      </c>
      <c r="E372" s="482">
        <f>'Visual chart Edit'!I375</f>
        <v>436.3</v>
      </c>
      <c r="F372" s="429" t="str">
        <f>'Visual chart Edit'!K375</f>
        <v>DFR</v>
      </c>
      <c r="G372" s="429" t="str">
        <f>'Visual chart Edit'!L375</f>
        <v>E</v>
      </c>
      <c r="H372" s="429" t="s">
        <v>424</v>
      </c>
    </row>
    <row r="373" spans="1:8" hidden="1" x14ac:dyDescent="0.35">
      <c r="A373" s="429">
        <f>+SUBTOTAL(3,$B$4:B373)</f>
        <v>9</v>
      </c>
      <c r="B373" s="429" t="str">
        <f>'Visual chart Edit'!B376</f>
        <v>59/12</v>
      </c>
      <c r="C373" s="429" t="str">
        <f>'Visual chart Edit'!C376</f>
        <v>DA+6</v>
      </c>
      <c r="D373" s="429" t="s">
        <v>1357</v>
      </c>
      <c r="E373" s="482">
        <f>'Visual chart Edit'!I376</f>
        <v>393.1</v>
      </c>
      <c r="F373" s="429" t="str">
        <f>'Visual chart Edit'!K376</f>
        <v>DFR</v>
      </c>
      <c r="G373" s="429" t="str">
        <f>'Visual chart Edit'!L376</f>
        <v>E</v>
      </c>
      <c r="H373" s="429" t="s">
        <v>424</v>
      </c>
    </row>
    <row r="374" spans="1:8" hidden="1" x14ac:dyDescent="0.35">
      <c r="A374" s="429">
        <f>+SUBTOTAL(3,$B$4:B374)</f>
        <v>9</v>
      </c>
      <c r="B374" s="429" t="str">
        <f>'Visual chart Edit'!B377</f>
        <v>59/13</v>
      </c>
      <c r="C374" s="429" t="str">
        <f>'Visual chart Edit'!C377</f>
        <v>DA+3</v>
      </c>
      <c r="D374" s="429" t="s">
        <v>1357</v>
      </c>
      <c r="E374" s="482">
        <f>'Visual chart Edit'!I377</f>
        <v>447.4</v>
      </c>
      <c r="F374" s="429" t="str">
        <f>'Visual chart Edit'!K377</f>
        <v>DRY</v>
      </c>
      <c r="G374" s="429" t="str">
        <f>'Visual chart Edit'!L377</f>
        <v>E</v>
      </c>
      <c r="H374" s="429" t="s">
        <v>424</v>
      </c>
    </row>
    <row r="375" spans="1:8" hidden="1" x14ac:dyDescent="0.35">
      <c r="A375" s="429">
        <f>+SUBTOTAL(3,$B$4:B375)</f>
        <v>9</v>
      </c>
      <c r="B375" s="429" t="str">
        <f>'Visual chart Edit'!B378</f>
        <v>59/14</v>
      </c>
      <c r="C375" s="429" t="str">
        <f>'Visual chart Edit'!C378</f>
        <v>DA+6</v>
      </c>
      <c r="D375" s="429" t="s">
        <v>1357</v>
      </c>
      <c r="E375" s="482">
        <f>'Visual chart Edit'!I378</f>
        <v>391.1</v>
      </c>
      <c r="F375" s="429" t="str">
        <f>'Visual chart Edit'!K378</f>
        <v>DRY</v>
      </c>
      <c r="G375" s="429" t="str">
        <f>'Visual chart Edit'!L378</f>
        <v>E</v>
      </c>
      <c r="H375" s="429" t="s">
        <v>424</v>
      </c>
    </row>
    <row r="376" spans="1:8" hidden="1" x14ac:dyDescent="0.35">
      <c r="A376" s="429">
        <f>+SUBTOTAL(3,$B$4:B376)</f>
        <v>9</v>
      </c>
      <c r="B376" s="429" t="str">
        <f>'Visual chart Edit'!B379</f>
        <v>59/15</v>
      </c>
      <c r="C376" s="429" t="str">
        <f>'Visual chart Edit'!C379</f>
        <v>DA+6</v>
      </c>
      <c r="D376" s="429" t="s">
        <v>1358</v>
      </c>
      <c r="E376" s="482">
        <f>'Visual chart Edit'!I379</f>
        <v>448.6</v>
      </c>
      <c r="F376" s="429" t="str">
        <f>'Visual chart Edit'!K379</f>
        <v>DRY</v>
      </c>
      <c r="G376" s="429" t="str">
        <f>'Visual chart Edit'!L379</f>
        <v>E</v>
      </c>
      <c r="H376" s="429" t="s">
        <v>424</v>
      </c>
    </row>
    <row r="377" spans="1:8" hidden="1" x14ac:dyDescent="0.35">
      <c r="A377" s="429">
        <f>+SUBTOTAL(3,$B$4:B377)</f>
        <v>9</v>
      </c>
      <c r="B377" s="429" t="str">
        <f>'Visual chart Edit'!B380</f>
        <v>59/16</v>
      </c>
      <c r="C377" s="429" t="str">
        <f>'Visual chart Edit'!C380</f>
        <v>DA+9</v>
      </c>
      <c r="D377" s="429" t="s">
        <v>1358</v>
      </c>
      <c r="E377" s="482">
        <f>'Visual chart Edit'!I380</f>
        <v>388</v>
      </c>
      <c r="F377" s="429" t="str">
        <f>'Visual chart Edit'!K380</f>
        <v>Dry</v>
      </c>
      <c r="G377" s="429" t="str">
        <f>'Visual chart Edit'!L380</f>
        <v>E</v>
      </c>
      <c r="H377" s="429" t="s">
        <v>424</v>
      </c>
    </row>
    <row r="378" spans="1:8" hidden="1" x14ac:dyDescent="0.35">
      <c r="A378" s="429">
        <f>+SUBTOTAL(3,$B$4:B378)</f>
        <v>9</v>
      </c>
      <c r="B378" s="429" t="str">
        <f>'Visual chart Edit'!B381</f>
        <v>60/0</v>
      </c>
      <c r="C378" s="429" t="str">
        <f>'Visual chart Edit'!C381</f>
        <v>DC1+0</v>
      </c>
      <c r="D378" s="429" t="s">
        <v>1358</v>
      </c>
      <c r="E378" s="482">
        <f>'Visual chart Edit'!I381</f>
        <v>438</v>
      </c>
      <c r="F378" s="429" t="str">
        <f>'Visual chart Edit'!K381</f>
        <v>DRY</v>
      </c>
      <c r="G378" s="429" t="str">
        <f>'Visual chart Edit'!L381</f>
        <v>E</v>
      </c>
      <c r="H378" s="429" t="s">
        <v>424</v>
      </c>
    </row>
    <row r="379" spans="1:8" hidden="1" x14ac:dyDescent="0.35">
      <c r="A379" s="429">
        <f>+SUBTOTAL(3,$B$4:B379)</f>
        <v>9</v>
      </c>
      <c r="B379" s="429" t="str">
        <f>'Visual chart Edit'!B382</f>
        <v>60/1</v>
      </c>
      <c r="C379" s="429" t="str">
        <f>'Visual chart Edit'!C382</f>
        <v>DA+6</v>
      </c>
      <c r="D379" s="429" t="s">
        <v>1358</v>
      </c>
      <c r="E379" s="482">
        <f>'Visual chart Edit'!I382</f>
        <v>413.8</v>
      </c>
      <c r="F379" s="429" t="str">
        <f>'Visual chart Edit'!K382</f>
        <v>DRY</v>
      </c>
      <c r="G379" s="429" t="str">
        <f>'Visual chart Edit'!L382</f>
        <v>E</v>
      </c>
      <c r="H379" s="429" t="s">
        <v>424</v>
      </c>
    </row>
    <row r="380" spans="1:8" hidden="1" x14ac:dyDescent="0.35">
      <c r="A380" s="429">
        <f>+SUBTOTAL(3,$B$4:B380)</f>
        <v>9</v>
      </c>
      <c r="B380" s="429" t="str">
        <f>'Visual chart Edit'!B383</f>
        <v>60/2</v>
      </c>
      <c r="C380" s="429" t="str">
        <f>'Visual chart Edit'!C383</f>
        <v>DA+3</v>
      </c>
      <c r="D380" s="429" t="s">
        <v>1358</v>
      </c>
      <c r="E380" s="482">
        <f>'Visual chart Edit'!I383</f>
        <v>424.2</v>
      </c>
      <c r="F380" s="429" t="str">
        <f>'Visual chart Edit'!K383</f>
        <v>DFR</v>
      </c>
      <c r="G380" s="429" t="str">
        <f>'Visual chart Edit'!L383</f>
        <v>E</v>
      </c>
      <c r="H380" s="429" t="s">
        <v>424</v>
      </c>
    </row>
    <row r="381" spans="1:8" hidden="1" x14ac:dyDescent="0.35">
      <c r="A381" s="429">
        <f>+SUBTOTAL(3,$B$4:B381)</f>
        <v>9</v>
      </c>
      <c r="B381" s="429" t="str">
        <f>'Visual chart Edit'!B384</f>
        <v>60/3</v>
      </c>
      <c r="C381" s="429" t="str">
        <f>'Visual chart Edit'!C384</f>
        <v>DA+3</v>
      </c>
      <c r="D381" s="429" t="s">
        <v>1358</v>
      </c>
      <c r="E381" s="482">
        <f>'Visual chart Edit'!I384</f>
        <v>414.5</v>
      </c>
      <c r="F381" s="429" t="str">
        <f>'Visual chart Edit'!K384</f>
        <v>DFR</v>
      </c>
      <c r="G381" s="429" t="str">
        <f>'Visual chart Edit'!L384</f>
        <v>E</v>
      </c>
      <c r="H381" s="429" t="s">
        <v>424</v>
      </c>
    </row>
    <row r="382" spans="1:8" hidden="1" x14ac:dyDescent="0.35">
      <c r="A382" s="429">
        <f>+SUBTOTAL(3,$B$4:B382)</f>
        <v>9</v>
      </c>
      <c r="B382" s="429" t="str">
        <f>'Visual chart Edit'!B385</f>
        <v>60/4</v>
      </c>
      <c r="C382" s="429" t="str">
        <f>'Visual chart Edit'!C385</f>
        <v>DA+3</v>
      </c>
      <c r="D382" s="429" t="s">
        <v>1359</v>
      </c>
      <c r="E382" s="482">
        <f>'Visual chart Edit'!I385</f>
        <v>425.6</v>
      </c>
      <c r="F382" s="429" t="str">
        <f>'Visual chart Edit'!K385</f>
        <v>DFR</v>
      </c>
      <c r="G382" s="429" t="str">
        <f>'Visual chart Edit'!L385</f>
        <v>E</v>
      </c>
      <c r="H382" s="429" t="s">
        <v>424</v>
      </c>
    </row>
    <row r="383" spans="1:8" hidden="1" x14ac:dyDescent="0.35">
      <c r="A383" s="429">
        <f>+SUBTOTAL(3,$B$4:B383)</f>
        <v>9</v>
      </c>
      <c r="B383" s="429" t="str">
        <f>'Visual chart Edit'!B386</f>
        <v>60/5</v>
      </c>
      <c r="C383" s="429" t="str">
        <f>'Visual chart Edit'!C386</f>
        <v>DA+3</v>
      </c>
      <c r="D383" s="429" t="s">
        <v>1359</v>
      </c>
      <c r="E383" s="482">
        <f>'Visual chart Edit'!I386</f>
        <v>412.3</v>
      </c>
      <c r="F383" s="429" t="str">
        <f>'Visual chart Edit'!K386</f>
        <v>DRY</v>
      </c>
      <c r="G383" s="429" t="str">
        <f>'Visual chart Edit'!L386</f>
        <v>E</v>
      </c>
      <c r="H383" s="429" t="s">
        <v>424</v>
      </c>
    </row>
    <row r="384" spans="1:8" hidden="1" x14ac:dyDescent="0.35">
      <c r="A384" s="429">
        <f>+SUBTOTAL(3,$B$4:B384)</f>
        <v>9</v>
      </c>
      <c r="B384" s="429" t="str">
        <f>'Visual chart Edit'!B387</f>
        <v>60/6</v>
      </c>
      <c r="C384" s="429" t="str">
        <f>'Visual chart Edit'!C387</f>
        <v>DA+0</v>
      </c>
      <c r="D384" s="429" t="s">
        <v>1359</v>
      </c>
      <c r="E384" s="482">
        <f>'Visual chart Edit'!I387</f>
        <v>374.1</v>
      </c>
      <c r="F384" s="429" t="str">
        <f>'Visual chart Edit'!K387</f>
        <v>DRY</v>
      </c>
      <c r="G384" s="429" t="str">
        <f>'Visual chart Edit'!L387</f>
        <v>E</v>
      </c>
      <c r="H384" s="429" t="s">
        <v>424</v>
      </c>
    </row>
    <row r="385" spans="1:8" hidden="1" x14ac:dyDescent="0.35">
      <c r="A385" s="429">
        <f>+SUBTOTAL(3,$B$4:B385)</f>
        <v>9</v>
      </c>
      <c r="B385" s="429" t="str">
        <f>'Visual chart Edit'!B388</f>
        <v>60/7</v>
      </c>
      <c r="C385" s="429" t="str">
        <f>'Visual chart Edit'!C388</f>
        <v>DA+3</v>
      </c>
      <c r="D385" s="429" t="s">
        <v>1359</v>
      </c>
      <c r="E385" s="482">
        <f>'Visual chart Edit'!I388</f>
        <v>410.1</v>
      </c>
      <c r="F385" s="429" t="str">
        <f>'Visual chart Edit'!K388</f>
        <v>DRY</v>
      </c>
      <c r="G385" s="429" t="str">
        <f>'Visual chart Edit'!L388</f>
        <v>E</v>
      </c>
      <c r="H385" s="429" t="s">
        <v>424</v>
      </c>
    </row>
    <row r="386" spans="1:8" hidden="1" x14ac:dyDescent="0.35">
      <c r="A386" s="429">
        <f>+SUBTOTAL(3,$B$4:B386)</f>
        <v>9</v>
      </c>
      <c r="B386" s="429" t="str">
        <f>'Visual chart Edit'!B389</f>
        <v>60/8</v>
      </c>
      <c r="C386" s="429" t="str">
        <f>'Visual chart Edit'!C389</f>
        <v>DA+0</v>
      </c>
      <c r="D386" s="429" t="s">
        <v>1359</v>
      </c>
      <c r="E386" s="482">
        <f>'Visual chart Edit'!I389</f>
        <v>400.4</v>
      </c>
      <c r="F386" s="429" t="str">
        <f>'Visual chart Edit'!K389</f>
        <v>DRY</v>
      </c>
      <c r="G386" s="429" t="str">
        <f>'Visual chart Edit'!L389</f>
        <v>E</v>
      </c>
      <c r="H386" s="429" t="s">
        <v>424</v>
      </c>
    </row>
    <row r="387" spans="1:8" hidden="1" x14ac:dyDescent="0.35">
      <c r="A387" s="429">
        <f>+SUBTOTAL(3,$B$4:B387)</f>
        <v>9</v>
      </c>
      <c r="B387" s="429" t="str">
        <f>'Visual chart Edit'!B390</f>
        <v>60/9</v>
      </c>
      <c r="C387" s="429" t="str">
        <f>'Visual chart Edit'!C390</f>
        <v>DA+3</v>
      </c>
      <c r="D387" s="429" t="s">
        <v>1359</v>
      </c>
      <c r="E387" s="482">
        <f>'Visual chart Edit'!I390</f>
        <v>409.2</v>
      </c>
      <c r="F387" s="429" t="str">
        <f>'Visual chart Edit'!K390</f>
        <v>DRY</v>
      </c>
      <c r="G387" s="429" t="str">
        <f>'Visual chart Edit'!L390</f>
        <v>E</v>
      </c>
      <c r="H387" s="429" t="s">
        <v>424</v>
      </c>
    </row>
    <row r="388" spans="1:8" hidden="1" x14ac:dyDescent="0.35">
      <c r="A388" s="429">
        <f>+SUBTOTAL(3,$B$4:B388)</f>
        <v>9</v>
      </c>
      <c r="B388" s="429" t="str">
        <f>'Visual chart Edit'!B391</f>
        <v>60/10</v>
      </c>
      <c r="C388" s="429" t="str">
        <f>'Visual chart Edit'!C391</f>
        <v>DA+0</v>
      </c>
      <c r="D388" s="429" t="s">
        <v>1359</v>
      </c>
      <c r="E388" s="482">
        <f>'Visual chart Edit'!I391</f>
        <v>401</v>
      </c>
      <c r="F388" s="429" t="str">
        <f>'Visual chart Edit'!K391</f>
        <v>DFR</v>
      </c>
      <c r="G388" s="429" t="str">
        <f>'Visual chart Edit'!L391</f>
        <v>E</v>
      </c>
      <c r="H388" s="429" t="s">
        <v>424</v>
      </c>
    </row>
    <row r="389" spans="1:8" hidden="1" x14ac:dyDescent="0.35">
      <c r="A389" s="429">
        <f>+SUBTOTAL(3,$B$4:B389)</f>
        <v>9</v>
      </c>
      <c r="B389" s="429" t="str">
        <f>'Visual chart Edit'!B392</f>
        <v>60/11</v>
      </c>
      <c r="C389" s="429" t="str">
        <f>'Visual chart Edit'!C392</f>
        <v>DA+3</v>
      </c>
      <c r="D389" s="429" t="s">
        <v>1359</v>
      </c>
      <c r="E389" s="482">
        <f>'Visual chart Edit'!I392</f>
        <v>394.5</v>
      </c>
      <c r="F389" s="429" t="str">
        <f>'Visual chart Edit'!K392</f>
        <v>DRY</v>
      </c>
      <c r="G389" s="429" t="str">
        <f>'Visual chart Edit'!L392</f>
        <v>E</v>
      </c>
      <c r="H389" s="429" t="s">
        <v>424</v>
      </c>
    </row>
    <row r="390" spans="1:8" hidden="1" x14ac:dyDescent="0.35">
      <c r="A390" s="429">
        <f>+SUBTOTAL(3,$B$4:B390)</f>
        <v>9</v>
      </c>
      <c r="B390" s="429" t="str">
        <f>'Visual chart Edit'!B393</f>
        <v>61/0</v>
      </c>
      <c r="C390" s="429" t="str">
        <f>'Visual chart Edit'!C393</f>
        <v>DB2+0</v>
      </c>
      <c r="D390" s="429" t="s">
        <v>1359</v>
      </c>
      <c r="E390" s="482">
        <f>'Visual chart Edit'!I393</f>
        <v>397.9</v>
      </c>
      <c r="F390" s="429" t="str">
        <f>'Visual chart Edit'!K393</f>
        <v>DRY</v>
      </c>
      <c r="G390" s="429" t="str">
        <f>'Visual chart Edit'!L393</f>
        <v>E</v>
      </c>
      <c r="H390" s="429" t="s">
        <v>424</v>
      </c>
    </row>
    <row r="391" spans="1:8" hidden="1" x14ac:dyDescent="0.35">
      <c r="A391" s="429">
        <f>+SUBTOTAL(3,$B$4:B391)</f>
        <v>9</v>
      </c>
      <c r="B391" s="429" t="str">
        <f>'Visual chart Edit'!B394</f>
        <v>61/1</v>
      </c>
      <c r="C391" s="429" t="str">
        <f>'Visual chart Edit'!C394</f>
        <v>DA+6</v>
      </c>
      <c r="D391" s="429" t="s">
        <v>1360</v>
      </c>
      <c r="E391" s="482">
        <f>'Visual chart Edit'!I394</f>
        <v>405.7</v>
      </c>
      <c r="F391" s="429" t="str">
        <f>'Visual chart Edit'!K394</f>
        <v>DFR</v>
      </c>
      <c r="G391" s="429" t="str">
        <f>'Visual chart Edit'!L394</f>
        <v>E</v>
      </c>
      <c r="H391" s="429" t="s">
        <v>424</v>
      </c>
    </row>
    <row r="392" spans="1:8" hidden="1" x14ac:dyDescent="0.35">
      <c r="A392" s="429">
        <f>+SUBTOTAL(3,$B$4:B392)</f>
        <v>9</v>
      </c>
      <c r="B392" s="429" t="str">
        <f>'Visual chart Edit'!B395</f>
        <v>61/2</v>
      </c>
      <c r="C392" s="429" t="str">
        <f>'Visual chart Edit'!C395</f>
        <v>DA+6</v>
      </c>
      <c r="D392" s="429" t="s">
        <v>1360</v>
      </c>
      <c r="E392" s="482">
        <f>'Visual chart Edit'!I395</f>
        <v>433.2</v>
      </c>
      <c r="F392" s="429" t="str">
        <f>'Visual chart Edit'!K395</f>
        <v>DFR</v>
      </c>
      <c r="G392" s="429" t="str">
        <f>'Visual chart Edit'!L395</f>
        <v>E</v>
      </c>
      <c r="H392" s="429" t="s">
        <v>424</v>
      </c>
    </row>
    <row r="393" spans="1:8" hidden="1" x14ac:dyDescent="0.35">
      <c r="A393" s="429">
        <f>+SUBTOTAL(3,$B$4:B393)</f>
        <v>9</v>
      </c>
      <c r="B393" s="429" t="str">
        <f>'Visual chart Edit'!B396</f>
        <v>61/3</v>
      </c>
      <c r="C393" s="429" t="str">
        <f>'Visual chart Edit'!C396</f>
        <v>DA+6</v>
      </c>
      <c r="D393" s="429" t="s">
        <v>1360</v>
      </c>
      <c r="E393" s="482">
        <f>'Visual chart Edit'!I396</f>
        <v>400.9</v>
      </c>
      <c r="F393" s="429" t="str">
        <f>'Visual chart Edit'!K396</f>
        <v>DRY</v>
      </c>
      <c r="G393" s="429" t="str">
        <f>'Visual chart Edit'!L396</f>
        <v>E</v>
      </c>
      <c r="H393" s="429" t="s">
        <v>424</v>
      </c>
    </row>
    <row r="394" spans="1:8" hidden="1" x14ac:dyDescent="0.35">
      <c r="A394" s="429">
        <f>+SUBTOTAL(3,$B$4:B394)</f>
        <v>9</v>
      </c>
      <c r="B394" s="429" t="str">
        <f>'Visual chart Edit'!B397</f>
        <v>61/4</v>
      </c>
      <c r="C394" s="429" t="str">
        <f>'Visual chart Edit'!C397</f>
        <v>DA+3</v>
      </c>
      <c r="D394" s="429" t="s">
        <v>1360</v>
      </c>
      <c r="E394" s="482">
        <f>'Visual chart Edit'!I397</f>
        <v>427</v>
      </c>
      <c r="F394" s="429" t="str">
        <f>'Visual chart Edit'!K397</f>
        <v>DRY</v>
      </c>
      <c r="G394" s="429" t="str">
        <f>'Visual chart Edit'!L397</f>
        <v>E</v>
      </c>
      <c r="H394" s="429" t="s">
        <v>424</v>
      </c>
    </row>
    <row r="395" spans="1:8" hidden="1" x14ac:dyDescent="0.35">
      <c r="A395" s="429">
        <f>+SUBTOTAL(3,$B$4:B395)</f>
        <v>9</v>
      </c>
      <c r="B395" s="429" t="str">
        <f>'Visual chart Edit'!B398</f>
        <v>61/5</v>
      </c>
      <c r="C395" s="429" t="str">
        <f>'Visual chart Edit'!C398</f>
        <v>DA+3</v>
      </c>
      <c r="D395" s="429" t="s">
        <v>1360</v>
      </c>
      <c r="E395" s="482">
        <f>'Visual chart Edit'!I398</f>
        <v>413.9</v>
      </c>
      <c r="F395" s="429" t="str">
        <f>'Visual chart Edit'!K398</f>
        <v>DRY</v>
      </c>
      <c r="G395" s="429" t="str">
        <f>'Visual chart Edit'!L398</f>
        <v>E</v>
      </c>
      <c r="H395" s="429" t="s">
        <v>424</v>
      </c>
    </row>
    <row r="396" spans="1:8" hidden="1" x14ac:dyDescent="0.35">
      <c r="A396" s="429">
        <f>+SUBTOTAL(3,$B$4:B396)</f>
        <v>9</v>
      </c>
      <c r="B396" s="429" t="str">
        <f>'Visual chart Edit'!B399</f>
        <v>61/6</v>
      </c>
      <c r="C396" s="429" t="str">
        <f>'Visual chart Edit'!C399</f>
        <v>DA+3</v>
      </c>
      <c r="D396" s="429" t="s">
        <v>1360</v>
      </c>
      <c r="E396" s="482">
        <f>'Visual chart Edit'!I399</f>
        <v>426.4</v>
      </c>
      <c r="F396" s="429" t="str">
        <f>'Visual chart Edit'!K399</f>
        <v>DRY</v>
      </c>
      <c r="G396" s="429" t="str">
        <f>'Visual chart Edit'!L399</f>
        <v>E</v>
      </c>
      <c r="H396" s="429" t="s">
        <v>424</v>
      </c>
    </row>
    <row r="397" spans="1:8" hidden="1" x14ac:dyDescent="0.35">
      <c r="A397" s="429">
        <f>+SUBTOTAL(3,$B$4:B397)</f>
        <v>9</v>
      </c>
      <c r="B397" s="429" t="str">
        <f>'Visual chart Edit'!B400</f>
        <v>61/7</v>
      </c>
      <c r="C397" s="429" t="str">
        <f>'Visual chart Edit'!C400</f>
        <v>DA+9</v>
      </c>
      <c r="D397" s="429" t="s">
        <v>1360</v>
      </c>
      <c r="E397" s="482">
        <f>'Visual chart Edit'!I400</f>
        <v>411.5</v>
      </c>
      <c r="F397" s="429" t="str">
        <f>'Visual chart Edit'!K400</f>
        <v>Dry</v>
      </c>
      <c r="G397" s="429" t="str">
        <f>'Visual chart Edit'!L400</f>
        <v>E</v>
      </c>
      <c r="H397" s="429" t="s">
        <v>424</v>
      </c>
    </row>
    <row r="398" spans="1:8" hidden="1" x14ac:dyDescent="0.35">
      <c r="A398" s="429">
        <f>+SUBTOTAL(3,$B$4:B398)</f>
        <v>9</v>
      </c>
      <c r="B398" s="429" t="str">
        <f>'Visual chart Edit'!B401</f>
        <v>61/8</v>
      </c>
      <c r="C398" s="429" t="str">
        <f>'Visual chart Edit'!C401</f>
        <v>DA+6</v>
      </c>
      <c r="D398" s="429" t="s">
        <v>1360</v>
      </c>
      <c r="E398" s="482">
        <f>'Visual chart Edit'!I401</f>
        <v>376.3</v>
      </c>
      <c r="F398" s="429" t="str">
        <f>'Visual chart Edit'!K401</f>
        <v>DRY</v>
      </c>
      <c r="G398" s="429" t="str">
        <f>'Visual chart Edit'!L401</f>
        <v>E</v>
      </c>
      <c r="H398" s="429" t="s">
        <v>424</v>
      </c>
    </row>
    <row r="399" spans="1:8" hidden="1" x14ac:dyDescent="0.35">
      <c r="A399" s="429">
        <f>+SUBTOTAL(3,$B$4:B399)</f>
        <v>9</v>
      </c>
      <c r="B399" s="429" t="str">
        <f>'Visual chart Edit'!B402</f>
        <v>61/9</v>
      </c>
      <c r="C399" s="429" t="str">
        <f>'Visual chart Edit'!C402</f>
        <v>DA+0</v>
      </c>
      <c r="D399" s="429" t="s">
        <v>1360</v>
      </c>
      <c r="E399" s="482">
        <f>'Visual chart Edit'!I402</f>
        <v>433.4</v>
      </c>
      <c r="F399" s="429" t="str">
        <f>'Visual chart Edit'!K402</f>
        <v>Dry</v>
      </c>
      <c r="G399" s="429" t="str">
        <f>'Visual chart Edit'!L402</f>
        <v>E</v>
      </c>
      <c r="H399" s="429" t="s">
        <v>424</v>
      </c>
    </row>
    <row r="400" spans="1:8" hidden="1" x14ac:dyDescent="0.35">
      <c r="A400" s="429">
        <f>+SUBTOTAL(3,$B$4:B400)</f>
        <v>9</v>
      </c>
      <c r="B400" s="429" t="str">
        <f>'Visual chart Edit'!B403</f>
        <v>61/10</v>
      </c>
      <c r="C400" s="429" t="str">
        <f>'Visual chart Edit'!C403</f>
        <v>DA+9</v>
      </c>
      <c r="D400" s="429" t="s">
        <v>1361</v>
      </c>
      <c r="E400" s="482">
        <f>'Visual chart Edit'!I403</f>
        <v>405.6</v>
      </c>
      <c r="F400" s="429" t="str">
        <f>'Visual chart Edit'!K403</f>
        <v>DRY</v>
      </c>
      <c r="G400" s="429" t="str">
        <f>'Visual chart Edit'!L403</f>
        <v>E</v>
      </c>
      <c r="H400" s="429" t="s">
        <v>424</v>
      </c>
    </row>
    <row r="401" spans="1:8" hidden="1" x14ac:dyDescent="0.35">
      <c r="A401" s="429">
        <f>+SUBTOTAL(3,$B$4:B401)</f>
        <v>9</v>
      </c>
      <c r="B401" s="429" t="str">
        <f>'Visual chart Edit'!B404</f>
        <v>62/0</v>
      </c>
      <c r="C401" s="429" t="str">
        <f>'Visual chart Edit'!C404</f>
        <v>DB2+0</v>
      </c>
      <c r="D401" s="429" t="s">
        <v>1361</v>
      </c>
      <c r="E401" s="482">
        <f>'Visual chart Edit'!I404</f>
        <v>434.3</v>
      </c>
      <c r="F401" s="429" t="str">
        <f>'Visual chart Edit'!K404</f>
        <v>DRY</v>
      </c>
      <c r="G401" s="429" t="str">
        <f>'Visual chart Edit'!L404</f>
        <v>E</v>
      </c>
      <c r="H401" s="429" t="s">
        <v>424</v>
      </c>
    </row>
    <row r="402" spans="1:8" hidden="1" x14ac:dyDescent="0.35">
      <c r="A402" s="429">
        <f>+SUBTOTAL(3,$B$4:B402)</f>
        <v>9</v>
      </c>
      <c r="B402" s="429" t="str">
        <f>'Visual chart Edit'!B405</f>
        <v>62/1</v>
      </c>
      <c r="C402" s="429" t="str">
        <f>'Visual chart Edit'!C405</f>
        <v>DA+3</v>
      </c>
      <c r="D402" s="429" t="s">
        <v>1361</v>
      </c>
      <c r="E402" s="482">
        <f>'Visual chart Edit'!I405</f>
        <v>418</v>
      </c>
      <c r="F402" s="429" t="str">
        <f>'Visual chart Edit'!K405</f>
        <v>Sandy</v>
      </c>
      <c r="G402" s="429" t="str">
        <f>'Visual chart Edit'!L405</f>
        <v>E</v>
      </c>
      <c r="H402" s="429" t="s">
        <v>424</v>
      </c>
    </row>
    <row r="403" spans="1:8" hidden="1" x14ac:dyDescent="0.35">
      <c r="A403" s="429">
        <f>+SUBTOTAL(3,$B$4:B403)</f>
        <v>9</v>
      </c>
      <c r="B403" s="429" t="str">
        <f>'Visual chart Edit'!B406</f>
        <v>62/2</v>
      </c>
      <c r="C403" s="429" t="str">
        <f>'Visual chart Edit'!C406</f>
        <v>DA+3</v>
      </c>
      <c r="D403" s="429" t="s">
        <v>1361</v>
      </c>
      <c r="E403" s="482">
        <f>'Visual chart Edit'!I406</f>
        <v>386</v>
      </c>
      <c r="F403" s="429" t="str">
        <f>'Visual chart Edit'!K406</f>
        <v>DRY</v>
      </c>
      <c r="G403" s="429" t="str">
        <f>'Visual chart Edit'!L406</f>
        <v>E</v>
      </c>
      <c r="H403" s="429" t="s">
        <v>424</v>
      </c>
    </row>
    <row r="404" spans="1:8" hidden="1" x14ac:dyDescent="0.35">
      <c r="A404" s="429">
        <f>+SUBTOTAL(3,$B$4:B404)</f>
        <v>9</v>
      </c>
      <c r="B404" s="429" t="str">
        <f>'Visual chart Edit'!B407</f>
        <v>62/3</v>
      </c>
      <c r="C404" s="429" t="str">
        <f>'Visual chart Edit'!C407</f>
        <v>DA+0</v>
      </c>
      <c r="D404" s="429" t="s">
        <v>1361</v>
      </c>
      <c r="E404" s="482">
        <f>'Visual chart Edit'!I407</f>
        <v>400</v>
      </c>
      <c r="F404" s="429" t="str">
        <f>'Visual chart Edit'!K407</f>
        <v>DRY</v>
      </c>
      <c r="G404" s="429" t="str">
        <f>'Visual chart Edit'!L407</f>
        <v>E</v>
      </c>
      <c r="H404" s="429" t="s">
        <v>424</v>
      </c>
    </row>
    <row r="405" spans="1:8" hidden="1" x14ac:dyDescent="0.35">
      <c r="A405" s="429">
        <f>+SUBTOTAL(3,$B$4:B405)</f>
        <v>9</v>
      </c>
      <c r="B405" s="429" t="str">
        <f>'Visual chart Edit'!B408</f>
        <v>62/4</v>
      </c>
      <c r="C405" s="429" t="str">
        <f>'Visual chart Edit'!C408</f>
        <v>DA+3</v>
      </c>
      <c r="D405" s="429" t="s">
        <v>1361</v>
      </c>
      <c r="E405" s="482">
        <f>'Visual chart Edit'!I408</f>
        <v>401</v>
      </c>
      <c r="F405" s="429" t="str">
        <f>'Visual chart Edit'!K408</f>
        <v>DRY</v>
      </c>
      <c r="G405" s="429" t="str">
        <f>'Visual chart Edit'!L408</f>
        <v>E</v>
      </c>
      <c r="H405" s="429" t="s">
        <v>424</v>
      </c>
    </row>
    <row r="406" spans="1:8" hidden="1" x14ac:dyDescent="0.35">
      <c r="A406" s="429">
        <f>+SUBTOTAL(3,$B$4:B406)</f>
        <v>9</v>
      </c>
      <c r="B406" s="429" t="str">
        <f>'Visual chart Edit'!B409</f>
        <v>62/5</v>
      </c>
      <c r="C406" s="429" t="str">
        <f>'Visual chart Edit'!C409</f>
        <v>DA+0</v>
      </c>
      <c r="D406" s="429" t="s">
        <v>1361</v>
      </c>
      <c r="E406" s="482">
        <f>'Visual chart Edit'!I409</f>
        <v>403</v>
      </c>
      <c r="F406" s="429" t="str">
        <f>'Visual chart Edit'!K409</f>
        <v>DRY</v>
      </c>
      <c r="G406" s="429" t="str">
        <f>'Visual chart Edit'!L409</f>
        <v>E</v>
      </c>
      <c r="H406" s="429" t="s">
        <v>424</v>
      </c>
    </row>
    <row r="407" spans="1:8" hidden="1" x14ac:dyDescent="0.35">
      <c r="A407" s="429">
        <f>+SUBTOTAL(3,$B$4:B407)</f>
        <v>9</v>
      </c>
      <c r="B407" s="429" t="str">
        <f>'Visual chart Edit'!B410</f>
        <v>62/6</v>
      </c>
      <c r="C407" s="429" t="str">
        <f>'Visual chart Edit'!C410</f>
        <v>DA+3</v>
      </c>
      <c r="D407" s="429" t="s">
        <v>1361</v>
      </c>
      <c r="E407" s="482">
        <f>'Visual chart Edit'!I410</f>
        <v>404</v>
      </c>
      <c r="F407" s="429" t="str">
        <f>'Visual chart Edit'!K410</f>
        <v>DRY</v>
      </c>
      <c r="G407" s="429" t="str">
        <f>'Visual chart Edit'!L410</f>
        <v>E</v>
      </c>
      <c r="H407" s="429" t="s">
        <v>424</v>
      </c>
    </row>
    <row r="408" spans="1:8" hidden="1" x14ac:dyDescent="0.35">
      <c r="A408" s="429">
        <f>+SUBTOTAL(3,$B$4:B408)</f>
        <v>9</v>
      </c>
      <c r="B408" s="429" t="str">
        <f>'Visual chart Edit'!B411</f>
        <v>62/7</v>
      </c>
      <c r="C408" s="429" t="str">
        <f>'Visual chart Edit'!C411</f>
        <v>DA+3</v>
      </c>
      <c r="D408" s="429" t="s">
        <v>1361</v>
      </c>
      <c r="E408" s="482">
        <f>'Visual chart Edit'!I411</f>
        <v>423</v>
      </c>
      <c r="F408" s="429" t="str">
        <f>'Visual chart Edit'!K411</f>
        <v>DRY</v>
      </c>
      <c r="G408" s="429" t="str">
        <f>'Visual chart Edit'!L411</f>
        <v>E</v>
      </c>
      <c r="H408" s="429" t="s">
        <v>424</v>
      </c>
    </row>
    <row r="409" spans="1:8" hidden="1" x14ac:dyDescent="0.35">
      <c r="A409" s="429">
        <f>+SUBTOTAL(3,$B$4:B409)</f>
        <v>9</v>
      </c>
      <c r="B409" s="429" t="str">
        <f>'Visual chart Edit'!B412</f>
        <v>62/8</v>
      </c>
      <c r="C409" s="429" t="str">
        <f>'Visual chart Edit'!C412</f>
        <v>DA+0</v>
      </c>
      <c r="D409" s="429" t="s">
        <v>1362</v>
      </c>
      <c r="E409" s="482">
        <f>'Visual chart Edit'!I412</f>
        <v>409</v>
      </c>
      <c r="F409" s="429" t="str">
        <f>'Visual chart Edit'!K412</f>
        <v>DFR</v>
      </c>
      <c r="G409" s="429" t="str">
        <f>'Visual chart Edit'!L412</f>
        <v>E</v>
      </c>
      <c r="H409" s="429" t="s">
        <v>424</v>
      </c>
    </row>
    <row r="410" spans="1:8" hidden="1" x14ac:dyDescent="0.35">
      <c r="A410" s="429">
        <f>+SUBTOTAL(3,$B$4:B410)</f>
        <v>9</v>
      </c>
      <c r="B410" s="429" t="str">
        <f>'Visual chart Edit'!B413</f>
        <v>62/9</v>
      </c>
      <c r="C410" s="429" t="str">
        <f>'Visual chart Edit'!C413</f>
        <v>DA+3</v>
      </c>
      <c r="D410" s="429" t="s">
        <v>1362</v>
      </c>
      <c r="E410" s="482">
        <f>'Visual chart Edit'!I413</f>
        <v>409</v>
      </c>
      <c r="F410" s="429" t="str">
        <f>'Visual chart Edit'!K413</f>
        <v>DFR</v>
      </c>
      <c r="G410" s="429" t="str">
        <f>'Visual chart Edit'!L413</f>
        <v>E</v>
      </c>
      <c r="H410" s="429" t="s">
        <v>424</v>
      </c>
    </row>
    <row r="411" spans="1:8" hidden="1" x14ac:dyDescent="0.35">
      <c r="A411" s="429">
        <f>+SUBTOTAL(3,$B$4:B411)</f>
        <v>9</v>
      </c>
      <c r="B411" s="429" t="str">
        <f>'Visual chart Edit'!B414</f>
        <v>62/10</v>
      </c>
      <c r="C411" s="429" t="str">
        <f>'Visual chart Edit'!C414</f>
        <v>DA+0</v>
      </c>
      <c r="D411" s="429" t="s">
        <v>1362</v>
      </c>
      <c r="E411" s="482">
        <f>'Visual chart Edit'!I414</f>
        <v>411</v>
      </c>
      <c r="F411" s="429" t="str">
        <f>'Visual chart Edit'!K414</f>
        <v>DFR</v>
      </c>
      <c r="G411" s="429" t="str">
        <f>'Visual chart Edit'!L414</f>
        <v>E</v>
      </c>
      <c r="H411" s="429" t="s">
        <v>424</v>
      </c>
    </row>
    <row r="412" spans="1:8" hidden="1" x14ac:dyDescent="0.35">
      <c r="A412" s="429">
        <f>+SUBTOTAL(3,$B$4:B412)</f>
        <v>9</v>
      </c>
      <c r="B412" s="429" t="str">
        <f>'Visual chart Edit'!B415</f>
        <v>62/11</v>
      </c>
      <c r="C412" s="429" t="str">
        <f>'Visual chart Edit'!C415</f>
        <v>DA+3</v>
      </c>
      <c r="D412" s="429" t="s">
        <v>1362</v>
      </c>
      <c r="E412" s="482">
        <f>'Visual chart Edit'!I415</f>
        <v>413</v>
      </c>
      <c r="F412" s="429" t="str">
        <f>'Visual chart Edit'!K415</f>
        <v>DRY</v>
      </c>
      <c r="G412" s="429" t="str">
        <f>'Visual chart Edit'!L415</f>
        <v>E</v>
      </c>
      <c r="H412" s="429" t="s">
        <v>424</v>
      </c>
    </row>
    <row r="413" spans="1:8" hidden="1" x14ac:dyDescent="0.35">
      <c r="A413" s="429">
        <f>+SUBTOTAL(3,$B$4:B413)</f>
        <v>9</v>
      </c>
      <c r="B413" s="429" t="str">
        <f>'Visual chart Edit'!B416</f>
        <v>63/0</v>
      </c>
      <c r="C413" s="429" t="str">
        <f>'Visual chart Edit'!C416</f>
        <v>DC1+0</v>
      </c>
      <c r="D413" s="429" t="s">
        <v>1363</v>
      </c>
      <c r="E413" s="482">
        <f>'Visual chart Edit'!I416</f>
        <v>386.1</v>
      </c>
      <c r="F413" s="429" t="str">
        <f>'Visual chart Edit'!K416</f>
        <v>DFR</v>
      </c>
      <c r="G413" s="429" t="str">
        <f>'Visual chart Edit'!L416</f>
        <v>E</v>
      </c>
      <c r="H413" s="429" t="s">
        <v>424</v>
      </c>
    </row>
    <row r="414" spans="1:8" hidden="1" x14ac:dyDescent="0.35">
      <c r="A414" s="429">
        <f>+SUBTOTAL(3,$B$4:B414)</f>
        <v>9</v>
      </c>
      <c r="B414" s="429" t="str">
        <f>'Visual chart Edit'!B417</f>
        <v>63/1</v>
      </c>
      <c r="C414" s="429" t="str">
        <f>'Visual chart Edit'!C417</f>
        <v>DA+3</v>
      </c>
      <c r="D414" s="429" t="s">
        <v>1362</v>
      </c>
      <c r="E414" s="482">
        <f>'Visual chart Edit'!I417</f>
        <v>400</v>
      </c>
      <c r="F414" s="429" t="str">
        <f>'Visual chart Edit'!K417</f>
        <v>DFR</v>
      </c>
      <c r="G414" s="429" t="str">
        <f>'Visual chart Edit'!L417</f>
        <v>E</v>
      </c>
      <c r="H414" s="429" t="s">
        <v>424</v>
      </c>
    </row>
    <row r="415" spans="1:8" hidden="1" x14ac:dyDescent="0.35">
      <c r="A415" s="429">
        <f>+SUBTOTAL(3,$B$4:B415)</f>
        <v>9</v>
      </c>
      <c r="B415" s="429" t="str">
        <f>'Visual chart Edit'!B418</f>
        <v>63/2</v>
      </c>
      <c r="C415" s="429" t="str">
        <f>'Visual chart Edit'!C418</f>
        <v>DA+0</v>
      </c>
      <c r="D415" s="429" t="s">
        <v>1362</v>
      </c>
      <c r="E415" s="482">
        <f>'Visual chart Edit'!I418</f>
        <v>416</v>
      </c>
      <c r="F415" s="429" t="str">
        <f>'Visual chart Edit'!K418</f>
        <v>DFR</v>
      </c>
      <c r="G415" s="429" t="str">
        <f>'Visual chart Edit'!L418</f>
        <v>E</v>
      </c>
      <c r="H415" s="429" t="s">
        <v>424</v>
      </c>
    </row>
    <row r="416" spans="1:8" hidden="1" x14ac:dyDescent="0.35">
      <c r="A416" s="429">
        <f>+SUBTOTAL(3,$B$4:B416)</f>
        <v>9</v>
      </c>
      <c r="B416" s="429" t="str">
        <f>'Visual chart Edit'!B419</f>
        <v>63/3</v>
      </c>
      <c r="C416" s="429" t="str">
        <f>'Visual chart Edit'!C419</f>
        <v>DA+3</v>
      </c>
      <c r="D416" s="429" t="s">
        <v>1362</v>
      </c>
      <c r="E416" s="482">
        <f>'Visual chart Edit'!I419</f>
        <v>411</v>
      </c>
      <c r="F416" s="429" t="str">
        <f>'Visual chart Edit'!K419</f>
        <v>DFR</v>
      </c>
      <c r="G416" s="429" t="str">
        <f>'Visual chart Edit'!L419</f>
        <v>E</v>
      </c>
      <c r="H416" s="429" t="s">
        <v>424</v>
      </c>
    </row>
    <row r="417" spans="1:8" hidden="1" x14ac:dyDescent="0.35">
      <c r="A417" s="429">
        <f>+SUBTOTAL(3,$B$4:B417)</f>
        <v>9</v>
      </c>
      <c r="B417" s="429" t="str">
        <f>'Visual chart Edit'!B420</f>
        <v>63/4</v>
      </c>
      <c r="C417" s="429" t="str">
        <f>'Visual chart Edit'!C420</f>
        <v>DA+0</v>
      </c>
      <c r="D417" s="429" t="s">
        <v>1362</v>
      </c>
      <c r="E417" s="482">
        <f>'Visual chart Edit'!I420</f>
        <v>399</v>
      </c>
      <c r="F417" s="429" t="str">
        <f>'Visual chart Edit'!K420</f>
        <v>DRY</v>
      </c>
      <c r="G417" s="429" t="str">
        <f>'Visual chart Edit'!L420</f>
        <v>E</v>
      </c>
      <c r="H417" s="429" t="s">
        <v>424</v>
      </c>
    </row>
    <row r="418" spans="1:8" hidden="1" x14ac:dyDescent="0.35">
      <c r="A418" s="429">
        <f>+SUBTOTAL(3,$B$4:B418)</f>
        <v>9</v>
      </c>
      <c r="B418" s="429" t="str">
        <f>'Visual chart Edit'!B421</f>
        <v>63/5</v>
      </c>
      <c r="C418" s="429" t="str">
        <f>'Visual chart Edit'!C421</f>
        <v>DA+3</v>
      </c>
      <c r="D418" s="429" t="s">
        <v>1362</v>
      </c>
      <c r="E418" s="482">
        <f>'Visual chart Edit'!I421</f>
        <v>413</v>
      </c>
      <c r="F418" s="429" t="str">
        <f>'Visual chart Edit'!K421</f>
        <v>DFR</v>
      </c>
      <c r="G418" s="429" t="str">
        <f>'Visual chart Edit'!L421</f>
        <v>E</v>
      </c>
      <c r="H418" s="429" t="s">
        <v>424</v>
      </c>
    </row>
    <row r="419" spans="1:8" hidden="1" x14ac:dyDescent="0.35">
      <c r="A419" s="429">
        <f>+SUBTOTAL(3,$B$4:B419)</f>
        <v>9</v>
      </c>
      <c r="B419" s="429" t="str">
        <f>'Visual chart Edit'!B422</f>
        <v>63/6</v>
      </c>
      <c r="C419" s="429" t="str">
        <f>'Visual chart Edit'!C422</f>
        <v>DA+3</v>
      </c>
      <c r="D419" s="429" t="s">
        <v>1364</v>
      </c>
      <c r="E419" s="482">
        <f>'Visual chart Edit'!I422</f>
        <v>426</v>
      </c>
      <c r="F419" s="429" t="str">
        <f>'Visual chart Edit'!K422</f>
        <v>DRY</v>
      </c>
      <c r="G419" s="429" t="str">
        <f>'Visual chart Edit'!L422</f>
        <v>E</v>
      </c>
      <c r="H419" s="429" t="s">
        <v>424</v>
      </c>
    </row>
    <row r="420" spans="1:8" hidden="1" x14ac:dyDescent="0.35">
      <c r="A420" s="429">
        <f>+SUBTOTAL(3,$B$4:B420)</f>
        <v>9</v>
      </c>
      <c r="B420" s="429" t="str">
        <f>'Visual chart Edit'!B423</f>
        <v>63/7</v>
      </c>
      <c r="C420" s="429" t="str">
        <f>'Visual chart Edit'!C423</f>
        <v>DA+3</v>
      </c>
      <c r="D420" s="429" t="s">
        <v>1364</v>
      </c>
      <c r="E420" s="482">
        <f>'Visual chart Edit'!I423</f>
        <v>413</v>
      </c>
      <c r="F420" s="429" t="str">
        <f>'Visual chart Edit'!K423</f>
        <v>DRY</v>
      </c>
      <c r="G420" s="429" t="str">
        <f>'Visual chart Edit'!L423</f>
        <v>E</v>
      </c>
      <c r="H420" s="429" t="s">
        <v>424</v>
      </c>
    </row>
    <row r="421" spans="1:8" hidden="1" x14ac:dyDescent="0.35">
      <c r="A421" s="429">
        <f>+SUBTOTAL(3,$B$4:B421)</f>
        <v>9</v>
      </c>
      <c r="B421" s="429" t="str">
        <f>'Visual chart Edit'!B424</f>
        <v>63/8</v>
      </c>
      <c r="C421" s="429" t="str">
        <f>'Visual chart Edit'!C424</f>
        <v>DA+3</v>
      </c>
      <c r="D421" s="429" t="s">
        <v>1364</v>
      </c>
      <c r="E421" s="482">
        <f>'Visual chart Edit'!I424</f>
        <v>425</v>
      </c>
      <c r="F421" s="429" t="str">
        <f>'Visual chart Edit'!K424</f>
        <v>DRY</v>
      </c>
      <c r="G421" s="429" t="str">
        <f>'Visual chart Edit'!L424</f>
        <v>E</v>
      </c>
      <c r="H421" s="429" t="s">
        <v>424</v>
      </c>
    </row>
    <row r="422" spans="1:8" hidden="1" x14ac:dyDescent="0.35">
      <c r="A422" s="429">
        <f>+SUBTOTAL(3,$B$4:B422)</f>
        <v>9</v>
      </c>
      <c r="B422" s="429" t="str">
        <f>'Visual chart Edit'!B425</f>
        <v>64/0</v>
      </c>
      <c r="C422" s="429" t="str">
        <f>'Visual chart Edit'!C425</f>
        <v>DB2+0</v>
      </c>
      <c r="D422" s="429" t="s">
        <v>1364</v>
      </c>
      <c r="E422" s="482">
        <f>'Visual chart Edit'!I425</f>
        <v>408.3</v>
      </c>
      <c r="F422" s="429" t="str">
        <f>'Visual chart Edit'!K425</f>
        <v>DRY</v>
      </c>
      <c r="G422" s="429" t="str">
        <f>'Visual chart Edit'!L425</f>
        <v>E</v>
      </c>
      <c r="H422" s="429" t="s">
        <v>424</v>
      </c>
    </row>
    <row r="423" spans="1:8" hidden="1" x14ac:dyDescent="0.35">
      <c r="A423" s="429">
        <f>+SUBTOTAL(3,$B$4:B423)</f>
        <v>9</v>
      </c>
      <c r="B423" s="429" t="str">
        <f>'Visual chart Edit'!B426</f>
        <v>64/1</v>
      </c>
      <c r="C423" s="429" t="str">
        <f>'Visual chart Edit'!C426</f>
        <v>DA+0</v>
      </c>
      <c r="D423" s="429" t="s">
        <v>1364</v>
      </c>
      <c r="E423" s="482">
        <f>'Visual chart Edit'!I426</f>
        <v>375.1</v>
      </c>
      <c r="F423" s="429" t="str">
        <f>'Visual chart Edit'!K426</f>
        <v>DRY</v>
      </c>
      <c r="G423" s="429" t="str">
        <f>'Visual chart Edit'!L426</f>
        <v>E</v>
      </c>
      <c r="H423" s="429" t="s">
        <v>424</v>
      </c>
    </row>
    <row r="424" spans="1:8" hidden="1" x14ac:dyDescent="0.35">
      <c r="A424" s="429">
        <f>+SUBTOTAL(3,$B$4:B424)</f>
        <v>9</v>
      </c>
      <c r="B424" s="429" t="str">
        <f>'Visual chart Edit'!B427</f>
        <v>64/2</v>
      </c>
      <c r="C424" s="429" t="str">
        <f>'Visual chart Edit'!C427</f>
        <v>DA+3</v>
      </c>
      <c r="D424" s="429" t="s">
        <v>1365</v>
      </c>
      <c r="E424" s="482">
        <f>'Visual chart Edit'!I427</f>
        <v>408.7</v>
      </c>
      <c r="F424" s="429" t="str">
        <f>'Visual chart Edit'!K427</f>
        <v>DRY</v>
      </c>
      <c r="G424" s="429" t="str">
        <f>'Visual chart Edit'!L427</f>
        <v>E</v>
      </c>
      <c r="H424" s="429" t="s">
        <v>424</v>
      </c>
    </row>
    <row r="425" spans="1:8" hidden="1" x14ac:dyDescent="0.35">
      <c r="A425" s="429">
        <f>+SUBTOTAL(3,$B$4:B425)</f>
        <v>9</v>
      </c>
      <c r="B425" s="429" t="str">
        <f>'Visual chart Edit'!B428</f>
        <v>64/3</v>
      </c>
      <c r="C425" s="429" t="str">
        <f>'Visual chart Edit'!C428</f>
        <v>DA+0</v>
      </c>
      <c r="D425" s="429" t="s">
        <v>1365</v>
      </c>
      <c r="E425" s="482">
        <f>'Visual chart Edit'!I428</f>
        <v>410.7</v>
      </c>
      <c r="F425" s="429" t="str">
        <f>'Visual chart Edit'!K428</f>
        <v>DRY</v>
      </c>
      <c r="G425" s="429" t="str">
        <f>'Visual chart Edit'!L428</f>
        <v>E</v>
      </c>
      <c r="H425" s="429" t="s">
        <v>424</v>
      </c>
    </row>
    <row r="426" spans="1:8" hidden="1" x14ac:dyDescent="0.35">
      <c r="A426" s="429">
        <f>+SUBTOTAL(3,$B$4:B426)</f>
        <v>9</v>
      </c>
      <c r="B426" s="429" t="str">
        <f>'Visual chart Edit'!B429</f>
        <v>64/4</v>
      </c>
      <c r="C426" s="429" t="str">
        <f>'Visual chart Edit'!C429</f>
        <v>DA+3</v>
      </c>
      <c r="D426" s="429" t="s">
        <v>1365</v>
      </c>
      <c r="E426" s="482">
        <f>'Visual chart Edit'!I429</f>
        <v>408.2</v>
      </c>
      <c r="F426" s="429" t="str">
        <f>'Visual chart Edit'!K429</f>
        <v>DRY</v>
      </c>
      <c r="G426" s="429" t="str">
        <f>'Visual chart Edit'!L429</f>
        <v>E</v>
      </c>
      <c r="H426" s="429" t="s">
        <v>424</v>
      </c>
    </row>
    <row r="427" spans="1:8" hidden="1" x14ac:dyDescent="0.35">
      <c r="A427" s="429">
        <f>+SUBTOTAL(3,$B$4:B427)</f>
        <v>9</v>
      </c>
      <c r="B427" s="429" t="str">
        <f>'Visual chart Edit'!B430</f>
        <v>64/5</v>
      </c>
      <c r="C427" s="429" t="str">
        <f>'Visual chart Edit'!C430</f>
        <v>DA+3</v>
      </c>
      <c r="D427" s="429" t="s">
        <v>1366</v>
      </c>
      <c r="E427" s="482">
        <f>'Visual chart Edit'!I430</f>
        <v>426.2</v>
      </c>
      <c r="F427" s="429" t="str">
        <f>'Visual chart Edit'!K430</f>
        <v>DRY</v>
      </c>
      <c r="G427" s="429" t="str">
        <f>'Visual chart Edit'!L430</f>
        <v>E</v>
      </c>
      <c r="H427" s="429" t="s">
        <v>424</v>
      </c>
    </row>
    <row r="428" spans="1:8" hidden="1" x14ac:dyDescent="0.35">
      <c r="A428" s="429">
        <f>+SUBTOTAL(3,$B$4:B428)</f>
        <v>9</v>
      </c>
      <c r="B428" s="429" t="str">
        <f>'Visual chart Edit'!B431</f>
        <v>64/6</v>
      </c>
      <c r="C428" s="429" t="str">
        <f>'Visual chart Edit'!C431</f>
        <v>DA+0</v>
      </c>
      <c r="D428" s="429" t="s">
        <v>1366</v>
      </c>
      <c r="E428" s="482">
        <f>'Visual chart Edit'!I431</f>
        <v>407.7</v>
      </c>
      <c r="F428" s="429" t="str">
        <f>'Visual chart Edit'!K431</f>
        <v>DRY</v>
      </c>
      <c r="G428" s="429" t="str">
        <f>'Visual chart Edit'!L431</f>
        <v>E</v>
      </c>
      <c r="H428" s="429" t="s">
        <v>424</v>
      </c>
    </row>
    <row r="429" spans="1:8" hidden="1" x14ac:dyDescent="0.35">
      <c r="A429" s="429">
        <f>+SUBTOTAL(3,$B$4:B429)</f>
        <v>9</v>
      </c>
      <c r="B429" s="429" t="str">
        <f>'Visual chart Edit'!B432</f>
        <v>64/7</v>
      </c>
      <c r="C429" s="429" t="str">
        <f>'Visual chart Edit'!C432</f>
        <v>DA+3</v>
      </c>
      <c r="D429" s="429" t="s">
        <v>1366</v>
      </c>
      <c r="E429" s="482">
        <f>'Visual chart Edit'!I432</f>
        <v>401.6</v>
      </c>
      <c r="F429" s="429" t="str">
        <f>'Visual chart Edit'!K432</f>
        <v>DRY</v>
      </c>
      <c r="G429" s="429" t="str">
        <f>'Visual chart Edit'!L432</f>
        <v>E</v>
      </c>
      <c r="H429" s="429" t="s">
        <v>424</v>
      </c>
    </row>
    <row r="430" spans="1:8" hidden="1" x14ac:dyDescent="0.35">
      <c r="A430" s="429">
        <f>+SUBTOTAL(3,$B$4:B430)</f>
        <v>9</v>
      </c>
      <c r="B430" s="429" t="str">
        <f>'Visual chart Edit'!B433</f>
        <v>64/8</v>
      </c>
      <c r="C430" s="429" t="str">
        <f>'Visual chart Edit'!C433</f>
        <v>DA+3</v>
      </c>
      <c r="D430" s="429" t="s">
        <v>1366</v>
      </c>
      <c r="E430" s="482">
        <f>'Visual chart Edit'!I433</f>
        <v>425.5</v>
      </c>
      <c r="F430" s="429" t="str">
        <f>'Visual chart Edit'!K433</f>
        <v>DRY</v>
      </c>
      <c r="G430" s="429" t="str">
        <f>'Visual chart Edit'!L433</f>
        <v>E</v>
      </c>
      <c r="H430" s="429" t="s">
        <v>424</v>
      </c>
    </row>
    <row r="431" spans="1:8" hidden="1" x14ac:dyDescent="0.35">
      <c r="A431" s="429">
        <f>+SUBTOTAL(3,$B$4:B431)</f>
        <v>9</v>
      </c>
      <c r="B431" s="429" t="str">
        <f>'Visual chart Edit'!B434</f>
        <v>64/9</v>
      </c>
      <c r="C431" s="429" t="str">
        <f>'Visual chart Edit'!C434</f>
        <v>DA+3</v>
      </c>
      <c r="D431" s="429" t="s">
        <v>1366</v>
      </c>
      <c r="E431" s="482">
        <f>'Visual chart Edit'!I434</f>
        <v>414.4</v>
      </c>
      <c r="F431" s="429" t="str">
        <f>'Visual chart Edit'!K434</f>
        <v>DRY</v>
      </c>
      <c r="G431" s="429" t="str">
        <f>'Visual chart Edit'!L434</f>
        <v>E</v>
      </c>
      <c r="H431" s="429" t="s">
        <v>424</v>
      </c>
    </row>
    <row r="432" spans="1:8" hidden="1" x14ac:dyDescent="0.35">
      <c r="A432" s="429">
        <f>+SUBTOTAL(3,$B$4:B432)</f>
        <v>9</v>
      </c>
      <c r="B432" s="429" t="str">
        <f>'Visual chart Edit'!B435</f>
        <v>64/10</v>
      </c>
      <c r="C432" s="429" t="str">
        <f>'Visual chart Edit'!C435</f>
        <v>DA+3</v>
      </c>
      <c r="D432" s="429" t="s">
        <v>1366</v>
      </c>
      <c r="E432" s="482">
        <f>'Visual chart Edit'!I435</f>
        <v>410.6</v>
      </c>
      <c r="F432" s="429" t="str">
        <f>'Visual chart Edit'!K435</f>
        <v>DRY</v>
      </c>
      <c r="G432" s="429" t="str">
        <f>'Visual chart Edit'!L435</f>
        <v>E</v>
      </c>
      <c r="H432" s="429" t="s">
        <v>424</v>
      </c>
    </row>
    <row r="433" spans="1:8" hidden="1" x14ac:dyDescent="0.35">
      <c r="A433" s="429">
        <f>+SUBTOTAL(3,$B$4:B433)</f>
        <v>9</v>
      </c>
      <c r="B433" s="429" t="str">
        <f>'Visual chart Edit'!B436</f>
        <v>64/11</v>
      </c>
      <c r="C433" s="429" t="str">
        <f>'Visual chart Edit'!C436</f>
        <v>DA+3</v>
      </c>
      <c r="D433" s="429" t="s">
        <v>1366</v>
      </c>
      <c r="E433" s="482">
        <f>'Visual chart Edit'!I436</f>
        <v>428.4</v>
      </c>
      <c r="F433" s="429" t="str">
        <f>'Visual chart Edit'!K436</f>
        <v>DRY</v>
      </c>
      <c r="G433" s="429" t="str">
        <f>'Visual chart Edit'!L436</f>
        <v>E</v>
      </c>
      <c r="H433" s="429" t="s">
        <v>424</v>
      </c>
    </row>
    <row r="434" spans="1:8" hidden="1" x14ac:dyDescent="0.35">
      <c r="A434" s="429">
        <f>+SUBTOTAL(3,$B$4:B434)</f>
        <v>9</v>
      </c>
      <c r="B434" s="429" t="str">
        <f>'Visual chart Edit'!B437</f>
        <v>65/0</v>
      </c>
      <c r="C434" s="429" t="str">
        <f>'Visual chart Edit'!C437</f>
        <v>DB1+0</v>
      </c>
      <c r="D434" s="429" t="s">
        <v>1366</v>
      </c>
      <c r="E434" s="482">
        <f>'Visual chart Edit'!I437</f>
        <v>400.6</v>
      </c>
      <c r="F434" s="429" t="str">
        <f>'Visual chart Edit'!K437</f>
        <v>DRY</v>
      </c>
      <c r="G434" s="429" t="str">
        <f>'Visual chart Edit'!L437</f>
        <v>E</v>
      </c>
      <c r="H434" s="429" t="s">
        <v>424</v>
      </c>
    </row>
    <row r="435" spans="1:8" hidden="1" x14ac:dyDescent="0.35">
      <c r="A435" s="429">
        <f>+SUBTOTAL(3,$B$4:B435)</f>
        <v>9</v>
      </c>
      <c r="B435" s="429" t="str">
        <f>'Visual chart Edit'!B438</f>
        <v>65/1</v>
      </c>
      <c r="C435" s="429" t="str">
        <f>'Visual chart Edit'!C438</f>
        <v>DA+0</v>
      </c>
      <c r="D435" s="429" t="s">
        <v>1366</v>
      </c>
      <c r="E435" s="482">
        <f>'Visual chart Edit'!I438</f>
        <v>395.4</v>
      </c>
      <c r="F435" s="429" t="str">
        <f>'Visual chart Edit'!K438</f>
        <v>DRY</v>
      </c>
      <c r="G435" s="429" t="str">
        <f>'Visual chart Edit'!L438</f>
        <v>E</v>
      </c>
      <c r="H435" s="429" t="s">
        <v>424</v>
      </c>
    </row>
    <row r="436" spans="1:8" hidden="1" x14ac:dyDescent="0.35">
      <c r="A436" s="429">
        <f>+SUBTOTAL(3,$B$4:B436)</f>
        <v>9</v>
      </c>
      <c r="B436" s="429" t="str">
        <f>'Visual chart Edit'!B439</f>
        <v>65/2</v>
      </c>
      <c r="C436" s="429" t="str">
        <f>'Visual chart Edit'!C439</f>
        <v>DA+0</v>
      </c>
      <c r="D436" s="429" t="s">
        <v>1366</v>
      </c>
      <c r="E436" s="482">
        <f>'Visual chart Edit'!I439</f>
        <v>393.7</v>
      </c>
      <c r="F436" s="429" t="str">
        <f>'Visual chart Edit'!K439</f>
        <v>DRY</v>
      </c>
      <c r="G436" s="429" t="str">
        <f>'Visual chart Edit'!L439</f>
        <v>E</v>
      </c>
      <c r="H436" s="429" t="s">
        <v>424</v>
      </c>
    </row>
    <row r="437" spans="1:8" hidden="1" x14ac:dyDescent="0.35">
      <c r="A437" s="429">
        <f>+SUBTOTAL(3,$B$4:B437)</f>
        <v>9</v>
      </c>
      <c r="B437" s="429" t="str">
        <f>'Visual chart Edit'!B440</f>
        <v>65/3</v>
      </c>
      <c r="C437" s="429" t="str">
        <f>'Visual chart Edit'!C440</f>
        <v>DA+3</v>
      </c>
      <c r="D437" s="429" t="s">
        <v>1366</v>
      </c>
      <c r="E437" s="482">
        <f>'Visual chart Edit'!I440</f>
        <v>403.7</v>
      </c>
      <c r="F437" s="429" t="str">
        <f>'Visual chart Edit'!K440</f>
        <v>DRY</v>
      </c>
      <c r="G437" s="429" t="str">
        <f>'Visual chart Edit'!L440</f>
        <v>E</v>
      </c>
      <c r="H437" s="429" t="s">
        <v>424</v>
      </c>
    </row>
    <row r="438" spans="1:8" hidden="1" x14ac:dyDescent="0.35">
      <c r="A438" s="429">
        <f>+SUBTOTAL(3,$B$4:B438)</f>
        <v>9</v>
      </c>
      <c r="B438" s="429" t="str">
        <f>'Visual chart Edit'!B441</f>
        <v>65/4</v>
      </c>
      <c r="C438" s="429" t="str">
        <f>'Visual chart Edit'!C441</f>
        <v>DA+0</v>
      </c>
      <c r="D438" s="429" t="s">
        <v>1367</v>
      </c>
      <c r="E438" s="482">
        <f>'Visual chart Edit'!I441</f>
        <v>402.9</v>
      </c>
      <c r="F438" s="429" t="str">
        <f>'Visual chart Edit'!K441</f>
        <v>DRY</v>
      </c>
      <c r="G438" s="429" t="str">
        <f>'Visual chart Edit'!L441</f>
        <v>E</v>
      </c>
      <c r="H438" s="429" t="s">
        <v>424</v>
      </c>
    </row>
    <row r="439" spans="1:8" hidden="1" x14ac:dyDescent="0.35">
      <c r="A439" s="429">
        <f>+SUBTOTAL(3,$B$4:B439)</f>
        <v>9</v>
      </c>
      <c r="B439" s="429" t="str">
        <f>'Visual chart Edit'!B442</f>
        <v>65/5</v>
      </c>
      <c r="C439" s="429" t="str">
        <f>'Visual chart Edit'!C442</f>
        <v>DA+0</v>
      </c>
      <c r="D439" s="429" t="s">
        <v>1367</v>
      </c>
      <c r="E439" s="482">
        <f>'Visual chart Edit'!I442</f>
        <v>376.4</v>
      </c>
      <c r="F439" s="429" t="str">
        <f>'Visual chart Edit'!K442</f>
        <v>DRY</v>
      </c>
      <c r="G439" s="429" t="str">
        <f>'Visual chart Edit'!L442</f>
        <v>E</v>
      </c>
      <c r="H439" s="429" t="s">
        <v>424</v>
      </c>
    </row>
    <row r="440" spans="1:8" hidden="1" x14ac:dyDescent="0.35">
      <c r="A440" s="429">
        <f>+SUBTOTAL(3,$B$4:B440)</f>
        <v>9</v>
      </c>
      <c r="B440" s="429" t="str">
        <f>'Visual chart Edit'!B443</f>
        <v>65/6</v>
      </c>
      <c r="C440" s="429" t="str">
        <f>'Visual chart Edit'!C443</f>
        <v>DA+0</v>
      </c>
      <c r="D440" s="429" t="s">
        <v>1367</v>
      </c>
      <c r="E440" s="482">
        <f>'Visual chart Edit'!I443</f>
        <v>389.2</v>
      </c>
      <c r="F440" s="429" t="str">
        <f>'Visual chart Edit'!K443</f>
        <v>DRY</v>
      </c>
      <c r="G440" s="429" t="str">
        <f>'Visual chart Edit'!L443</f>
        <v>E</v>
      </c>
      <c r="H440" s="429" t="s">
        <v>424</v>
      </c>
    </row>
    <row r="441" spans="1:8" hidden="1" x14ac:dyDescent="0.35">
      <c r="A441" s="429">
        <f>+SUBTOTAL(3,$B$4:B441)</f>
        <v>9</v>
      </c>
      <c r="B441" s="429" t="str">
        <f>'Visual chart Edit'!B444</f>
        <v>65/7</v>
      </c>
      <c r="C441" s="429" t="str">
        <f>'Visual chart Edit'!C444</f>
        <v>DA+0</v>
      </c>
      <c r="D441" s="429" t="s">
        <v>1367</v>
      </c>
      <c r="E441" s="482">
        <f>'Visual chart Edit'!I444</f>
        <v>397.6</v>
      </c>
      <c r="F441" s="429" t="str">
        <f>'Visual chart Edit'!K444</f>
        <v>DRY</v>
      </c>
      <c r="G441" s="429" t="str">
        <f>'Visual chart Edit'!L444</f>
        <v>E</v>
      </c>
      <c r="H441" s="429" t="s">
        <v>424</v>
      </c>
    </row>
    <row r="442" spans="1:8" hidden="1" x14ac:dyDescent="0.35">
      <c r="A442" s="429">
        <f>+SUBTOTAL(3,$B$4:B442)</f>
        <v>9</v>
      </c>
      <c r="B442" s="429" t="str">
        <f>'Visual chart Edit'!B445</f>
        <v>65/8</v>
      </c>
      <c r="C442" s="429" t="str">
        <f>'Visual chart Edit'!C445</f>
        <v>DA+0</v>
      </c>
      <c r="D442" s="429" t="s">
        <v>1368</v>
      </c>
      <c r="E442" s="482">
        <f>'Visual chart Edit'!I445</f>
        <v>394.3</v>
      </c>
      <c r="F442" s="429" t="str">
        <f>'Visual chart Edit'!K445</f>
        <v>DRY</v>
      </c>
      <c r="G442" s="429" t="str">
        <f>'Visual chart Edit'!L445</f>
        <v>E</v>
      </c>
      <c r="H442" s="429" t="s">
        <v>424</v>
      </c>
    </row>
    <row r="443" spans="1:8" hidden="1" x14ac:dyDescent="0.35">
      <c r="A443" s="429">
        <f>+SUBTOTAL(3,$B$4:B443)</f>
        <v>9</v>
      </c>
      <c r="B443" s="429" t="str">
        <f>'Visual chart Edit'!B446</f>
        <v>65/9</v>
      </c>
      <c r="C443" s="429" t="str">
        <f>'Visual chart Edit'!C446</f>
        <v>DA+0</v>
      </c>
      <c r="D443" s="429" t="s">
        <v>1368</v>
      </c>
      <c r="E443" s="482">
        <f>'Visual chart Edit'!I446</f>
        <v>389</v>
      </c>
      <c r="F443" s="429" t="str">
        <f>'Visual chart Edit'!K446</f>
        <v>DRY</v>
      </c>
      <c r="G443" s="429" t="str">
        <f>'Visual chart Edit'!L446</f>
        <v>E</v>
      </c>
      <c r="H443" s="429" t="s">
        <v>424</v>
      </c>
    </row>
    <row r="444" spans="1:8" hidden="1" x14ac:dyDescent="0.35">
      <c r="A444" s="429">
        <f>+SUBTOTAL(3,$B$4:B444)</f>
        <v>9</v>
      </c>
      <c r="B444" s="429" t="str">
        <f>'Visual chart Edit'!B447</f>
        <v>65/10</v>
      </c>
      <c r="C444" s="429" t="str">
        <f>'Visual chart Edit'!C447</f>
        <v>DA+0</v>
      </c>
      <c r="D444" s="429" t="s">
        <v>1368</v>
      </c>
      <c r="E444" s="482">
        <f>'Visual chart Edit'!I447</f>
        <v>379.1</v>
      </c>
      <c r="F444" s="429" t="str">
        <f>'Visual chart Edit'!K447</f>
        <v>DRY</v>
      </c>
      <c r="G444" s="429" t="str">
        <f>'Visual chart Edit'!L447</f>
        <v>E</v>
      </c>
      <c r="H444" s="429" t="s">
        <v>424</v>
      </c>
    </row>
    <row r="445" spans="1:8" hidden="1" x14ac:dyDescent="0.35">
      <c r="A445" s="429">
        <f>+SUBTOTAL(3,$B$4:B445)</f>
        <v>9</v>
      </c>
      <c r="B445" s="429" t="str">
        <f>'Visual chart Edit'!B448</f>
        <v>65/11</v>
      </c>
      <c r="C445" s="429" t="str">
        <f>'Visual chart Edit'!C448</f>
        <v>DA+0</v>
      </c>
      <c r="D445" s="429" t="s">
        <v>1368</v>
      </c>
      <c r="E445" s="482">
        <f>'Visual chart Edit'!I448</f>
        <v>387.6</v>
      </c>
      <c r="F445" s="429" t="str">
        <f>'Visual chart Edit'!K448</f>
        <v>DRY</v>
      </c>
      <c r="G445" s="429" t="str">
        <f>'Visual chart Edit'!L448</f>
        <v>E</v>
      </c>
      <c r="H445" s="429" t="s">
        <v>424</v>
      </c>
    </row>
    <row r="446" spans="1:8" hidden="1" x14ac:dyDescent="0.35">
      <c r="A446" s="429">
        <f>+SUBTOTAL(3,$B$4:B446)</f>
        <v>9</v>
      </c>
      <c r="B446" s="429" t="str">
        <f>'Visual chart Edit'!B449</f>
        <v>66/0</v>
      </c>
      <c r="C446" s="429" t="str">
        <f>'Visual chart Edit'!C449</f>
        <v>DC2+6</v>
      </c>
      <c r="D446" s="429" t="s">
        <v>1368</v>
      </c>
      <c r="E446" s="482">
        <f>'Visual chart Edit'!I449</f>
        <v>426.9</v>
      </c>
      <c r="F446" s="429" t="str">
        <f>'Visual chart Edit'!K449</f>
        <v>DRY</v>
      </c>
      <c r="G446" s="429" t="str">
        <f>'Visual chart Edit'!L449</f>
        <v>E</v>
      </c>
      <c r="H446" s="429" t="s">
        <v>424</v>
      </c>
    </row>
    <row r="447" spans="1:8" hidden="1" x14ac:dyDescent="0.35">
      <c r="A447" s="429">
        <f>+SUBTOTAL(3,$B$4:B447)</f>
        <v>9</v>
      </c>
      <c r="B447" s="429" t="str">
        <f>'Visual chart Edit'!B450</f>
        <v>67/0</v>
      </c>
      <c r="C447" s="429" t="str">
        <f>'Visual chart Edit'!C450</f>
        <v>DC1+9</v>
      </c>
      <c r="D447" s="429" t="s">
        <v>1368</v>
      </c>
      <c r="E447" s="482">
        <f>'Visual chart Edit'!I450</f>
        <v>207.8</v>
      </c>
      <c r="F447" s="429" t="str">
        <f>'Visual chart Edit'!K450</f>
        <v>DRY</v>
      </c>
      <c r="G447" s="429" t="str">
        <f>'Visual chart Edit'!L450</f>
        <v>E</v>
      </c>
      <c r="H447" s="429"/>
    </row>
    <row r="448" spans="1:8" hidden="1" x14ac:dyDescent="0.35">
      <c r="A448" s="429">
        <f>+SUBTOTAL(3,$B$4:B448)</f>
        <v>9</v>
      </c>
      <c r="B448" s="429" t="str">
        <f>'Visual chart Edit'!B451</f>
        <v>67/1</v>
      </c>
      <c r="C448" s="429" t="str">
        <f>'Visual chart Edit'!C451</f>
        <v>DA+0</v>
      </c>
      <c r="D448" s="429" t="s">
        <v>1368</v>
      </c>
      <c r="E448" s="482">
        <f>'Visual chart Edit'!I451</f>
        <v>347.1</v>
      </c>
      <c r="F448" s="429" t="str">
        <f>'Visual chart Edit'!K451</f>
        <v>DRY</v>
      </c>
      <c r="G448" s="429" t="str">
        <f>'Visual chart Edit'!L451</f>
        <v>E</v>
      </c>
      <c r="H448" s="429"/>
    </row>
    <row r="449" spans="1:8" hidden="1" x14ac:dyDescent="0.35">
      <c r="A449" s="429">
        <f>+SUBTOTAL(3,$B$4:B449)</f>
        <v>9</v>
      </c>
      <c r="B449" s="429" t="str">
        <f>'Visual chart Edit'!B452</f>
        <v>67/2</v>
      </c>
      <c r="C449" s="429" t="str">
        <f>'Visual chart Edit'!C452</f>
        <v>DA+0</v>
      </c>
      <c r="D449" s="429" t="s">
        <v>1368</v>
      </c>
      <c r="E449" s="482">
        <f>'Visual chart Edit'!I452</f>
        <v>344.9</v>
      </c>
      <c r="F449" s="429" t="str">
        <f>'Visual chart Edit'!K452</f>
        <v>DRY</v>
      </c>
      <c r="G449" s="429" t="str">
        <f>'Visual chart Edit'!L452</f>
        <v>E</v>
      </c>
      <c r="H449" s="429"/>
    </row>
    <row r="450" spans="1:8" hidden="1" x14ac:dyDescent="0.35">
      <c r="A450" s="429">
        <f>+SUBTOTAL(3,$B$4:B450)</f>
        <v>9</v>
      </c>
      <c r="B450" s="429" t="str">
        <f>'Visual chart Edit'!B453</f>
        <v>68/0</v>
      </c>
      <c r="C450" s="429" t="str">
        <f>'Visual chart Edit'!C453</f>
        <v>DD45+0</v>
      </c>
      <c r="D450" s="429" t="s">
        <v>1368</v>
      </c>
      <c r="E450" s="482">
        <f>'Visual chart Edit'!I453</f>
        <v>369.2</v>
      </c>
      <c r="F450" s="429" t="str">
        <f>'Visual chart Edit'!K453</f>
        <v>DRY</v>
      </c>
      <c r="G450" s="429" t="str">
        <f>'Visual chart Edit'!L453</f>
        <v>E</v>
      </c>
      <c r="H450" s="429"/>
    </row>
    <row r="451" spans="1:8" hidden="1" x14ac:dyDescent="0.35">
      <c r="A451" s="429">
        <f>+SUBTOTAL(3,$B$4:B451)</f>
        <v>9</v>
      </c>
      <c r="B451" s="429" t="str">
        <f>'Visual chart Edit'!B454</f>
        <v>69/0</v>
      </c>
      <c r="C451" s="429" t="str">
        <f>'Visual chart Edit'!C454</f>
        <v>DB2+0</v>
      </c>
      <c r="D451" s="429" t="s">
        <v>1368</v>
      </c>
      <c r="E451" s="482">
        <f>'Visual chart Edit'!I454</f>
        <v>200.9</v>
      </c>
      <c r="F451" s="429" t="str">
        <f>'Visual chart Edit'!K454</f>
        <v>DFR</v>
      </c>
      <c r="G451" s="429" t="str">
        <f>'Visual chart Edit'!L454</f>
        <v>E</v>
      </c>
      <c r="H451" s="429"/>
    </row>
    <row r="452" spans="1:8" hidden="1" x14ac:dyDescent="0.35">
      <c r="A452" s="429">
        <f>+SUBTOTAL(3,$B$4:B452)</f>
        <v>9</v>
      </c>
      <c r="B452" s="429" t="str">
        <f>'Visual chart Edit'!B455</f>
        <v>69/1</v>
      </c>
      <c r="C452" s="429" t="str">
        <f>'Visual chart Edit'!C455</f>
        <v>DA+3</v>
      </c>
      <c r="D452" s="429" t="s">
        <v>1369</v>
      </c>
      <c r="E452" s="482">
        <f>'Visual chart Edit'!I455</f>
        <v>374.1</v>
      </c>
      <c r="F452" s="429" t="str">
        <f>'Visual chart Edit'!K455</f>
        <v>DRY</v>
      </c>
      <c r="G452" s="429" t="str">
        <f>'Visual chart Edit'!L455</f>
        <v>E</v>
      </c>
      <c r="H452" s="429"/>
    </row>
    <row r="453" spans="1:8" hidden="1" x14ac:dyDescent="0.35">
      <c r="A453" s="429">
        <f>+SUBTOTAL(3,$B$4:B453)</f>
        <v>9</v>
      </c>
      <c r="B453" s="429" t="str">
        <f>'Visual chart Edit'!B456</f>
        <v>70/0</v>
      </c>
      <c r="C453" s="429" t="str">
        <f>'Visual chart Edit'!C456</f>
        <v>DC1+0</v>
      </c>
      <c r="D453" s="429" t="s">
        <v>1369</v>
      </c>
      <c r="E453" s="482">
        <f>'Visual chart Edit'!I456</f>
        <v>394.9</v>
      </c>
      <c r="F453" s="429" t="str">
        <f>'Visual chart Edit'!K456</f>
        <v>DRY</v>
      </c>
      <c r="G453" s="429" t="str">
        <f>'Visual chart Edit'!L456</f>
        <v>E</v>
      </c>
      <c r="H453" s="429"/>
    </row>
    <row r="454" spans="1:8" hidden="1" x14ac:dyDescent="0.35">
      <c r="A454" s="429">
        <f>+SUBTOTAL(3,$B$4:B454)</f>
        <v>9</v>
      </c>
      <c r="B454" s="429" t="str">
        <f>'Visual chart Edit'!B457</f>
        <v>70/1</v>
      </c>
      <c r="C454" s="429" t="str">
        <f>'Visual chart Edit'!C457</f>
        <v>DA+3</v>
      </c>
      <c r="D454" s="429" t="s">
        <v>1368</v>
      </c>
      <c r="E454" s="482">
        <f>'Visual chart Edit'!I457</f>
        <v>388.4</v>
      </c>
      <c r="F454" s="429" t="str">
        <f>'Visual chart Edit'!K457</f>
        <v>DRY</v>
      </c>
      <c r="G454" s="429" t="str">
        <f>'Visual chart Edit'!L457</f>
        <v>E</v>
      </c>
      <c r="H454" s="429"/>
    </row>
    <row r="455" spans="1:8" hidden="1" x14ac:dyDescent="0.35">
      <c r="A455" s="429">
        <f>+SUBTOTAL(3,$B$4:B455)</f>
        <v>9</v>
      </c>
      <c r="B455" s="429" t="str">
        <f>'Visual chart Edit'!B458</f>
        <v>70/2</v>
      </c>
      <c r="C455" s="429" t="str">
        <f>'Visual chart Edit'!C458</f>
        <v>DA+3</v>
      </c>
      <c r="D455" s="429" t="s">
        <v>1368</v>
      </c>
      <c r="E455" s="482">
        <f>'Visual chart Edit'!I458</f>
        <v>418.9</v>
      </c>
      <c r="F455" s="429" t="str">
        <f>'Visual chart Edit'!K458</f>
        <v>DRY</v>
      </c>
      <c r="G455" s="429" t="str">
        <f>'Visual chart Edit'!L458</f>
        <v>E</v>
      </c>
      <c r="H455" s="429"/>
    </row>
    <row r="456" spans="1:8" hidden="1" x14ac:dyDescent="0.35">
      <c r="A456" s="429">
        <f>+SUBTOTAL(3,$B$4:B456)</f>
        <v>9</v>
      </c>
      <c r="B456" s="429" t="str">
        <f>'Visual chart Edit'!B459</f>
        <v>70/3</v>
      </c>
      <c r="C456" s="429" t="str">
        <f>'Visual chart Edit'!C459</f>
        <v>DA+3</v>
      </c>
      <c r="D456" s="429" t="s">
        <v>1370</v>
      </c>
      <c r="E456" s="482">
        <f>'Visual chart Edit'!I459</f>
        <v>418.6</v>
      </c>
      <c r="F456" s="429" t="str">
        <f>'Visual chart Edit'!K459</f>
        <v>DRY</v>
      </c>
      <c r="G456" s="429" t="str">
        <f>'Visual chart Edit'!L459</f>
        <v>E</v>
      </c>
      <c r="H456" s="429"/>
    </row>
    <row r="457" spans="1:8" hidden="1" x14ac:dyDescent="0.35">
      <c r="A457" s="429">
        <f>+SUBTOTAL(3,$B$4:B457)</f>
        <v>9</v>
      </c>
      <c r="B457" s="429" t="str">
        <f>'Visual chart Edit'!B460</f>
        <v>70/4</v>
      </c>
      <c r="C457" s="429" t="str">
        <f>'Visual chart Edit'!C460</f>
        <v>DA+3</v>
      </c>
      <c r="D457" s="429" t="s">
        <v>1370</v>
      </c>
      <c r="E457" s="482">
        <f>'Visual chart Edit'!I460</f>
        <v>414</v>
      </c>
      <c r="F457" s="429" t="str">
        <f>'Visual chart Edit'!K460</f>
        <v>DRY</v>
      </c>
      <c r="G457" s="429" t="str">
        <f>'Visual chart Edit'!L460</f>
        <v>E</v>
      </c>
      <c r="H457" s="429"/>
    </row>
    <row r="458" spans="1:8" hidden="1" x14ac:dyDescent="0.35">
      <c r="A458" s="429">
        <f>+SUBTOTAL(3,$B$4:B458)</f>
        <v>9</v>
      </c>
      <c r="B458" s="429" t="str">
        <f>'Visual chart Edit'!B461</f>
        <v>70/5</v>
      </c>
      <c r="C458" s="429" t="str">
        <f>'Visual chart Edit'!C461</f>
        <v>DA+3</v>
      </c>
      <c r="D458" s="429" t="s">
        <v>1370</v>
      </c>
      <c r="E458" s="482">
        <f>'Visual chart Edit'!I461</f>
        <v>419.6</v>
      </c>
      <c r="F458" s="429" t="str">
        <f>'Visual chart Edit'!K461</f>
        <v>DRY</v>
      </c>
      <c r="G458" s="429" t="str">
        <f>'Visual chart Edit'!L461</f>
        <v>E</v>
      </c>
      <c r="H458" s="429"/>
    </row>
    <row r="459" spans="1:8" hidden="1" x14ac:dyDescent="0.35">
      <c r="A459" s="429">
        <f>+SUBTOTAL(3,$B$4:B459)</f>
        <v>9</v>
      </c>
      <c r="B459" s="429" t="str">
        <f>'Visual chart Edit'!B462</f>
        <v>70/6</v>
      </c>
      <c r="C459" s="429" t="str">
        <f>'Visual chart Edit'!C462</f>
        <v>DA+3</v>
      </c>
      <c r="D459" s="429" t="s">
        <v>1370</v>
      </c>
      <c r="E459" s="482">
        <f>'Visual chart Edit'!I462</f>
        <v>420.3</v>
      </c>
      <c r="F459" s="429" t="str">
        <f>'Visual chart Edit'!K462</f>
        <v>DRY</v>
      </c>
      <c r="G459" s="429" t="str">
        <f>'Visual chart Edit'!L462</f>
        <v>E</v>
      </c>
      <c r="H459" s="429"/>
    </row>
    <row r="460" spans="1:8" hidden="1" x14ac:dyDescent="0.35">
      <c r="A460" s="429">
        <f>+SUBTOTAL(3,$B$4:B460)</f>
        <v>9</v>
      </c>
      <c r="B460" s="429" t="str">
        <f>'Visual chart Edit'!B463</f>
        <v>70/7</v>
      </c>
      <c r="C460" s="429" t="str">
        <f>'Visual chart Edit'!C463</f>
        <v>DA+3</v>
      </c>
      <c r="D460" s="429" t="s">
        <v>1370</v>
      </c>
      <c r="E460" s="482">
        <f>'Visual chart Edit'!I463</f>
        <v>419.6</v>
      </c>
      <c r="F460" s="429" t="str">
        <f>'Visual chart Edit'!K463</f>
        <v>DRY</v>
      </c>
      <c r="G460" s="429" t="str">
        <f>'Visual chart Edit'!L463</f>
        <v>E</v>
      </c>
      <c r="H460" s="429"/>
    </row>
    <row r="461" spans="1:8" hidden="1" x14ac:dyDescent="0.35">
      <c r="A461" s="429">
        <f>+SUBTOTAL(3,$B$4:B461)</f>
        <v>9</v>
      </c>
      <c r="B461" s="429" t="str">
        <f>'Visual chart Edit'!B464</f>
        <v>70/8</v>
      </c>
      <c r="C461" s="429" t="str">
        <f>'Visual chart Edit'!C464</f>
        <v>DA+3</v>
      </c>
      <c r="D461" s="429" t="s">
        <v>1370</v>
      </c>
      <c r="E461" s="482">
        <f>'Visual chart Edit'!I464</f>
        <v>418.2</v>
      </c>
      <c r="F461" s="429" t="str">
        <f>'Visual chart Edit'!K464</f>
        <v>DRY</v>
      </c>
      <c r="G461" s="429" t="str">
        <f>'Visual chart Edit'!L464</f>
        <v>E</v>
      </c>
      <c r="H461" s="429"/>
    </row>
    <row r="462" spans="1:8" hidden="1" x14ac:dyDescent="0.35">
      <c r="A462" s="429">
        <f>+SUBTOTAL(3,$B$4:B462)</f>
        <v>9</v>
      </c>
      <c r="B462" s="429" t="str">
        <f>'Visual chart Edit'!B465</f>
        <v>70/9</v>
      </c>
      <c r="C462" s="429" t="str">
        <f>'Visual chart Edit'!C465</f>
        <v>DA+3</v>
      </c>
      <c r="D462" s="429" t="s">
        <v>1371</v>
      </c>
      <c r="E462" s="482">
        <f>'Visual chart Edit'!I465</f>
        <v>414.1</v>
      </c>
      <c r="F462" s="429" t="str">
        <f>'Visual chart Edit'!K465</f>
        <v>DRY</v>
      </c>
      <c r="G462" s="429" t="str">
        <f>'Visual chart Edit'!L465</f>
        <v>E</v>
      </c>
      <c r="H462" s="429"/>
    </row>
    <row r="463" spans="1:8" hidden="1" x14ac:dyDescent="0.35">
      <c r="A463" s="429">
        <f>+SUBTOTAL(3,$B$4:B463)</f>
        <v>9</v>
      </c>
      <c r="B463" s="429" t="str">
        <f>'Visual chart Edit'!B466</f>
        <v>70/10</v>
      </c>
      <c r="C463" s="429" t="str">
        <f>'Visual chart Edit'!C466</f>
        <v>DA+3</v>
      </c>
      <c r="D463" s="429" t="s">
        <v>1371</v>
      </c>
      <c r="E463" s="482">
        <f>'Visual chart Edit'!I466</f>
        <v>406.1</v>
      </c>
      <c r="F463" s="429" t="str">
        <f>'Visual chart Edit'!K466</f>
        <v>DRY</v>
      </c>
      <c r="G463" s="429" t="str">
        <f>'Visual chart Edit'!L466</f>
        <v>E</v>
      </c>
      <c r="H463" s="429"/>
    </row>
    <row r="464" spans="1:8" hidden="1" x14ac:dyDescent="0.35">
      <c r="A464" s="429">
        <f>+SUBTOTAL(3,$B$4:B464)</f>
        <v>9</v>
      </c>
      <c r="B464" s="429" t="str">
        <f>'Visual chart Edit'!B467</f>
        <v>70/11</v>
      </c>
      <c r="C464" s="429" t="str">
        <f>'Visual chart Edit'!C467</f>
        <v>DA+3</v>
      </c>
      <c r="D464" s="429" t="s">
        <v>1370</v>
      </c>
      <c r="E464" s="482">
        <f>'Visual chart Edit'!I467</f>
        <v>408.6</v>
      </c>
      <c r="F464" s="429" t="str">
        <f>'Visual chart Edit'!K467</f>
        <v>DRY</v>
      </c>
      <c r="G464" s="429" t="str">
        <f>'Visual chart Edit'!L467</f>
        <v>E</v>
      </c>
      <c r="H464" s="429"/>
    </row>
    <row r="465" spans="1:8" hidden="1" x14ac:dyDescent="0.35">
      <c r="A465" s="429">
        <f>+SUBTOTAL(3,$B$4:B465)</f>
        <v>9</v>
      </c>
      <c r="B465" s="429" t="str">
        <f>'Visual chart Edit'!B468</f>
        <v>71/0</v>
      </c>
      <c r="C465" s="429" t="str">
        <f>'Visual chart Edit'!C468</f>
        <v>DB2+3</v>
      </c>
      <c r="D465" s="429" t="s">
        <v>1370</v>
      </c>
      <c r="E465" s="482">
        <f>'Visual chart Edit'!I468</f>
        <v>420.4</v>
      </c>
      <c r="F465" s="429" t="str">
        <f>'Visual chart Edit'!K468</f>
        <v>DRY</v>
      </c>
      <c r="G465" s="429" t="str">
        <f>'Visual chart Edit'!L468</f>
        <v>E</v>
      </c>
      <c r="H465" s="429"/>
    </row>
    <row r="466" spans="1:8" hidden="1" x14ac:dyDescent="0.35">
      <c r="A466" s="429">
        <f>+SUBTOTAL(3,$B$4:B466)</f>
        <v>9</v>
      </c>
      <c r="B466" s="429" t="str">
        <f>'Visual chart Edit'!B469</f>
        <v>71/1</v>
      </c>
      <c r="C466" s="429" t="str">
        <f>'Visual chart Edit'!C469</f>
        <v>DA+3</v>
      </c>
      <c r="D466" s="429" t="s">
        <v>1370</v>
      </c>
      <c r="E466" s="482">
        <f>'Visual chart Edit'!I469</f>
        <v>398.6</v>
      </c>
      <c r="F466" s="429" t="str">
        <f>'Visual chart Edit'!K469</f>
        <v>DRY</v>
      </c>
      <c r="G466" s="429" t="str">
        <f>'Visual chart Edit'!L469</f>
        <v>E</v>
      </c>
      <c r="H466" s="429"/>
    </row>
    <row r="467" spans="1:8" hidden="1" x14ac:dyDescent="0.35">
      <c r="A467" s="429">
        <f>+SUBTOTAL(3,$B$4:B467)</f>
        <v>9</v>
      </c>
      <c r="B467" s="429" t="str">
        <f>'Visual chart Edit'!B470</f>
        <v>71/2</v>
      </c>
      <c r="C467" s="429" t="str">
        <f>'Visual chart Edit'!C470</f>
        <v>DA+3</v>
      </c>
      <c r="D467" s="429" t="s">
        <v>1370</v>
      </c>
      <c r="E467" s="482">
        <f>'Visual chart Edit'!I470</f>
        <v>414.3</v>
      </c>
      <c r="F467" s="429" t="str">
        <f>'Visual chart Edit'!K470</f>
        <v>DRY</v>
      </c>
      <c r="G467" s="429" t="str">
        <f>'Visual chart Edit'!L470</f>
        <v>E</v>
      </c>
      <c r="H467" s="429"/>
    </row>
    <row r="468" spans="1:8" hidden="1" x14ac:dyDescent="0.35">
      <c r="A468" s="429">
        <f>+SUBTOTAL(3,$B$4:B468)</f>
        <v>9</v>
      </c>
      <c r="B468" s="429" t="str">
        <f>'Visual chart Edit'!B471</f>
        <v>71/3</v>
      </c>
      <c r="C468" s="429" t="str">
        <f>'Visual chart Edit'!C471</f>
        <v>DA+6</v>
      </c>
      <c r="D468" s="429" t="s">
        <v>1370</v>
      </c>
      <c r="E468" s="482">
        <f>'Visual chart Edit'!I471</f>
        <v>413</v>
      </c>
      <c r="F468" s="429" t="str">
        <f>'Visual chart Edit'!K471</f>
        <v>DRY</v>
      </c>
      <c r="G468" s="429" t="str">
        <f>'Visual chart Edit'!L471</f>
        <v>E</v>
      </c>
      <c r="H468" s="429"/>
    </row>
    <row r="469" spans="1:8" hidden="1" x14ac:dyDescent="0.35">
      <c r="A469" s="429">
        <f>+SUBTOTAL(3,$B$4:B469)</f>
        <v>9</v>
      </c>
      <c r="B469" s="429" t="str">
        <f>'Visual chart Edit'!B472</f>
        <v>71/4</v>
      </c>
      <c r="C469" s="429" t="str">
        <f>'Visual chart Edit'!C472</f>
        <v>DA+3</v>
      </c>
      <c r="D469" s="429" t="s">
        <v>1370</v>
      </c>
      <c r="E469" s="482">
        <f>'Visual chart Edit'!I472</f>
        <v>367.7</v>
      </c>
      <c r="F469" s="429" t="str">
        <f>'Visual chart Edit'!K472</f>
        <v>DRY</v>
      </c>
      <c r="G469" s="429" t="str">
        <f>'Visual chart Edit'!L472</f>
        <v>E</v>
      </c>
      <c r="H469" s="429"/>
    </row>
    <row r="470" spans="1:8" hidden="1" x14ac:dyDescent="0.35">
      <c r="A470" s="429">
        <f>+SUBTOTAL(3,$B$4:B470)</f>
        <v>9</v>
      </c>
      <c r="B470" s="429" t="str">
        <f>'Visual chart Edit'!B473</f>
        <v>71/5</v>
      </c>
      <c r="C470" s="429" t="str">
        <f>'Visual chart Edit'!C473</f>
        <v>DA+3</v>
      </c>
      <c r="D470" s="429" t="s">
        <v>1372</v>
      </c>
      <c r="E470" s="482">
        <f>'Visual chart Edit'!I473</f>
        <v>429.4</v>
      </c>
      <c r="F470" s="429" t="str">
        <f>'Visual chart Edit'!K473</f>
        <v>DRY</v>
      </c>
      <c r="G470" s="429" t="str">
        <f>'Visual chart Edit'!L473</f>
        <v>E</v>
      </c>
      <c r="H470" s="429"/>
    </row>
    <row r="471" spans="1:8" hidden="1" x14ac:dyDescent="0.35">
      <c r="A471" s="429">
        <f>+SUBTOTAL(3,$B$4:B471)</f>
        <v>9</v>
      </c>
      <c r="B471" s="429" t="str">
        <f>'Visual chart Edit'!B474</f>
        <v>71/6</v>
      </c>
      <c r="C471" s="429" t="str">
        <f>'Visual chart Edit'!C474</f>
        <v>DA+0</v>
      </c>
      <c r="D471" s="429" t="s">
        <v>1372</v>
      </c>
      <c r="E471" s="482">
        <f>'Visual chart Edit'!I474</f>
        <v>408</v>
      </c>
      <c r="F471" s="429" t="str">
        <f>'Visual chart Edit'!K474</f>
        <v>DRY</v>
      </c>
      <c r="G471" s="429" t="str">
        <f>'Visual chart Edit'!L474</f>
        <v>E</v>
      </c>
      <c r="H471" s="429"/>
    </row>
    <row r="472" spans="1:8" hidden="1" x14ac:dyDescent="0.35">
      <c r="A472" s="429">
        <f>+SUBTOTAL(3,$B$4:B472)</f>
        <v>9</v>
      </c>
      <c r="B472" s="429" t="str">
        <f>'Visual chart Edit'!B475</f>
        <v>71/7</v>
      </c>
      <c r="C472" s="429" t="str">
        <f>'Visual chart Edit'!C475</f>
        <v>DA+3</v>
      </c>
      <c r="D472" s="429" t="s">
        <v>1372</v>
      </c>
      <c r="E472" s="482">
        <f>'Visual chart Edit'!I475</f>
        <v>404.9</v>
      </c>
      <c r="F472" s="429" t="str">
        <f>'Visual chart Edit'!K475</f>
        <v>DRY</v>
      </c>
      <c r="G472" s="429" t="str">
        <f>'Visual chart Edit'!L475</f>
        <v>E</v>
      </c>
      <c r="H472" s="429"/>
    </row>
    <row r="473" spans="1:8" hidden="1" x14ac:dyDescent="0.35">
      <c r="A473" s="429">
        <f>+SUBTOTAL(3,$B$4:B473)</f>
        <v>9</v>
      </c>
      <c r="B473" s="429" t="str">
        <f>'Visual chart Edit'!B476</f>
        <v>71/8</v>
      </c>
      <c r="C473" s="429" t="str">
        <f>'Visual chart Edit'!C476</f>
        <v>DA+3</v>
      </c>
      <c r="D473" s="429" t="s">
        <v>1372</v>
      </c>
      <c r="E473" s="482">
        <f>'Visual chart Edit'!I476</f>
        <v>431.6</v>
      </c>
      <c r="F473" s="429" t="str">
        <f>'Visual chart Edit'!K476</f>
        <v>DRY</v>
      </c>
      <c r="G473" s="429" t="str">
        <f>'Visual chart Edit'!L476</f>
        <v>E</v>
      </c>
      <c r="H473" s="429"/>
    </row>
    <row r="474" spans="1:8" hidden="1" x14ac:dyDescent="0.35">
      <c r="A474" s="429">
        <f>+SUBTOTAL(3,$B$4:B474)</f>
        <v>9</v>
      </c>
      <c r="B474" s="429" t="str">
        <f>'Visual chart Edit'!B477</f>
        <v>72/0</v>
      </c>
      <c r="C474" s="429" t="str">
        <f>'Visual chart Edit'!C477</f>
        <v>DB2+3</v>
      </c>
      <c r="D474" s="429" t="s">
        <v>1372</v>
      </c>
      <c r="E474" s="482">
        <f>'Visual chart Edit'!I477</f>
        <v>408.4</v>
      </c>
      <c r="F474" s="429" t="str">
        <f>'Visual chart Edit'!K477</f>
        <v>DRY</v>
      </c>
      <c r="G474" s="429" t="str">
        <f>'Visual chart Edit'!L477</f>
        <v>E</v>
      </c>
      <c r="H474" s="429"/>
    </row>
    <row r="475" spans="1:8" hidden="1" x14ac:dyDescent="0.35">
      <c r="A475" s="429">
        <f>+SUBTOTAL(3,$B$4:B475)</f>
        <v>9</v>
      </c>
      <c r="B475" s="429" t="str">
        <f>'Visual chart Edit'!B478</f>
        <v>72/1</v>
      </c>
      <c r="C475" s="429" t="str">
        <f>'Visual chart Edit'!C478</f>
        <v>DA+3</v>
      </c>
      <c r="D475" s="429" t="s">
        <v>1372</v>
      </c>
      <c r="E475" s="482">
        <f>'Visual chart Edit'!I478</f>
        <v>435.3</v>
      </c>
      <c r="F475" s="429" t="str">
        <f>'Visual chart Edit'!K478</f>
        <v>DRY</v>
      </c>
      <c r="G475" s="429" t="str">
        <f>'Visual chart Edit'!L478</f>
        <v>E</v>
      </c>
      <c r="H475" s="429" t="s">
        <v>130</v>
      </c>
    </row>
    <row r="476" spans="1:8" hidden="1" x14ac:dyDescent="0.35">
      <c r="A476" s="429">
        <f>+SUBTOTAL(3,$B$4:B476)</f>
        <v>9</v>
      </c>
      <c r="B476" s="429" t="str">
        <f>'Visual chart Edit'!B479</f>
        <v>72/2</v>
      </c>
      <c r="C476" s="429" t="str">
        <f>'Visual chart Edit'!C479</f>
        <v>DA+0</v>
      </c>
      <c r="D476" s="429" t="s">
        <v>1372</v>
      </c>
      <c r="E476" s="482">
        <f>'Visual chart Edit'!I479</f>
        <v>403.9</v>
      </c>
      <c r="F476" s="429" t="str">
        <f>'Visual chart Edit'!K479</f>
        <v>DRY</v>
      </c>
      <c r="G476" s="429" t="str">
        <f>'Visual chart Edit'!L479</f>
        <v>E</v>
      </c>
      <c r="H476" s="429"/>
    </row>
    <row r="477" spans="1:8" hidden="1" x14ac:dyDescent="0.35">
      <c r="A477" s="429">
        <f>+SUBTOTAL(3,$B$4:B477)</f>
        <v>9</v>
      </c>
      <c r="B477" s="429" t="str">
        <f>'Visual chart Edit'!B480</f>
        <v>72/3</v>
      </c>
      <c r="C477" s="429" t="str">
        <f>'Visual chart Edit'!C480</f>
        <v>DA+3</v>
      </c>
      <c r="D477" s="429" t="s">
        <v>1372</v>
      </c>
      <c r="E477" s="482">
        <f>'Visual chart Edit'!I480</f>
        <v>389.2</v>
      </c>
      <c r="F477" s="429" t="str">
        <f>'Visual chart Edit'!K480</f>
        <v>DRY</v>
      </c>
      <c r="G477" s="429" t="str">
        <f>'Visual chart Edit'!L480</f>
        <v>E</v>
      </c>
      <c r="H477" s="429"/>
    </row>
    <row r="478" spans="1:8" hidden="1" x14ac:dyDescent="0.35">
      <c r="A478" s="429">
        <f>+SUBTOTAL(3,$B$4:B478)</f>
        <v>9</v>
      </c>
      <c r="B478" s="429" t="str">
        <f>'Visual chart Edit'!B481</f>
        <v>73/0</v>
      </c>
      <c r="C478" s="429" t="str">
        <f>'Visual chart Edit'!C481</f>
        <v>DB2+0</v>
      </c>
      <c r="D478" s="429" t="s">
        <v>1372</v>
      </c>
      <c r="E478" s="482">
        <f>'Visual chart Edit'!I481</f>
        <v>400.1</v>
      </c>
      <c r="F478" s="429" t="str">
        <f>'Visual chart Edit'!K481</f>
        <v>DRY</v>
      </c>
      <c r="G478" s="429" t="str">
        <f>'Visual chart Edit'!L481</f>
        <v>E</v>
      </c>
      <c r="H478" s="429"/>
    </row>
    <row r="479" spans="1:8" hidden="1" x14ac:dyDescent="0.35">
      <c r="A479" s="429">
        <f>+SUBTOTAL(3,$B$4:B479)</f>
        <v>9</v>
      </c>
      <c r="B479" s="429" t="str">
        <f>'Visual chart Edit'!B482</f>
        <v>73/1</v>
      </c>
      <c r="C479" s="429" t="str">
        <f>'Visual chart Edit'!C482</f>
        <v>DA+0</v>
      </c>
      <c r="D479" s="429" t="s">
        <v>1373</v>
      </c>
      <c r="E479" s="482">
        <f>'Visual chart Edit'!I482</f>
        <v>383.3</v>
      </c>
      <c r="F479" s="429" t="str">
        <f>'Visual chart Edit'!K482</f>
        <v>DRY</v>
      </c>
      <c r="G479" s="429" t="str">
        <f>'Visual chart Edit'!L482</f>
        <v>E</v>
      </c>
      <c r="H479" s="429" t="s">
        <v>125</v>
      </c>
    </row>
    <row r="480" spans="1:8" hidden="1" x14ac:dyDescent="0.35">
      <c r="A480" s="429">
        <f>+SUBTOTAL(3,$B$4:B480)</f>
        <v>9</v>
      </c>
      <c r="B480" s="429" t="str">
        <f>'Visual chart Edit'!B483</f>
        <v>73/2</v>
      </c>
      <c r="C480" s="429" t="str">
        <f>'Visual chart Edit'!C483</f>
        <v>DA+0</v>
      </c>
      <c r="D480" s="429" t="s">
        <v>1373</v>
      </c>
      <c r="E480" s="482">
        <f>'Visual chart Edit'!I483</f>
        <v>379</v>
      </c>
      <c r="F480" s="429" t="str">
        <f>'Visual chart Edit'!K483</f>
        <v>DRY</v>
      </c>
      <c r="G480" s="429" t="str">
        <f>'Visual chart Edit'!L483</f>
        <v>E</v>
      </c>
      <c r="H480" s="429" t="s">
        <v>125</v>
      </c>
    </row>
    <row r="481" spans="1:8" hidden="1" x14ac:dyDescent="0.35">
      <c r="A481" s="429">
        <f>+SUBTOTAL(3,$B$4:B481)</f>
        <v>9</v>
      </c>
      <c r="B481" s="429" t="str">
        <f>'Visual chart Edit'!B484</f>
        <v>73/3</v>
      </c>
      <c r="C481" s="429" t="str">
        <f>'Visual chart Edit'!C484</f>
        <v>DA+0</v>
      </c>
      <c r="D481" s="429" t="s">
        <v>1373</v>
      </c>
      <c r="E481" s="482">
        <f>'Visual chart Edit'!I484</f>
        <v>381.2</v>
      </c>
      <c r="F481" s="429" t="str">
        <f>'Visual chart Edit'!K484</f>
        <v>DRY</v>
      </c>
      <c r="G481" s="429" t="str">
        <f>'Visual chart Edit'!L484</f>
        <v>E</v>
      </c>
      <c r="H481" s="429" t="s">
        <v>125</v>
      </c>
    </row>
    <row r="482" spans="1:8" hidden="1" x14ac:dyDescent="0.35">
      <c r="A482" s="429">
        <f>+SUBTOTAL(3,$B$4:B482)</f>
        <v>9</v>
      </c>
      <c r="B482" s="429" t="str">
        <f>'Visual chart Edit'!B485</f>
        <v>73/4</v>
      </c>
      <c r="C482" s="429" t="str">
        <f>'Visual chart Edit'!C485</f>
        <v>DA+0</v>
      </c>
      <c r="D482" s="429" t="s">
        <v>1373</v>
      </c>
      <c r="E482" s="482">
        <f>'Visual chart Edit'!I485</f>
        <v>384.7</v>
      </c>
      <c r="F482" s="429" t="str">
        <f>'Visual chart Edit'!K485</f>
        <v>DRY</v>
      </c>
      <c r="G482" s="429" t="str">
        <f>'Visual chart Edit'!L485</f>
        <v>E</v>
      </c>
      <c r="H482" s="429" t="s">
        <v>125</v>
      </c>
    </row>
    <row r="483" spans="1:8" hidden="1" x14ac:dyDescent="0.35">
      <c r="A483" s="429">
        <f>+SUBTOTAL(3,$B$4:B483)</f>
        <v>9</v>
      </c>
      <c r="B483" s="429" t="str">
        <f>'Visual chart Edit'!B486</f>
        <v>73/5</v>
      </c>
      <c r="C483" s="429" t="str">
        <f>'Visual chart Edit'!C486</f>
        <v>DA+0</v>
      </c>
      <c r="D483" s="429" t="s">
        <v>1373</v>
      </c>
      <c r="E483" s="482">
        <f>'Visual chart Edit'!I486</f>
        <v>368.8</v>
      </c>
      <c r="F483" s="429" t="str">
        <f>'Visual chart Edit'!K486</f>
        <v>DRY</v>
      </c>
      <c r="G483" s="429" t="str">
        <f>'Visual chart Edit'!L486</f>
        <v>E</v>
      </c>
      <c r="H483" s="429" t="s">
        <v>125</v>
      </c>
    </row>
    <row r="484" spans="1:8" hidden="1" x14ac:dyDescent="0.35">
      <c r="A484" s="429">
        <f>+SUBTOTAL(3,$B$4:B484)</f>
        <v>9</v>
      </c>
      <c r="B484" s="429" t="str">
        <f>'Visual chart Edit'!B487</f>
        <v>73/6</v>
      </c>
      <c r="C484" s="429" t="str">
        <f>'Visual chart Edit'!C487</f>
        <v>DA+0</v>
      </c>
      <c r="D484" s="429" t="s">
        <v>1373</v>
      </c>
      <c r="E484" s="482">
        <f>'Visual chart Edit'!I487</f>
        <v>365.5</v>
      </c>
      <c r="F484" s="429" t="str">
        <f>'Visual chart Edit'!K487</f>
        <v>DRY</v>
      </c>
      <c r="G484" s="429" t="str">
        <f>'Visual chart Edit'!L487</f>
        <v>E</v>
      </c>
      <c r="H484" s="429" t="s">
        <v>125</v>
      </c>
    </row>
    <row r="485" spans="1:8" hidden="1" x14ac:dyDescent="0.35">
      <c r="A485" s="429">
        <f>+SUBTOTAL(3,$B$4:B485)</f>
        <v>9</v>
      </c>
      <c r="B485" s="429" t="str">
        <f>'Visual chart Edit'!B488</f>
        <v>73/7</v>
      </c>
      <c r="C485" s="429" t="str">
        <f>'Visual chart Edit'!C488</f>
        <v>DA+0</v>
      </c>
      <c r="D485" s="429" t="s">
        <v>1373</v>
      </c>
      <c r="E485" s="482">
        <f>'Visual chart Edit'!I488</f>
        <v>392.4</v>
      </c>
      <c r="F485" s="429" t="str">
        <f>'Visual chart Edit'!K488</f>
        <v>DRY</v>
      </c>
      <c r="G485" s="429" t="str">
        <f>'Visual chart Edit'!L488</f>
        <v>E</v>
      </c>
      <c r="H485" s="429" t="s">
        <v>125</v>
      </c>
    </row>
    <row r="486" spans="1:8" hidden="1" x14ac:dyDescent="0.35">
      <c r="A486" s="429">
        <f>+SUBTOTAL(3,$B$4:B486)</f>
        <v>9</v>
      </c>
      <c r="B486" s="429" t="str">
        <f>'Visual chart Edit'!B489</f>
        <v>73/8</v>
      </c>
      <c r="C486" s="429" t="str">
        <f>'Visual chart Edit'!C489</f>
        <v>DA+3</v>
      </c>
      <c r="D486" s="429" t="s">
        <v>1373</v>
      </c>
      <c r="E486" s="482">
        <f>'Visual chart Edit'!I489</f>
        <v>374.9</v>
      </c>
      <c r="F486" s="429" t="str">
        <f>'Visual chart Edit'!K489</f>
        <v>DRY</v>
      </c>
      <c r="G486" s="429" t="str">
        <f>'Visual chart Edit'!L489</f>
        <v>E</v>
      </c>
      <c r="H486" s="429" t="s">
        <v>125</v>
      </c>
    </row>
    <row r="487" spans="1:8" hidden="1" x14ac:dyDescent="0.35">
      <c r="A487" s="429">
        <f>+SUBTOTAL(3,$B$4:B487)</f>
        <v>9</v>
      </c>
      <c r="B487" s="429" t="str">
        <f>'Visual chart Edit'!B490</f>
        <v>73/9</v>
      </c>
      <c r="C487" s="429" t="str">
        <f>'Visual chart Edit'!C490</f>
        <v>DA+0</v>
      </c>
      <c r="D487" s="429" t="s">
        <v>1373</v>
      </c>
      <c r="E487" s="482">
        <f>'Visual chart Edit'!I490</f>
        <v>379.5</v>
      </c>
      <c r="F487" s="429" t="str">
        <f>'Visual chart Edit'!K490</f>
        <v>DRY</v>
      </c>
      <c r="G487" s="429" t="str">
        <f>'Visual chart Edit'!L490</f>
        <v>E</v>
      </c>
      <c r="H487" s="429" t="s">
        <v>125</v>
      </c>
    </row>
    <row r="488" spans="1:8" hidden="1" x14ac:dyDescent="0.35">
      <c r="A488" s="429">
        <f>+SUBTOTAL(3,$B$4:B488)</f>
        <v>9</v>
      </c>
      <c r="B488" s="429" t="str">
        <f>'Visual chart Edit'!B491</f>
        <v>74/0</v>
      </c>
      <c r="C488" s="429" t="str">
        <f>'Visual chart Edit'!C491</f>
        <v>DB2+0</v>
      </c>
      <c r="D488" s="429" t="s">
        <v>1373</v>
      </c>
      <c r="E488" s="482">
        <f>'Visual chart Edit'!I491</f>
        <v>378.9</v>
      </c>
      <c r="F488" s="429" t="str">
        <f>'Visual chart Edit'!K491</f>
        <v>Sandy</v>
      </c>
      <c r="G488" s="429" t="str">
        <f>'Visual chart Edit'!L491</f>
        <v>E</v>
      </c>
      <c r="H488" s="429" t="s">
        <v>125</v>
      </c>
    </row>
    <row r="490" spans="1:8" x14ac:dyDescent="0.35">
      <c r="B490" s="692"/>
    </row>
    <row r="491" spans="1:8" x14ac:dyDescent="0.35">
      <c r="B491" s="364" t="s">
        <v>1664</v>
      </c>
    </row>
    <row r="493" spans="1:8" x14ac:dyDescent="0.35">
      <c r="B493" s="688"/>
    </row>
  </sheetData>
  <autoFilter ref="A3:H488" xr:uid="{BCDDD3DB-7E6E-477A-88E8-4DF2939D8D6E}">
    <filterColumn colId="6">
      <filters>
        <filter val="WIP"/>
      </filters>
    </filterColumn>
  </autoFilter>
  <mergeCells count="4">
    <mergeCell ref="P2:U2"/>
    <mergeCell ref="A2:H2"/>
    <mergeCell ref="J2:O2"/>
    <mergeCell ref="J1:U1"/>
  </mergeCells>
  <conditionalFormatting sqref="B1:B1048576">
    <cfRule type="duplicateValues" dxfId="183" priority="15"/>
  </conditionalFormatting>
  <conditionalFormatting sqref="H1:J1 J2:N4 F2:I1048576 J54:N118 K119:N119 J120:N1048576">
    <cfRule type="cellIs" dxfId="182" priority="14" operator="equal">
      <formula>"ROW"</formula>
    </cfRule>
    <cfRule type="cellIs" dxfId="181" priority="16" operator="equal">
      <formula>"WIP"</formula>
    </cfRule>
    <cfRule type="cellIs" dxfId="180" priority="17" operator="equal">
      <formula>"Clear"</formula>
    </cfRule>
  </conditionalFormatting>
  <conditionalFormatting sqref="O1:O1048576 T1:T1048576">
    <cfRule type="cellIs" dxfId="179" priority="1" operator="greaterThan">
      <formula>0</formula>
    </cfRule>
  </conditionalFormatting>
  <conditionalFormatting sqref="P4:S53">
    <cfRule type="cellIs" dxfId="178" priority="8" operator="equal">
      <formula>"ROW"</formula>
    </cfRule>
    <cfRule type="cellIs" dxfId="177" priority="9" operator="equal">
      <formula>"WIP"</formula>
    </cfRule>
    <cfRule type="cellIs" dxfId="176" priority="10" operator="equal">
      <formula>"Clear"</formula>
    </cfRule>
  </conditionalFormatting>
  <conditionalFormatting sqref="R3:S3">
    <cfRule type="cellIs" dxfId="175" priority="2" operator="equal">
      <formula>"ROW"</formula>
    </cfRule>
    <cfRule type="cellIs" dxfId="174" priority="3" operator="equal">
      <formula>"WIP"</formula>
    </cfRule>
    <cfRule type="cellIs" dxfId="173" priority="4" operator="equal">
      <formula>"Clear"</formula>
    </cfRule>
  </conditionalFormatting>
  <hyperlinks>
    <hyperlink ref="A1" location="'Progress Summary'!A1" display="'Progress Summary'!A1" xr:uid="{71AF87EC-CC28-4C66-B551-CBC60F8541BA}"/>
  </hyperlinks>
  <pageMargins left="0.7" right="0.7" top="0.75" bottom="0.75" header="0.3" footer="0.3"/>
  <pageSetup paperSize="9" scale="89" orientation="portrait" verticalDpi="0" r:id="rId1"/>
  <colBreaks count="1" manualBreakCount="1">
    <brk id="9" max="48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7934-5CA2-4E6C-9EAD-79F20EDBAEC6}">
  <sheetPr>
    <tabColor theme="2"/>
  </sheetPr>
  <dimension ref="A1:O99"/>
  <sheetViews>
    <sheetView workbookViewId="0">
      <pane xSplit="6" ySplit="5" topLeftCell="G20" activePane="bottomRight" state="frozen"/>
      <selection activeCell="A10" sqref="A10:XFD10"/>
      <selection pane="topRight" activeCell="A10" sqref="A10:XFD10"/>
      <selection pane="bottomLeft" activeCell="A10" sqref="A10:XFD10"/>
      <selection pane="bottomRight" activeCell="I28" sqref="I28"/>
    </sheetView>
  </sheetViews>
  <sheetFormatPr defaultColWidth="9.1796875" defaultRowHeight="13" outlineLevelCol="1" x14ac:dyDescent="0.35"/>
  <cols>
    <col min="1" max="1" width="1.54296875" style="315" customWidth="1"/>
    <col min="2" max="2" width="5.54296875" style="315" customWidth="1"/>
    <col min="3" max="4" width="6.1796875" style="315" bestFit="1" customWidth="1"/>
    <col min="5" max="6" width="13.1796875" style="315" customWidth="1"/>
    <col min="7" max="7" width="18.1796875" style="314" customWidth="1" outlineLevel="1"/>
    <col min="8" max="9" width="13.1796875" style="314" customWidth="1" outlineLevel="1"/>
    <col min="10" max="10" width="25.7265625" style="314" customWidth="1" outlineLevel="1"/>
    <col min="11" max="11" width="55" style="355" customWidth="1" outlineLevel="1"/>
    <col min="12" max="12" width="8" style="355" customWidth="1" outlineLevel="1"/>
    <col min="13" max="13" width="7.453125" style="315" customWidth="1" outlineLevel="1"/>
    <col min="14" max="15" width="5" style="314" customWidth="1"/>
    <col min="16" max="16384" width="9.1796875" style="315"/>
  </cols>
  <sheetData>
    <row r="1" spans="1:15" x14ac:dyDescent="0.35">
      <c r="A1" s="217" t="s">
        <v>1288</v>
      </c>
      <c r="B1" s="312" t="s">
        <v>1177</v>
      </c>
      <c r="C1" s="312"/>
      <c r="D1" s="312"/>
      <c r="E1" s="312"/>
      <c r="F1" s="312"/>
      <c r="G1" s="313"/>
      <c r="H1" s="313"/>
      <c r="I1" s="313"/>
      <c r="J1" s="313"/>
      <c r="K1" s="312"/>
      <c r="L1" s="312"/>
      <c r="M1" s="313"/>
    </row>
    <row r="2" spans="1:15" x14ac:dyDescent="0.35">
      <c r="B2" s="312"/>
      <c r="C2" s="312"/>
      <c r="D2" s="312"/>
      <c r="E2" s="312"/>
      <c r="F2" s="312"/>
      <c r="G2" s="313"/>
      <c r="H2" s="313"/>
      <c r="I2" s="312"/>
      <c r="J2" s="312"/>
      <c r="K2" s="312"/>
      <c r="L2" s="312"/>
      <c r="M2" s="316"/>
    </row>
    <row r="3" spans="1:15" x14ac:dyDescent="0.35">
      <c r="B3" s="317" t="s">
        <v>1178</v>
      </c>
      <c r="C3" s="317"/>
      <c r="D3" s="317"/>
      <c r="E3" s="317"/>
      <c r="F3" s="317"/>
      <c r="G3" s="318"/>
      <c r="H3" s="318"/>
      <c r="I3" s="317"/>
      <c r="J3" s="317"/>
      <c r="K3" s="317"/>
      <c r="L3" s="317"/>
      <c r="M3" s="319"/>
    </row>
    <row r="4" spans="1:15" ht="15" customHeight="1" x14ac:dyDescent="0.35">
      <c r="A4" s="815" t="s">
        <v>13</v>
      </c>
      <c r="B4" s="821" t="s">
        <v>1179</v>
      </c>
      <c r="C4" s="823" t="s">
        <v>13</v>
      </c>
      <c r="D4" s="823"/>
      <c r="E4" s="824" t="s">
        <v>1180</v>
      </c>
      <c r="F4" s="824" t="s">
        <v>1181</v>
      </c>
      <c r="G4" s="320" t="s">
        <v>989</v>
      </c>
      <c r="H4" s="320"/>
      <c r="I4" s="321"/>
      <c r="J4" s="321"/>
      <c r="K4" s="321"/>
      <c r="L4" s="322"/>
      <c r="M4" s="816" t="s">
        <v>19</v>
      </c>
      <c r="N4" s="818" t="s">
        <v>1182</v>
      </c>
      <c r="O4" s="818" t="s">
        <v>1183</v>
      </c>
    </row>
    <row r="5" spans="1:15" ht="39" x14ac:dyDescent="0.35">
      <c r="A5" s="815"/>
      <c r="B5" s="822"/>
      <c r="C5" s="323" t="s">
        <v>1184</v>
      </c>
      <c r="D5" s="323" t="s">
        <v>120</v>
      </c>
      <c r="E5" s="825"/>
      <c r="F5" s="825"/>
      <c r="G5" s="324" t="s">
        <v>1185</v>
      </c>
      <c r="H5" s="324" t="s">
        <v>1186</v>
      </c>
      <c r="I5" s="324" t="s">
        <v>1187</v>
      </c>
      <c r="J5" s="324" t="s">
        <v>1188</v>
      </c>
      <c r="K5" s="324" t="s">
        <v>9</v>
      </c>
      <c r="L5" s="324" t="s">
        <v>9</v>
      </c>
      <c r="M5" s="817"/>
      <c r="N5" s="819"/>
      <c r="O5" s="819"/>
    </row>
    <row r="6" spans="1:15" x14ac:dyDescent="0.35">
      <c r="A6" s="315">
        <v>1</v>
      </c>
      <c r="B6" s="325">
        <f>+SUBTOTAL(3,($C$6:$C6))</f>
        <v>1</v>
      </c>
      <c r="C6" s="325" t="s">
        <v>660</v>
      </c>
      <c r="D6" s="325" t="s">
        <v>450</v>
      </c>
      <c r="E6" s="326">
        <v>122</v>
      </c>
      <c r="F6" s="327">
        <v>45213</v>
      </c>
      <c r="G6" s="328" t="s">
        <v>591</v>
      </c>
      <c r="H6" s="329">
        <v>45555</v>
      </c>
      <c r="I6" s="330"/>
      <c r="J6" s="329">
        <v>45604</v>
      </c>
      <c r="K6" s="331" t="s">
        <v>1189</v>
      </c>
      <c r="L6" s="332"/>
      <c r="M6" s="333">
        <f>+SUM(N6:O6)</f>
        <v>1</v>
      </c>
      <c r="N6" s="325">
        <v>0</v>
      </c>
      <c r="O6" s="325">
        <v>1</v>
      </c>
    </row>
    <row r="7" spans="1:15" x14ac:dyDescent="0.35">
      <c r="A7" s="315">
        <v>1</v>
      </c>
      <c r="B7" s="325">
        <f>+SUBTOTAL(3,($C$6:$C7))</f>
        <v>2</v>
      </c>
      <c r="C7" s="325" t="s">
        <v>450</v>
      </c>
      <c r="D7" s="325" t="s">
        <v>632</v>
      </c>
      <c r="E7" s="326">
        <v>90</v>
      </c>
      <c r="F7" s="327">
        <v>45213</v>
      </c>
      <c r="G7" s="328" t="s">
        <v>591</v>
      </c>
      <c r="H7" s="329">
        <v>45555</v>
      </c>
      <c r="I7" s="330"/>
      <c r="J7" s="329">
        <v>45604</v>
      </c>
      <c r="K7" s="331" t="s">
        <v>1189</v>
      </c>
      <c r="L7" s="332"/>
      <c r="M7" s="333">
        <f>+SUM(N7:O7)</f>
        <v>1</v>
      </c>
      <c r="N7" s="325">
        <v>0</v>
      </c>
      <c r="O7" s="325">
        <v>1</v>
      </c>
    </row>
    <row r="8" spans="1:15" x14ac:dyDescent="0.35">
      <c r="A8" s="315">
        <v>1</v>
      </c>
      <c r="B8" s="325">
        <f>+SUBTOTAL(3,($C$6:$C8))</f>
        <v>3</v>
      </c>
      <c r="C8" s="325" t="s">
        <v>450</v>
      </c>
      <c r="D8" s="325" t="s">
        <v>451</v>
      </c>
      <c r="E8" s="326">
        <v>3438.7660000000001</v>
      </c>
      <c r="F8" s="327">
        <v>45213</v>
      </c>
      <c r="G8" s="328" t="s">
        <v>591</v>
      </c>
      <c r="H8" s="329">
        <v>45555</v>
      </c>
      <c r="I8" s="330"/>
      <c r="J8" s="329">
        <v>45604</v>
      </c>
      <c r="K8" s="331" t="s">
        <v>1189</v>
      </c>
      <c r="L8" s="332"/>
      <c r="M8" s="333">
        <f t="shared" ref="M8:M70" si="0">+SUM(N8:O8)</f>
        <v>9</v>
      </c>
      <c r="N8" s="325">
        <v>8</v>
      </c>
      <c r="O8" s="325">
        <v>1</v>
      </c>
    </row>
    <row r="9" spans="1:15" x14ac:dyDescent="0.35">
      <c r="A9" s="315">
        <v>1</v>
      </c>
      <c r="B9" s="325">
        <f>+SUBTOTAL(3,($C$6:$C9))</f>
        <v>4</v>
      </c>
      <c r="C9" s="325" t="s">
        <v>451</v>
      </c>
      <c r="D9" s="325" t="s">
        <v>38</v>
      </c>
      <c r="E9" s="326">
        <v>3823.5079999999998</v>
      </c>
      <c r="F9" s="327">
        <v>45213</v>
      </c>
      <c r="G9" s="325" t="s">
        <v>591</v>
      </c>
      <c r="H9" s="329">
        <v>45290</v>
      </c>
      <c r="I9" s="334"/>
      <c r="J9" s="329">
        <v>45316</v>
      </c>
      <c r="K9" s="335" t="s">
        <v>1190</v>
      </c>
      <c r="L9" s="332"/>
      <c r="M9" s="333">
        <f t="shared" si="0"/>
        <v>10</v>
      </c>
      <c r="N9" s="325">
        <v>9</v>
      </c>
      <c r="O9" s="325">
        <v>1</v>
      </c>
    </row>
    <row r="10" spans="1:15" x14ac:dyDescent="0.35">
      <c r="A10" s="315">
        <v>1</v>
      </c>
      <c r="B10" s="325">
        <f>+SUBTOTAL(3,($C$6:$C10))</f>
        <v>5</v>
      </c>
      <c r="C10" s="325" t="s">
        <v>38</v>
      </c>
      <c r="D10" s="325" t="s">
        <v>39</v>
      </c>
      <c r="E10" s="326">
        <v>226.52</v>
      </c>
      <c r="F10" s="327">
        <v>45213</v>
      </c>
      <c r="G10" s="325" t="s">
        <v>591</v>
      </c>
      <c r="H10" s="329">
        <v>45290</v>
      </c>
      <c r="I10" s="334"/>
      <c r="J10" s="329">
        <v>45316</v>
      </c>
      <c r="K10" s="335" t="s">
        <v>1190</v>
      </c>
      <c r="L10" s="332"/>
      <c r="M10" s="333">
        <f t="shared" si="0"/>
        <v>1</v>
      </c>
      <c r="N10" s="325">
        <v>0</v>
      </c>
      <c r="O10" s="325">
        <v>1</v>
      </c>
    </row>
    <row r="11" spans="1:15" x14ac:dyDescent="0.35">
      <c r="A11" s="315">
        <v>1</v>
      </c>
      <c r="B11" s="325">
        <f>+SUBTOTAL(3,($C$6:$C11))</f>
        <v>6</v>
      </c>
      <c r="C11" s="325" t="s">
        <v>39</v>
      </c>
      <c r="D11" s="325" t="s">
        <v>40</v>
      </c>
      <c r="E11" s="326">
        <v>1873.5450000000001</v>
      </c>
      <c r="F11" s="327">
        <v>45213</v>
      </c>
      <c r="G11" s="325" t="s">
        <v>591</v>
      </c>
      <c r="H11" s="329">
        <v>45290</v>
      </c>
      <c r="I11" s="334"/>
      <c r="J11" s="329">
        <v>45316</v>
      </c>
      <c r="K11" s="335" t="s">
        <v>1190</v>
      </c>
      <c r="L11" s="332"/>
      <c r="M11" s="333">
        <f t="shared" si="0"/>
        <v>5</v>
      </c>
      <c r="N11" s="325">
        <v>4</v>
      </c>
      <c r="O11" s="325">
        <v>1</v>
      </c>
    </row>
    <row r="12" spans="1:15" x14ac:dyDescent="0.35">
      <c r="A12" s="315">
        <v>1</v>
      </c>
      <c r="B12" s="325">
        <f>+SUBTOTAL(3,($C$6:$C12))</f>
        <v>7</v>
      </c>
      <c r="C12" s="325" t="s">
        <v>40</v>
      </c>
      <c r="D12" s="325" t="s">
        <v>41</v>
      </c>
      <c r="E12" s="326">
        <v>246.01900000000001</v>
      </c>
      <c r="F12" s="327">
        <v>45213</v>
      </c>
      <c r="G12" s="325" t="s">
        <v>591</v>
      </c>
      <c r="H12" s="329">
        <v>45290</v>
      </c>
      <c r="I12" s="334"/>
      <c r="J12" s="329">
        <v>45316</v>
      </c>
      <c r="K12" s="335" t="s">
        <v>1190</v>
      </c>
      <c r="L12" s="332"/>
      <c r="M12" s="333">
        <f t="shared" si="0"/>
        <v>1</v>
      </c>
      <c r="N12" s="325">
        <v>0</v>
      </c>
      <c r="O12" s="325">
        <v>1</v>
      </c>
    </row>
    <row r="13" spans="1:15" x14ac:dyDescent="0.35">
      <c r="A13" s="315">
        <v>1</v>
      </c>
      <c r="B13" s="325">
        <f>+SUBTOTAL(3,($C$6:$C13))</f>
        <v>8</v>
      </c>
      <c r="C13" s="325" t="s">
        <v>41</v>
      </c>
      <c r="D13" s="325" t="s">
        <v>43</v>
      </c>
      <c r="E13" s="326">
        <v>1140.1469999999999</v>
      </c>
      <c r="F13" s="327">
        <v>45213</v>
      </c>
      <c r="G13" s="325" t="s">
        <v>591</v>
      </c>
      <c r="H13" s="329">
        <v>45290</v>
      </c>
      <c r="I13" s="334"/>
      <c r="J13" s="329">
        <v>45316</v>
      </c>
      <c r="K13" s="335" t="s">
        <v>1190</v>
      </c>
      <c r="L13" s="332"/>
      <c r="M13" s="333">
        <f t="shared" si="0"/>
        <v>3</v>
      </c>
      <c r="N13" s="325">
        <v>2</v>
      </c>
      <c r="O13" s="325">
        <v>1</v>
      </c>
    </row>
    <row r="14" spans="1:15" x14ac:dyDescent="0.35">
      <c r="A14" s="315">
        <v>1</v>
      </c>
      <c r="B14" s="325">
        <f>+SUBTOTAL(3,($C$6:$C14))</f>
        <v>9</v>
      </c>
      <c r="C14" s="325" t="s">
        <v>43</v>
      </c>
      <c r="D14" s="325" t="s">
        <v>44</v>
      </c>
      <c r="E14" s="326">
        <v>210.755</v>
      </c>
      <c r="F14" s="327">
        <v>45213</v>
      </c>
      <c r="G14" s="325" t="s">
        <v>591</v>
      </c>
      <c r="H14" s="329">
        <v>45290</v>
      </c>
      <c r="I14" s="334"/>
      <c r="J14" s="329">
        <v>45316</v>
      </c>
      <c r="K14" s="335" t="s">
        <v>1190</v>
      </c>
      <c r="L14" s="332"/>
      <c r="M14" s="333">
        <f t="shared" si="0"/>
        <v>1</v>
      </c>
      <c r="N14" s="325">
        <v>0</v>
      </c>
      <c r="O14" s="325">
        <v>1</v>
      </c>
    </row>
    <row r="15" spans="1:15" x14ac:dyDescent="0.35">
      <c r="A15" s="315">
        <v>1</v>
      </c>
      <c r="B15" s="325">
        <f>+SUBTOTAL(3,($C$6:$C15))</f>
        <v>10</v>
      </c>
      <c r="C15" s="325" t="s">
        <v>44</v>
      </c>
      <c r="D15" s="336" t="s">
        <v>155</v>
      </c>
      <c r="E15" s="326">
        <v>2861.3719999999998</v>
      </c>
      <c r="F15" s="327">
        <v>45213</v>
      </c>
      <c r="G15" s="325" t="s">
        <v>591</v>
      </c>
      <c r="H15" s="329">
        <v>45290</v>
      </c>
      <c r="I15" s="334"/>
      <c r="J15" s="329">
        <v>45316</v>
      </c>
      <c r="K15" s="335" t="s">
        <v>1190</v>
      </c>
      <c r="L15" s="332"/>
      <c r="M15" s="333">
        <f t="shared" si="0"/>
        <v>7</v>
      </c>
      <c r="N15" s="325">
        <v>6</v>
      </c>
      <c r="O15" s="325">
        <v>1</v>
      </c>
    </row>
    <row r="16" spans="1:15" x14ac:dyDescent="0.35">
      <c r="A16" s="315">
        <v>1</v>
      </c>
      <c r="B16" s="325">
        <f>+SUBTOTAL(3,($C$6:$C16))</f>
        <v>11</v>
      </c>
      <c r="C16" s="336" t="s">
        <v>155</v>
      </c>
      <c r="D16" s="325" t="s">
        <v>45</v>
      </c>
      <c r="E16" s="326">
        <v>2456.0439999999999</v>
      </c>
      <c r="F16" s="327">
        <v>45213</v>
      </c>
      <c r="G16" s="325" t="s">
        <v>591</v>
      </c>
      <c r="H16" s="329">
        <v>45290</v>
      </c>
      <c r="I16" s="334"/>
      <c r="J16" s="329">
        <v>45316</v>
      </c>
      <c r="K16" s="335" t="s">
        <v>1190</v>
      </c>
      <c r="L16" s="332"/>
      <c r="M16" s="333">
        <f t="shared" si="0"/>
        <v>6</v>
      </c>
      <c r="N16" s="325">
        <v>5</v>
      </c>
      <c r="O16" s="325">
        <v>1</v>
      </c>
    </row>
    <row r="17" spans="1:15" x14ac:dyDescent="0.35">
      <c r="A17" s="315">
        <v>1</v>
      </c>
      <c r="B17" s="325">
        <f>+SUBTOTAL(3,($C$6:$C17))</f>
        <v>12</v>
      </c>
      <c r="C17" s="325" t="s">
        <v>45</v>
      </c>
      <c r="D17" s="325" t="s">
        <v>46</v>
      </c>
      <c r="E17" s="326">
        <v>233.07599999999999</v>
      </c>
      <c r="F17" s="327">
        <v>45213</v>
      </c>
      <c r="G17" s="325" t="s">
        <v>591</v>
      </c>
      <c r="H17" s="329">
        <v>45290</v>
      </c>
      <c r="I17" s="334"/>
      <c r="J17" s="329">
        <v>45316</v>
      </c>
      <c r="K17" s="335" t="s">
        <v>1190</v>
      </c>
      <c r="L17" s="332"/>
      <c r="M17" s="333">
        <f t="shared" si="0"/>
        <v>1</v>
      </c>
      <c r="N17" s="325">
        <v>0</v>
      </c>
      <c r="O17" s="325">
        <v>1</v>
      </c>
    </row>
    <row r="18" spans="1:15" x14ac:dyDescent="0.35">
      <c r="A18" s="315">
        <v>1</v>
      </c>
      <c r="B18" s="325">
        <f>+SUBTOTAL(3,($C$6:$C18))</f>
        <v>13</v>
      </c>
      <c r="C18" s="325" t="s">
        <v>46</v>
      </c>
      <c r="D18" s="336" t="s">
        <v>167</v>
      </c>
      <c r="E18" s="326">
        <v>4894.4369999999999</v>
      </c>
      <c r="F18" s="327">
        <v>45213</v>
      </c>
      <c r="G18" s="325" t="s">
        <v>591</v>
      </c>
      <c r="H18" s="329">
        <v>45290</v>
      </c>
      <c r="I18" s="334"/>
      <c r="J18" s="329">
        <v>45316</v>
      </c>
      <c r="K18" s="335" t="s">
        <v>1190</v>
      </c>
      <c r="L18" s="332"/>
      <c r="M18" s="333">
        <f t="shared" si="0"/>
        <v>12</v>
      </c>
      <c r="N18" s="325">
        <v>11</v>
      </c>
      <c r="O18" s="325">
        <v>1</v>
      </c>
    </row>
    <row r="19" spans="1:15" ht="26" x14ac:dyDescent="0.35">
      <c r="A19" s="315">
        <v>1</v>
      </c>
      <c r="B19" s="325">
        <f>+SUBTOTAL(3,($C$6:$C19))</f>
        <v>14</v>
      </c>
      <c r="C19" s="337" t="s">
        <v>167</v>
      </c>
      <c r="D19" s="325" t="s">
        <v>481</v>
      </c>
      <c r="E19" s="326">
        <v>4844.45</v>
      </c>
      <c r="F19" s="327">
        <v>45213</v>
      </c>
      <c r="G19" s="338" t="s">
        <v>591</v>
      </c>
      <c r="H19" s="329">
        <v>45344</v>
      </c>
      <c r="I19" s="334"/>
      <c r="J19" s="329">
        <v>45432</v>
      </c>
      <c r="K19" s="335" t="s">
        <v>1191</v>
      </c>
      <c r="L19" s="332"/>
      <c r="M19" s="333">
        <f t="shared" si="0"/>
        <v>12</v>
      </c>
      <c r="N19" s="325">
        <v>11</v>
      </c>
      <c r="O19" s="325">
        <v>1</v>
      </c>
    </row>
    <row r="20" spans="1:15" ht="52" x14ac:dyDescent="0.35">
      <c r="A20" s="315">
        <v>1</v>
      </c>
      <c r="B20" s="325">
        <f>+SUBTOTAL(3,($C$6:$C20))</f>
        <v>15</v>
      </c>
      <c r="C20" s="325" t="s">
        <v>481</v>
      </c>
      <c r="D20" s="337" t="s">
        <v>174</v>
      </c>
      <c r="E20" s="326">
        <v>2339.9930000000004</v>
      </c>
      <c r="F20" s="327">
        <v>45213</v>
      </c>
      <c r="G20" s="338" t="s">
        <v>591</v>
      </c>
      <c r="H20" s="329">
        <v>45344</v>
      </c>
      <c r="I20" s="330"/>
      <c r="J20" s="329">
        <v>45432</v>
      </c>
      <c r="K20" s="335" t="s">
        <v>1192</v>
      </c>
      <c r="L20" s="332"/>
      <c r="M20" s="333">
        <f t="shared" si="0"/>
        <v>6</v>
      </c>
      <c r="N20" s="325">
        <v>5</v>
      </c>
      <c r="O20" s="325">
        <v>1</v>
      </c>
    </row>
    <row r="21" spans="1:15" x14ac:dyDescent="0.35">
      <c r="A21" s="315">
        <v>1</v>
      </c>
      <c r="B21" s="325">
        <f>+SUBTOTAL(3,($C$6:$C21))</f>
        <v>16</v>
      </c>
      <c r="C21" s="337" t="s">
        <v>174</v>
      </c>
      <c r="D21" s="336" t="s">
        <v>47</v>
      </c>
      <c r="E21" s="326">
        <v>4110.6310000000003</v>
      </c>
      <c r="F21" s="327">
        <v>45213</v>
      </c>
      <c r="G21" s="325" t="s">
        <v>591</v>
      </c>
      <c r="H21" s="329">
        <v>45290</v>
      </c>
      <c r="I21" s="325"/>
      <c r="J21" s="339">
        <v>45316</v>
      </c>
      <c r="K21" s="335" t="s">
        <v>1190</v>
      </c>
      <c r="L21" s="332"/>
      <c r="M21" s="333">
        <f t="shared" si="0"/>
        <v>10</v>
      </c>
      <c r="N21" s="325">
        <v>9</v>
      </c>
      <c r="O21" s="325">
        <v>1</v>
      </c>
    </row>
    <row r="22" spans="1:15" x14ac:dyDescent="0.35">
      <c r="A22" s="315">
        <v>1</v>
      </c>
      <c r="B22" s="325">
        <f>+SUBTOTAL(3,($C$6:$C22))</f>
        <v>17</v>
      </c>
      <c r="C22" s="336" t="s">
        <v>47</v>
      </c>
      <c r="D22" s="325" t="s">
        <v>48</v>
      </c>
      <c r="E22" s="326">
        <v>211.91399999999999</v>
      </c>
      <c r="F22" s="327">
        <v>45213</v>
      </c>
      <c r="G22" s="325" t="s">
        <v>591</v>
      </c>
      <c r="H22" s="329">
        <v>45290</v>
      </c>
      <c r="I22" s="340"/>
      <c r="J22" s="341">
        <v>45316</v>
      </c>
      <c r="K22" s="335" t="s">
        <v>1190</v>
      </c>
      <c r="L22" s="332"/>
      <c r="M22" s="333">
        <f t="shared" si="0"/>
        <v>1</v>
      </c>
      <c r="N22" s="325">
        <v>0</v>
      </c>
      <c r="O22" s="325">
        <v>1</v>
      </c>
    </row>
    <row r="23" spans="1:15" x14ac:dyDescent="0.35">
      <c r="A23" s="315">
        <v>1</v>
      </c>
      <c r="B23" s="325">
        <f>+SUBTOTAL(3,($C$6:$C23))</f>
        <v>18</v>
      </c>
      <c r="C23" s="325" t="s">
        <v>48</v>
      </c>
      <c r="D23" s="325" t="s">
        <v>498</v>
      </c>
      <c r="E23" s="326">
        <v>2077.9009999999998</v>
      </c>
      <c r="F23" s="327">
        <v>45213</v>
      </c>
      <c r="G23" s="325" t="s">
        <v>591</v>
      </c>
      <c r="H23" s="329">
        <v>45290</v>
      </c>
      <c r="I23" s="342"/>
      <c r="J23" s="343">
        <v>45316</v>
      </c>
      <c r="K23" s="335" t="s">
        <v>1190</v>
      </c>
      <c r="L23" s="332"/>
      <c r="M23" s="333">
        <f t="shared" si="0"/>
        <v>5</v>
      </c>
      <c r="N23" s="325">
        <v>4</v>
      </c>
      <c r="O23" s="325">
        <v>1</v>
      </c>
    </row>
    <row r="24" spans="1:15" x14ac:dyDescent="0.35">
      <c r="A24" s="315">
        <v>1</v>
      </c>
      <c r="B24" s="325">
        <f>+SUBTOTAL(3,($C$6:$C24))</f>
        <v>19</v>
      </c>
      <c r="C24" s="325" t="s">
        <v>498</v>
      </c>
      <c r="D24" s="325" t="s">
        <v>499</v>
      </c>
      <c r="E24" s="326">
        <v>381.41300000000001</v>
      </c>
      <c r="F24" s="327">
        <v>45213</v>
      </c>
      <c r="G24" s="325" t="s">
        <v>591</v>
      </c>
      <c r="H24" s="339">
        <v>45265</v>
      </c>
      <c r="I24" s="344"/>
      <c r="J24" s="345">
        <v>45274</v>
      </c>
      <c r="K24" s="335" t="s">
        <v>1193</v>
      </c>
      <c r="L24" s="332"/>
      <c r="M24" s="333">
        <f t="shared" si="0"/>
        <v>1</v>
      </c>
      <c r="N24" s="325">
        <v>0</v>
      </c>
      <c r="O24" s="325">
        <v>1</v>
      </c>
    </row>
    <row r="25" spans="1:15" x14ac:dyDescent="0.35">
      <c r="A25" s="315">
        <v>1</v>
      </c>
      <c r="B25" s="325">
        <f>+SUBTOTAL(3,($C$6:$C25))</f>
        <v>20</v>
      </c>
      <c r="C25" s="325" t="s">
        <v>499</v>
      </c>
      <c r="D25" s="325" t="s">
        <v>502</v>
      </c>
      <c r="E25" s="326">
        <v>1192.1310000000001</v>
      </c>
      <c r="F25" s="327">
        <v>45213</v>
      </c>
      <c r="G25" s="325" t="s">
        <v>591</v>
      </c>
      <c r="H25" s="339">
        <v>45265</v>
      </c>
      <c r="I25" s="342"/>
      <c r="J25" s="345">
        <v>45274</v>
      </c>
      <c r="K25" s="335" t="s">
        <v>1193</v>
      </c>
      <c r="L25" s="332"/>
      <c r="M25" s="333">
        <f t="shared" si="0"/>
        <v>3</v>
      </c>
      <c r="N25" s="325">
        <v>2</v>
      </c>
      <c r="O25" s="325">
        <v>1</v>
      </c>
    </row>
    <row r="26" spans="1:15" x14ac:dyDescent="0.35">
      <c r="A26" s="315">
        <v>1</v>
      </c>
      <c r="B26" s="325">
        <f>+SUBTOTAL(3,($C$6:$C26))</f>
        <v>21</v>
      </c>
      <c r="C26" s="325" t="s">
        <v>502</v>
      </c>
      <c r="D26" s="325" t="s">
        <v>504</v>
      </c>
      <c r="E26" s="326">
        <v>817.91399999999999</v>
      </c>
      <c r="F26" s="327">
        <v>45213</v>
      </c>
      <c r="G26" s="325" t="s">
        <v>591</v>
      </c>
      <c r="H26" s="339">
        <v>45265</v>
      </c>
      <c r="I26" s="325"/>
      <c r="J26" s="345">
        <v>45274</v>
      </c>
      <c r="K26" s="335" t="s">
        <v>1193</v>
      </c>
      <c r="L26" s="332"/>
      <c r="M26" s="333">
        <f t="shared" si="0"/>
        <v>2</v>
      </c>
      <c r="N26" s="325">
        <v>1</v>
      </c>
      <c r="O26" s="325">
        <v>1</v>
      </c>
    </row>
    <row r="27" spans="1:15" ht="14.25" customHeight="1" x14ac:dyDescent="0.35">
      <c r="A27" s="315">
        <v>1</v>
      </c>
      <c r="B27" s="325">
        <f>+SUBTOTAL(3,($C$6:$C27))</f>
        <v>22</v>
      </c>
      <c r="C27" s="325" t="s">
        <v>504</v>
      </c>
      <c r="D27" s="325" t="s">
        <v>508</v>
      </c>
      <c r="E27" s="326">
        <v>2336.1570000000002</v>
      </c>
      <c r="F27" s="327">
        <v>45213</v>
      </c>
      <c r="G27" s="325" t="s">
        <v>591</v>
      </c>
      <c r="H27" s="339">
        <v>45265</v>
      </c>
      <c r="I27" s="325"/>
      <c r="J27" s="345">
        <v>45274</v>
      </c>
      <c r="K27" s="335" t="s">
        <v>1193</v>
      </c>
      <c r="L27" s="332"/>
      <c r="M27" s="333">
        <f t="shared" si="0"/>
        <v>6</v>
      </c>
      <c r="N27" s="325">
        <v>5</v>
      </c>
      <c r="O27" s="325">
        <v>1</v>
      </c>
    </row>
    <row r="28" spans="1:15" x14ac:dyDescent="0.35">
      <c r="A28" s="315">
        <v>1</v>
      </c>
      <c r="B28" s="325">
        <f>+SUBTOTAL(3,($C$6:$C28))</f>
        <v>23</v>
      </c>
      <c r="C28" s="325" t="s">
        <v>508</v>
      </c>
      <c r="D28" s="325" t="s">
        <v>514</v>
      </c>
      <c r="E28" s="326">
        <v>2451.0829999999996</v>
      </c>
      <c r="F28" s="327">
        <v>45213</v>
      </c>
      <c r="G28" s="325" t="s">
        <v>591</v>
      </c>
      <c r="H28" s="339">
        <v>45265</v>
      </c>
      <c r="I28" s="325"/>
      <c r="J28" s="345">
        <v>45274</v>
      </c>
      <c r="K28" s="335" t="s">
        <v>1193</v>
      </c>
      <c r="L28" s="332"/>
      <c r="M28" s="333">
        <f t="shared" si="0"/>
        <v>6</v>
      </c>
      <c r="N28" s="325">
        <v>5</v>
      </c>
      <c r="O28" s="325">
        <v>1</v>
      </c>
    </row>
    <row r="29" spans="1:15" x14ac:dyDescent="0.35">
      <c r="A29" s="315">
        <v>1</v>
      </c>
      <c r="B29" s="325">
        <f>+SUBTOTAL(3,($C$6:$C29))</f>
        <v>24</v>
      </c>
      <c r="C29" s="325" t="s">
        <v>514</v>
      </c>
      <c r="D29" s="325" t="s">
        <v>519</v>
      </c>
      <c r="E29" s="326">
        <v>1903.1660000000002</v>
      </c>
      <c r="F29" s="327">
        <v>45213</v>
      </c>
      <c r="G29" s="325" t="s">
        <v>591</v>
      </c>
      <c r="H29" s="339">
        <v>45265</v>
      </c>
      <c r="I29" s="325"/>
      <c r="J29" s="345">
        <v>45274</v>
      </c>
      <c r="K29" s="335" t="s">
        <v>1193</v>
      </c>
      <c r="L29" s="332"/>
      <c r="M29" s="333">
        <f t="shared" si="0"/>
        <v>5</v>
      </c>
      <c r="N29" s="325">
        <v>4</v>
      </c>
      <c r="O29" s="325">
        <v>1</v>
      </c>
    </row>
    <row r="30" spans="1:15" x14ac:dyDescent="0.35">
      <c r="A30" s="315">
        <v>1</v>
      </c>
      <c r="B30" s="325">
        <f>+SUBTOTAL(3,($C$6:$C30))</f>
        <v>25</v>
      </c>
      <c r="C30" s="325" t="s">
        <v>519</v>
      </c>
      <c r="D30" s="337" t="s">
        <v>31</v>
      </c>
      <c r="E30" s="326">
        <v>2256.723</v>
      </c>
      <c r="F30" s="327">
        <v>45213</v>
      </c>
      <c r="G30" s="325" t="s">
        <v>591</v>
      </c>
      <c r="H30" s="339">
        <v>45265</v>
      </c>
      <c r="I30" s="325"/>
      <c r="J30" s="345">
        <v>45274</v>
      </c>
      <c r="K30" s="335" t="s">
        <v>1193</v>
      </c>
      <c r="L30" s="332"/>
      <c r="M30" s="333">
        <f t="shared" si="0"/>
        <v>6</v>
      </c>
      <c r="N30" s="325">
        <v>5</v>
      </c>
      <c r="O30" s="325">
        <v>1</v>
      </c>
    </row>
    <row r="31" spans="1:15" ht="26" x14ac:dyDescent="0.35">
      <c r="A31" s="315">
        <v>1</v>
      </c>
      <c r="B31" s="325">
        <f>+SUBTOTAL(3,($C$6:$C31))</f>
        <v>26</v>
      </c>
      <c r="C31" s="325" t="s">
        <v>31</v>
      </c>
      <c r="D31" s="337" t="s">
        <v>49</v>
      </c>
      <c r="E31" s="326">
        <v>1477.2539999999999</v>
      </c>
      <c r="F31" s="327">
        <v>45213</v>
      </c>
      <c r="G31" s="325" t="s">
        <v>591</v>
      </c>
      <c r="H31" s="346">
        <v>45841</v>
      </c>
      <c r="I31" s="325"/>
      <c r="J31" s="339">
        <v>45850</v>
      </c>
      <c r="K31" s="335" t="s">
        <v>1443</v>
      </c>
      <c r="L31" s="332"/>
      <c r="M31" s="333">
        <f t="shared" si="0"/>
        <v>4</v>
      </c>
      <c r="N31" s="325">
        <v>3</v>
      </c>
      <c r="O31" s="325">
        <v>1</v>
      </c>
    </row>
    <row r="32" spans="1:15" ht="13.5" customHeight="1" x14ac:dyDescent="0.35">
      <c r="A32" s="315">
        <v>1</v>
      </c>
      <c r="B32" s="325">
        <f>+SUBTOTAL(3,($C$6:$C32))</f>
        <v>27</v>
      </c>
      <c r="C32" s="325" t="s">
        <v>49</v>
      </c>
      <c r="D32" s="337" t="s">
        <v>50</v>
      </c>
      <c r="E32" s="326">
        <v>4578.5249999999996</v>
      </c>
      <c r="F32" s="327">
        <v>45213</v>
      </c>
      <c r="G32" s="328" t="s">
        <v>591</v>
      </c>
      <c r="H32" s="339">
        <v>45251</v>
      </c>
      <c r="I32" s="339">
        <v>45265</v>
      </c>
      <c r="J32" s="339">
        <v>45274</v>
      </c>
      <c r="K32" s="335" t="s">
        <v>1193</v>
      </c>
      <c r="L32" s="332"/>
      <c r="M32" s="333">
        <f t="shared" si="0"/>
        <v>11</v>
      </c>
      <c r="N32" s="325">
        <v>10</v>
      </c>
      <c r="O32" s="325">
        <v>1</v>
      </c>
    </row>
    <row r="33" spans="1:15" ht="14.25" customHeight="1" x14ac:dyDescent="0.35">
      <c r="A33" s="315">
        <v>1</v>
      </c>
      <c r="B33" s="325">
        <f>+SUBTOTAL(3,($C$6:$C33))</f>
        <v>28</v>
      </c>
      <c r="C33" s="325" t="s">
        <v>50</v>
      </c>
      <c r="D33" s="337" t="s">
        <v>56</v>
      </c>
      <c r="E33" s="326">
        <v>3184.049</v>
      </c>
      <c r="F33" s="327">
        <v>45213</v>
      </c>
      <c r="G33" s="328" t="s">
        <v>591</v>
      </c>
      <c r="H33" s="339">
        <v>45251</v>
      </c>
      <c r="I33" s="339">
        <v>45265</v>
      </c>
      <c r="J33" s="339">
        <v>45274</v>
      </c>
      <c r="K33" s="335" t="s">
        <v>1193</v>
      </c>
      <c r="L33" s="332"/>
      <c r="M33" s="333">
        <f t="shared" si="0"/>
        <v>8</v>
      </c>
      <c r="N33" s="325">
        <v>7</v>
      </c>
      <c r="O33" s="325">
        <v>1</v>
      </c>
    </row>
    <row r="34" spans="1:15" ht="14.25" customHeight="1" x14ac:dyDescent="0.35">
      <c r="A34" s="315">
        <v>1</v>
      </c>
      <c r="B34" s="325">
        <f>+SUBTOTAL(3,($C$6:$C34))</f>
        <v>29</v>
      </c>
      <c r="C34" s="325" t="s">
        <v>56</v>
      </c>
      <c r="D34" s="337" t="s">
        <v>57</v>
      </c>
      <c r="E34" s="326">
        <v>2294.8089999999997</v>
      </c>
      <c r="F34" s="327">
        <v>45213</v>
      </c>
      <c r="G34" s="328" t="s">
        <v>591</v>
      </c>
      <c r="H34" s="339">
        <v>45251</v>
      </c>
      <c r="I34" s="339">
        <v>45265</v>
      </c>
      <c r="J34" s="339">
        <v>45274</v>
      </c>
      <c r="K34" s="335" t="s">
        <v>1193</v>
      </c>
      <c r="L34" s="332"/>
      <c r="M34" s="333">
        <f t="shared" si="0"/>
        <v>6</v>
      </c>
      <c r="N34" s="325">
        <v>5</v>
      </c>
      <c r="O34" s="325">
        <v>1</v>
      </c>
    </row>
    <row r="35" spans="1:15" x14ac:dyDescent="0.35">
      <c r="A35" s="315">
        <v>1</v>
      </c>
      <c r="B35" s="325">
        <f>+SUBTOTAL(3,($C$6:$C35))</f>
        <v>30</v>
      </c>
      <c r="C35" s="325" t="s">
        <v>57</v>
      </c>
      <c r="D35" s="337" t="s">
        <v>33</v>
      </c>
      <c r="E35" s="326">
        <v>222.155</v>
      </c>
      <c r="F35" s="327">
        <v>45213</v>
      </c>
      <c r="G35" s="328" t="s">
        <v>591</v>
      </c>
      <c r="H35" s="339">
        <v>45251</v>
      </c>
      <c r="I35" s="339">
        <v>45265</v>
      </c>
      <c r="J35" s="339">
        <v>45274</v>
      </c>
      <c r="K35" s="335" t="s">
        <v>1193</v>
      </c>
      <c r="L35" s="332"/>
      <c r="M35" s="333">
        <f t="shared" si="0"/>
        <v>1</v>
      </c>
      <c r="N35" s="325">
        <v>0</v>
      </c>
      <c r="O35" s="325">
        <v>1</v>
      </c>
    </row>
    <row r="36" spans="1:15" x14ac:dyDescent="0.35">
      <c r="A36" s="315">
        <v>1</v>
      </c>
      <c r="B36" s="325">
        <f>+SUBTOTAL(3,($C$6:$C36))</f>
        <v>31</v>
      </c>
      <c r="C36" s="325" t="s">
        <v>33</v>
      </c>
      <c r="D36" s="337" t="s">
        <v>34</v>
      </c>
      <c r="E36" s="326">
        <v>433.88900000000001</v>
      </c>
      <c r="F36" s="327">
        <v>45213</v>
      </c>
      <c r="G36" s="328" t="s">
        <v>591</v>
      </c>
      <c r="H36" s="339">
        <v>45251</v>
      </c>
      <c r="I36" s="339">
        <v>45265</v>
      </c>
      <c r="J36" s="339">
        <v>45274</v>
      </c>
      <c r="K36" s="335" t="s">
        <v>1193</v>
      </c>
      <c r="L36" s="332"/>
      <c r="M36" s="333">
        <f t="shared" si="0"/>
        <v>1</v>
      </c>
      <c r="N36" s="325">
        <v>0</v>
      </c>
      <c r="O36" s="325">
        <v>1</v>
      </c>
    </row>
    <row r="37" spans="1:15" x14ac:dyDescent="0.35">
      <c r="A37" s="315">
        <v>1</v>
      </c>
      <c r="B37" s="325">
        <f>+SUBTOTAL(3,($C$6:$C37))</f>
        <v>32</v>
      </c>
      <c r="C37" s="325" t="s">
        <v>34</v>
      </c>
      <c r="D37" s="337" t="s">
        <v>36</v>
      </c>
      <c r="E37" s="326">
        <v>1970.278</v>
      </c>
      <c r="F37" s="327">
        <v>45213</v>
      </c>
      <c r="G37" s="325" t="s">
        <v>591</v>
      </c>
      <c r="H37" s="339">
        <v>45236</v>
      </c>
      <c r="I37" s="325"/>
      <c r="J37" s="339">
        <v>45252</v>
      </c>
      <c r="K37" s="331"/>
      <c r="L37" s="331"/>
      <c r="M37" s="333">
        <f t="shared" si="0"/>
        <v>5</v>
      </c>
      <c r="N37" s="325">
        <v>4</v>
      </c>
      <c r="O37" s="325">
        <v>1</v>
      </c>
    </row>
    <row r="38" spans="1:15" x14ac:dyDescent="0.35">
      <c r="A38" s="315">
        <v>1</v>
      </c>
      <c r="B38" s="325">
        <f>+SUBTOTAL(3,($C$6:$C38))</f>
        <v>33</v>
      </c>
      <c r="C38" s="325" t="s">
        <v>36</v>
      </c>
      <c r="D38" s="337" t="s">
        <v>63</v>
      </c>
      <c r="E38" s="326">
        <v>3664.1729999999998</v>
      </c>
      <c r="F38" s="327">
        <v>45213</v>
      </c>
      <c r="G38" s="325" t="s">
        <v>591</v>
      </c>
      <c r="H38" s="339">
        <v>45236</v>
      </c>
      <c r="I38" s="325"/>
      <c r="J38" s="339">
        <v>45252</v>
      </c>
      <c r="K38" s="331"/>
      <c r="L38" s="331"/>
      <c r="M38" s="333">
        <f t="shared" si="0"/>
        <v>9</v>
      </c>
      <c r="N38" s="325">
        <v>8</v>
      </c>
      <c r="O38" s="325">
        <v>1</v>
      </c>
    </row>
    <row r="39" spans="1:15" x14ac:dyDescent="0.35">
      <c r="A39" s="315">
        <v>1</v>
      </c>
      <c r="B39" s="325">
        <f>+SUBTOTAL(3,($C$6:$C39))</f>
        <v>34</v>
      </c>
      <c r="C39" s="325" t="s">
        <v>63</v>
      </c>
      <c r="D39" s="337" t="s">
        <v>189</v>
      </c>
      <c r="E39" s="326">
        <v>2810.2199999999993</v>
      </c>
      <c r="F39" s="327">
        <v>45213</v>
      </c>
      <c r="G39" s="325" t="s">
        <v>591</v>
      </c>
      <c r="H39" s="339">
        <v>45236</v>
      </c>
      <c r="I39" s="325"/>
      <c r="J39" s="339">
        <v>45252</v>
      </c>
      <c r="K39" s="331"/>
      <c r="L39" s="331"/>
      <c r="M39" s="333">
        <f t="shared" si="0"/>
        <v>7</v>
      </c>
      <c r="N39" s="325">
        <v>6</v>
      </c>
      <c r="O39" s="325">
        <v>1</v>
      </c>
    </row>
    <row r="40" spans="1:15" x14ac:dyDescent="0.35">
      <c r="A40" s="315">
        <v>1</v>
      </c>
      <c r="B40" s="325">
        <f>+SUBTOTAL(3,($C$6:$C40))</f>
        <v>35</v>
      </c>
      <c r="C40" s="325" t="s">
        <v>189</v>
      </c>
      <c r="D40" s="337" t="s">
        <v>70</v>
      </c>
      <c r="E40" s="326">
        <v>2386.8770000000004</v>
      </c>
      <c r="F40" s="327">
        <v>45213</v>
      </c>
      <c r="G40" s="325" t="s">
        <v>591</v>
      </c>
      <c r="H40" s="339">
        <v>45236</v>
      </c>
      <c r="I40" s="325"/>
      <c r="J40" s="339">
        <v>45252</v>
      </c>
      <c r="K40" s="331"/>
      <c r="L40" s="331"/>
      <c r="M40" s="333">
        <f t="shared" si="0"/>
        <v>6</v>
      </c>
      <c r="N40" s="325">
        <v>5</v>
      </c>
      <c r="O40" s="325">
        <v>1</v>
      </c>
    </row>
    <row r="41" spans="1:15" ht="13.5" customHeight="1" x14ac:dyDescent="0.35">
      <c r="A41" s="315">
        <v>1</v>
      </c>
      <c r="B41" s="325">
        <f>+SUBTOTAL(3,($C$6:$C41))</f>
        <v>36</v>
      </c>
      <c r="C41" s="325" t="s">
        <v>70</v>
      </c>
      <c r="D41" s="337" t="s">
        <v>76</v>
      </c>
      <c r="E41" s="326">
        <v>3639.0920000000006</v>
      </c>
      <c r="F41" s="327">
        <v>45213</v>
      </c>
      <c r="G41" s="325" t="s">
        <v>591</v>
      </c>
      <c r="H41" s="339">
        <v>45240</v>
      </c>
      <c r="I41" s="339">
        <v>45267</v>
      </c>
      <c r="J41" s="339">
        <v>45252</v>
      </c>
      <c r="K41" s="331" t="s">
        <v>1194</v>
      </c>
      <c r="L41" s="331" t="s">
        <v>1195</v>
      </c>
      <c r="M41" s="333">
        <f t="shared" si="0"/>
        <v>9</v>
      </c>
      <c r="N41" s="325">
        <v>8</v>
      </c>
      <c r="O41" s="325">
        <v>1</v>
      </c>
    </row>
    <row r="42" spans="1:15" x14ac:dyDescent="0.35">
      <c r="A42" s="315">
        <v>1</v>
      </c>
      <c r="B42" s="325">
        <f>+SUBTOTAL(3,($C$6:$C42))</f>
        <v>37</v>
      </c>
      <c r="C42" s="325" t="s">
        <v>76</v>
      </c>
      <c r="D42" s="337" t="s">
        <v>26</v>
      </c>
      <c r="E42" s="326">
        <v>2010.644</v>
      </c>
      <c r="F42" s="327">
        <v>45213</v>
      </c>
      <c r="G42" s="325" t="s">
        <v>591</v>
      </c>
      <c r="H42" s="339">
        <v>45240</v>
      </c>
      <c r="I42" s="339">
        <v>45267</v>
      </c>
      <c r="J42" s="339">
        <v>45252</v>
      </c>
      <c r="K42" s="331" t="s">
        <v>1194</v>
      </c>
      <c r="L42" s="331" t="s">
        <v>1195</v>
      </c>
      <c r="M42" s="333">
        <f t="shared" si="0"/>
        <v>5</v>
      </c>
      <c r="N42" s="325">
        <v>4</v>
      </c>
      <c r="O42" s="325">
        <v>1</v>
      </c>
    </row>
    <row r="43" spans="1:15" ht="13.5" customHeight="1" x14ac:dyDescent="0.35">
      <c r="A43" s="315">
        <v>1</v>
      </c>
      <c r="B43" s="325">
        <f>+SUBTOTAL(3,($C$6:$C43))</f>
        <v>38</v>
      </c>
      <c r="C43" s="325" t="s">
        <v>26</v>
      </c>
      <c r="D43" s="337" t="s">
        <v>78</v>
      </c>
      <c r="E43" s="326">
        <v>2719.335</v>
      </c>
      <c r="F43" s="327">
        <v>45213</v>
      </c>
      <c r="G43" s="325" t="s">
        <v>591</v>
      </c>
      <c r="H43" s="339">
        <v>45240</v>
      </c>
      <c r="I43" s="339">
        <v>45267</v>
      </c>
      <c r="J43" s="339">
        <v>45252</v>
      </c>
      <c r="K43" s="331" t="s">
        <v>1194</v>
      </c>
      <c r="L43" s="331" t="s">
        <v>1195</v>
      </c>
      <c r="M43" s="333">
        <f t="shared" si="0"/>
        <v>7</v>
      </c>
      <c r="N43" s="325">
        <v>6</v>
      </c>
      <c r="O43" s="325">
        <v>1</v>
      </c>
    </row>
    <row r="44" spans="1:15" ht="12.75" customHeight="1" x14ac:dyDescent="0.35">
      <c r="A44" s="315">
        <v>1</v>
      </c>
      <c r="B44" s="325">
        <f>+SUBTOTAL(3,($C$6:$C44))</f>
        <v>39</v>
      </c>
      <c r="C44" s="325" t="s">
        <v>78</v>
      </c>
      <c r="D44" s="337" t="s">
        <v>80</v>
      </c>
      <c r="E44" s="326">
        <v>1082.4749999999999</v>
      </c>
      <c r="F44" s="327">
        <v>45213</v>
      </c>
      <c r="G44" s="325" t="s">
        <v>591</v>
      </c>
      <c r="H44" s="339">
        <v>45240</v>
      </c>
      <c r="I44" s="339">
        <v>45267</v>
      </c>
      <c r="J44" s="339">
        <v>45252</v>
      </c>
      <c r="K44" s="335" t="s">
        <v>1196</v>
      </c>
      <c r="L44" s="331" t="s">
        <v>1195</v>
      </c>
      <c r="M44" s="333">
        <f t="shared" si="0"/>
        <v>3</v>
      </c>
      <c r="N44" s="325">
        <v>2</v>
      </c>
      <c r="O44" s="325">
        <v>1</v>
      </c>
    </row>
    <row r="45" spans="1:15" ht="15" customHeight="1" x14ac:dyDescent="0.35">
      <c r="A45" s="315">
        <v>1</v>
      </c>
      <c r="B45" s="325">
        <f>+SUBTOTAL(3,($C$6:$C45))</f>
        <v>40</v>
      </c>
      <c r="C45" s="325" t="s">
        <v>80</v>
      </c>
      <c r="D45" s="337" t="s">
        <v>83</v>
      </c>
      <c r="E45" s="326">
        <v>2074.9899999999998</v>
      </c>
      <c r="F45" s="327">
        <v>45213</v>
      </c>
      <c r="G45" s="325" t="s">
        <v>591</v>
      </c>
      <c r="H45" s="339">
        <v>45281</v>
      </c>
      <c r="I45" s="339">
        <v>45347</v>
      </c>
      <c r="J45" s="346" t="s">
        <v>1197</v>
      </c>
      <c r="K45" s="335" t="s">
        <v>1196</v>
      </c>
      <c r="L45" s="332"/>
      <c r="M45" s="333">
        <f t="shared" si="0"/>
        <v>5</v>
      </c>
      <c r="N45" s="325">
        <v>4</v>
      </c>
      <c r="O45" s="325">
        <v>1</v>
      </c>
    </row>
    <row r="46" spans="1:15" ht="15" customHeight="1" x14ac:dyDescent="0.35">
      <c r="A46" s="315">
        <v>1</v>
      </c>
      <c r="B46" s="325">
        <f>+SUBTOTAL(3,($C$6:$C46))</f>
        <v>41</v>
      </c>
      <c r="C46" s="325" t="s">
        <v>83</v>
      </c>
      <c r="D46" s="337" t="s">
        <v>84</v>
      </c>
      <c r="E46" s="326">
        <v>672.09100000000001</v>
      </c>
      <c r="F46" s="327">
        <v>45213</v>
      </c>
      <c r="G46" s="325" t="s">
        <v>591</v>
      </c>
      <c r="H46" s="339">
        <v>45281</v>
      </c>
      <c r="I46" s="339">
        <v>45347</v>
      </c>
      <c r="J46" s="346" t="s">
        <v>1197</v>
      </c>
      <c r="K46" s="335" t="s">
        <v>1196</v>
      </c>
      <c r="L46" s="332"/>
      <c r="M46" s="333">
        <f t="shared" si="0"/>
        <v>2</v>
      </c>
      <c r="N46" s="325">
        <v>1</v>
      </c>
      <c r="O46" s="325">
        <v>1</v>
      </c>
    </row>
    <row r="47" spans="1:15" x14ac:dyDescent="0.35">
      <c r="A47" s="315">
        <v>1</v>
      </c>
      <c r="B47" s="325">
        <f>+SUBTOTAL(3,($C$6:$C47))</f>
        <v>42</v>
      </c>
      <c r="C47" s="325" t="s">
        <v>84</v>
      </c>
      <c r="D47" s="337" t="s">
        <v>29</v>
      </c>
      <c r="E47" s="326">
        <v>2048.1959999999999</v>
      </c>
      <c r="F47" s="327">
        <v>45213</v>
      </c>
      <c r="G47" s="325" t="s">
        <v>591</v>
      </c>
      <c r="H47" s="339">
        <v>45281</v>
      </c>
      <c r="I47" s="339">
        <v>45347</v>
      </c>
      <c r="J47" s="346" t="s">
        <v>1197</v>
      </c>
      <c r="K47" s="335" t="s">
        <v>1198</v>
      </c>
      <c r="L47" s="332"/>
      <c r="M47" s="333">
        <f t="shared" si="0"/>
        <v>5</v>
      </c>
      <c r="N47" s="325">
        <v>4</v>
      </c>
      <c r="O47" s="325">
        <v>1</v>
      </c>
    </row>
    <row r="48" spans="1:15" x14ac:dyDescent="0.35">
      <c r="A48" s="315">
        <v>1</v>
      </c>
      <c r="B48" s="325">
        <f>+SUBTOTAL(3,($C$6:$C48))</f>
        <v>43</v>
      </c>
      <c r="C48" s="325" t="s">
        <v>29</v>
      </c>
      <c r="D48" s="337" t="s">
        <v>214</v>
      </c>
      <c r="E48" s="326">
        <v>775.49600000000009</v>
      </c>
      <c r="F48" s="327">
        <v>45213</v>
      </c>
      <c r="G48" s="325" t="s">
        <v>591</v>
      </c>
      <c r="H48" s="339">
        <v>45281</v>
      </c>
      <c r="I48" s="339">
        <v>45347</v>
      </c>
      <c r="J48" s="346" t="s">
        <v>1197</v>
      </c>
      <c r="K48" s="335" t="s">
        <v>1198</v>
      </c>
      <c r="L48" s="332"/>
      <c r="M48" s="333">
        <f t="shared" si="0"/>
        <v>2</v>
      </c>
      <c r="N48" s="325">
        <v>1</v>
      </c>
      <c r="O48" s="325">
        <v>1</v>
      </c>
    </row>
    <row r="49" spans="1:15" x14ac:dyDescent="0.35">
      <c r="A49" s="315">
        <v>1</v>
      </c>
      <c r="B49" s="325">
        <f>+SUBTOTAL(3,($C$6:$C49))</f>
        <v>44</v>
      </c>
      <c r="C49" s="325" t="s">
        <v>214</v>
      </c>
      <c r="D49" s="337" t="s">
        <v>215</v>
      </c>
      <c r="E49" s="326">
        <v>504.678</v>
      </c>
      <c r="F49" s="327">
        <v>45213</v>
      </c>
      <c r="G49" s="325" t="s">
        <v>591</v>
      </c>
      <c r="H49" s="339">
        <v>45281</v>
      </c>
      <c r="I49" s="339">
        <v>45347</v>
      </c>
      <c r="J49" s="346" t="s">
        <v>1197</v>
      </c>
      <c r="K49" s="335" t="s">
        <v>1198</v>
      </c>
      <c r="L49" s="332"/>
      <c r="M49" s="333">
        <f t="shared" si="0"/>
        <v>1</v>
      </c>
      <c r="N49" s="325">
        <v>0</v>
      </c>
      <c r="O49" s="325">
        <v>1</v>
      </c>
    </row>
    <row r="50" spans="1:15" x14ac:dyDescent="0.35">
      <c r="A50" s="315">
        <v>1</v>
      </c>
      <c r="B50" s="325">
        <f>+SUBTOTAL(3,($C$6:$C50))</f>
        <v>45</v>
      </c>
      <c r="C50" s="325" t="s">
        <v>215</v>
      </c>
      <c r="D50" s="337" t="s">
        <v>30</v>
      </c>
      <c r="E50" s="326">
        <v>1180.1970000000001</v>
      </c>
      <c r="F50" s="327">
        <v>45213</v>
      </c>
      <c r="G50" s="325" t="s">
        <v>591</v>
      </c>
      <c r="H50" s="339">
        <v>45281</v>
      </c>
      <c r="I50" s="339">
        <v>45347</v>
      </c>
      <c r="J50" s="346" t="s">
        <v>1197</v>
      </c>
      <c r="K50" s="335" t="s">
        <v>1198</v>
      </c>
      <c r="L50" s="332"/>
      <c r="M50" s="333">
        <f t="shared" si="0"/>
        <v>3</v>
      </c>
      <c r="N50" s="325">
        <v>2</v>
      </c>
      <c r="O50" s="325">
        <v>1</v>
      </c>
    </row>
    <row r="51" spans="1:15" x14ac:dyDescent="0.35">
      <c r="A51" s="315">
        <v>1</v>
      </c>
      <c r="B51" s="325">
        <f>+SUBTOTAL(3,($C$6:$C51))</f>
        <v>46</v>
      </c>
      <c r="C51" s="325" t="s">
        <v>30</v>
      </c>
      <c r="D51" s="337" t="s">
        <v>88</v>
      </c>
      <c r="E51" s="326">
        <v>1883.9540000000002</v>
      </c>
      <c r="F51" s="327">
        <v>45213</v>
      </c>
      <c r="G51" s="325" t="s">
        <v>591</v>
      </c>
      <c r="H51" s="339">
        <v>45281</v>
      </c>
      <c r="I51" s="339">
        <v>45347</v>
      </c>
      <c r="J51" s="339" t="s">
        <v>1197</v>
      </c>
      <c r="K51" s="335" t="s">
        <v>1198</v>
      </c>
      <c r="L51" s="332"/>
      <c r="M51" s="333">
        <f t="shared" si="0"/>
        <v>5</v>
      </c>
      <c r="N51" s="325">
        <v>4</v>
      </c>
      <c r="O51" s="325">
        <v>1</v>
      </c>
    </row>
    <row r="52" spans="1:15" x14ac:dyDescent="0.35">
      <c r="A52" s="315">
        <v>1</v>
      </c>
      <c r="B52" s="325">
        <f>+SUBTOTAL(3,($C$6:$C52))</f>
        <v>47</v>
      </c>
      <c r="C52" s="325" t="s">
        <v>88</v>
      </c>
      <c r="D52" s="337" t="s">
        <v>671</v>
      </c>
      <c r="E52" s="326">
        <v>1138.5360000000001</v>
      </c>
      <c r="F52" s="327">
        <v>45213</v>
      </c>
      <c r="G52" s="325" t="s">
        <v>591</v>
      </c>
      <c r="H52" s="339">
        <v>45347</v>
      </c>
      <c r="I52" s="325"/>
      <c r="J52" s="339">
        <v>45637</v>
      </c>
      <c r="K52" s="335" t="s">
        <v>1315</v>
      </c>
      <c r="L52" s="332"/>
      <c r="M52" s="333">
        <f t="shared" si="0"/>
        <v>3</v>
      </c>
      <c r="N52" s="325">
        <v>2</v>
      </c>
      <c r="O52" s="325">
        <v>1</v>
      </c>
    </row>
    <row r="53" spans="1:15" x14ac:dyDescent="0.35">
      <c r="A53" s="315">
        <v>1</v>
      </c>
      <c r="B53" s="325">
        <f>+SUBTOTAL(3,($C$6:$C53))</f>
        <v>48</v>
      </c>
      <c r="C53" s="325" t="s">
        <v>671</v>
      </c>
      <c r="D53" s="337" t="s">
        <v>540</v>
      </c>
      <c r="E53" s="326">
        <v>594.05899999999997</v>
      </c>
      <c r="F53" s="327">
        <v>45213</v>
      </c>
      <c r="G53" s="325" t="s">
        <v>591</v>
      </c>
      <c r="H53" s="339">
        <v>45347</v>
      </c>
      <c r="I53" s="325"/>
      <c r="J53" s="339">
        <v>45637</v>
      </c>
      <c r="K53" s="335" t="s">
        <v>1315</v>
      </c>
      <c r="L53" s="332"/>
      <c r="M53" s="333">
        <f t="shared" si="0"/>
        <v>1</v>
      </c>
      <c r="N53" s="325">
        <v>0</v>
      </c>
      <c r="O53" s="325">
        <v>1</v>
      </c>
    </row>
    <row r="54" spans="1:15" x14ac:dyDescent="0.35">
      <c r="A54" s="315">
        <v>1</v>
      </c>
      <c r="B54" s="325">
        <f>+SUBTOTAL(3,($C$6:$C54))</f>
        <v>49</v>
      </c>
      <c r="C54" s="325" t="s">
        <v>540</v>
      </c>
      <c r="D54" s="337" t="s">
        <v>545</v>
      </c>
      <c r="E54" s="326">
        <v>2063.067</v>
      </c>
      <c r="F54" s="327">
        <v>45213</v>
      </c>
      <c r="G54" s="325" t="s">
        <v>591</v>
      </c>
      <c r="H54" s="339">
        <v>45626</v>
      </c>
      <c r="I54" s="325"/>
      <c r="J54" s="339">
        <v>45637</v>
      </c>
      <c r="K54" s="335" t="s">
        <v>1199</v>
      </c>
      <c r="L54" s="332"/>
      <c r="M54" s="333">
        <f t="shared" si="0"/>
        <v>5</v>
      </c>
      <c r="N54" s="325">
        <v>4</v>
      </c>
      <c r="O54" s="325">
        <v>1</v>
      </c>
    </row>
    <row r="55" spans="1:15" x14ac:dyDescent="0.35">
      <c r="A55" s="315">
        <v>1</v>
      </c>
      <c r="B55" s="325">
        <f>+SUBTOTAL(3,($C$6:$C55))</f>
        <v>50</v>
      </c>
      <c r="C55" s="325" t="s">
        <v>545</v>
      </c>
      <c r="D55" s="337" t="s">
        <v>547</v>
      </c>
      <c r="E55" s="326">
        <v>684.37100000000009</v>
      </c>
      <c r="F55" s="327">
        <v>45213</v>
      </c>
      <c r="G55" s="325" t="s">
        <v>591</v>
      </c>
      <c r="H55" s="339">
        <v>45626</v>
      </c>
      <c r="I55" s="325"/>
      <c r="J55" s="339">
        <v>45637</v>
      </c>
      <c r="K55" s="335" t="s">
        <v>1199</v>
      </c>
      <c r="L55" s="332"/>
      <c r="M55" s="333">
        <f t="shared" si="0"/>
        <v>2</v>
      </c>
      <c r="N55" s="325">
        <v>1</v>
      </c>
      <c r="O55" s="325">
        <v>1</v>
      </c>
    </row>
    <row r="56" spans="1:15" x14ac:dyDescent="0.35">
      <c r="A56" s="315">
        <v>1</v>
      </c>
      <c r="B56" s="325">
        <f>+SUBTOTAL(3,($C$6:$C56))</f>
        <v>51</v>
      </c>
      <c r="C56" s="325" t="s">
        <v>547</v>
      </c>
      <c r="D56" s="325" t="s">
        <v>559</v>
      </c>
      <c r="E56" s="332">
        <v>1183.8</v>
      </c>
      <c r="F56" s="347"/>
      <c r="G56" s="338" t="s">
        <v>591</v>
      </c>
      <c r="H56" s="339">
        <v>45466</v>
      </c>
      <c r="I56" s="348"/>
      <c r="J56" s="339">
        <v>45476</v>
      </c>
      <c r="K56" s="331" t="s">
        <v>1200</v>
      </c>
      <c r="L56" s="332"/>
      <c r="M56" s="333">
        <f t="shared" si="0"/>
        <v>3</v>
      </c>
      <c r="N56" s="325">
        <v>2</v>
      </c>
      <c r="O56" s="325">
        <v>1</v>
      </c>
    </row>
    <row r="57" spans="1:15" x14ac:dyDescent="0.35">
      <c r="A57" s="315">
        <v>1</v>
      </c>
      <c r="B57" s="325">
        <f>+SUBTOTAL(3,($C$6:$C57))</f>
        <v>52</v>
      </c>
      <c r="C57" s="325" t="s">
        <v>559</v>
      </c>
      <c r="D57" s="325" t="s">
        <v>560</v>
      </c>
      <c r="E57" s="332">
        <v>478.3</v>
      </c>
      <c r="F57" s="347"/>
      <c r="G57" s="338" t="s">
        <v>591</v>
      </c>
      <c r="H57" s="339">
        <v>45466</v>
      </c>
      <c r="I57" s="348"/>
      <c r="J57" s="339">
        <v>45476</v>
      </c>
      <c r="K57" s="331" t="s">
        <v>1200</v>
      </c>
      <c r="L57" s="332"/>
      <c r="M57" s="333">
        <f t="shared" si="0"/>
        <v>1</v>
      </c>
      <c r="N57" s="325">
        <v>0</v>
      </c>
      <c r="O57" s="325">
        <v>1</v>
      </c>
    </row>
    <row r="58" spans="1:15" x14ac:dyDescent="0.35">
      <c r="A58" s="315">
        <v>1</v>
      </c>
      <c r="B58" s="325">
        <f>+SUBTOTAL(3,($C$6:$C58))</f>
        <v>53</v>
      </c>
      <c r="C58" s="325" t="s">
        <v>560</v>
      </c>
      <c r="D58" s="325" t="s">
        <v>561</v>
      </c>
      <c r="E58" s="332">
        <v>312.3</v>
      </c>
      <c r="F58" s="347"/>
      <c r="G58" s="338" t="s">
        <v>591</v>
      </c>
      <c r="H58" s="339">
        <v>45466</v>
      </c>
      <c r="I58" s="348"/>
      <c r="J58" s="339">
        <v>45476</v>
      </c>
      <c r="K58" s="331" t="s">
        <v>1200</v>
      </c>
      <c r="L58" s="332"/>
      <c r="M58" s="333">
        <f t="shared" si="0"/>
        <v>1</v>
      </c>
      <c r="N58" s="325">
        <v>0</v>
      </c>
      <c r="O58" s="325">
        <v>1</v>
      </c>
    </row>
    <row r="59" spans="1:15" x14ac:dyDescent="0.35">
      <c r="A59" s="315">
        <v>1</v>
      </c>
      <c r="B59" s="325">
        <f>+SUBTOTAL(3,($C$6:$C59))</f>
        <v>54</v>
      </c>
      <c r="C59" s="325" t="s">
        <v>561</v>
      </c>
      <c r="D59" s="325" t="s">
        <v>563</v>
      </c>
      <c r="E59" s="332">
        <v>818.5</v>
      </c>
      <c r="F59" s="347"/>
      <c r="G59" s="338" t="s">
        <v>591</v>
      </c>
      <c r="H59" s="339">
        <v>45466</v>
      </c>
      <c r="I59" s="348"/>
      <c r="J59" s="339">
        <v>45476</v>
      </c>
      <c r="K59" s="331" t="s">
        <v>1200</v>
      </c>
      <c r="L59" s="332"/>
      <c r="M59" s="333">
        <f t="shared" si="0"/>
        <v>2</v>
      </c>
      <c r="N59" s="325">
        <v>1</v>
      </c>
      <c r="O59" s="325">
        <v>1</v>
      </c>
    </row>
    <row r="60" spans="1:15" x14ac:dyDescent="0.35">
      <c r="A60" s="315">
        <v>1</v>
      </c>
      <c r="B60" s="325">
        <f>+SUBTOTAL(3,($C$6:$C60))</f>
        <v>55</v>
      </c>
      <c r="C60" s="325" t="s">
        <v>563</v>
      </c>
      <c r="D60" s="325" t="s">
        <v>570</v>
      </c>
      <c r="E60" s="332">
        <v>2607.2000000000003</v>
      </c>
      <c r="F60" s="347"/>
      <c r="G60" s="338" t="s">
        <v>591</v>
      </c>
      <c r="H60" s="339">
        <v>45466</v>
      </c>
      <c r="I60" s="348"/>
      <c r="J60" s="339">
        <v>45476</v>
      </c>
      <c r="K60" s="331" t="s">
        <v>1200</v>
      </c>
      <c r="L60" s="332"/>
      <c r="M60" s="333">
        <f t="shared" si="0"/>
        <v>7</v>
      </c>
      <c r="N60" s="325">
        <v>6</v>
      </c>
      <c r="O60" s="325">
        <v>1</v>
      </c>
    </row>
    <row r="61" spans="1:15" x14ac:dyDescent="0.35">
      <c r="A61" s="315">
        <v>1</v>
      </c>
      <c r="B61" s="325">
        <f>+SUBTOTAL(3,($C$6:$C61))</f>
        <v>56</v>
      </c>
      <c r="C61" s="325" t="s">
        <v>570</v>
      </c>
      <c r="D61" s="325" t="s">
        <v>672</v>
      </c>
      <c r="E61" s="332">
        <v>4912.8999999999996</v>
      </c>
      <c r="F61" s="347"/>
      <c r="G61" s="338" t="s">
        <v>591</v>
      </c>
      <c r="H61" s="339">
        <v>45466</v>
      </c>
      <c r="I61" s="348"/>
      <c r="J61" s="339">
        <v>45476</v>
      </c>
      <c r="K61" s="335"/>
      <c r="L61" s="332"/>
      <c r="M61" s="333">
        <f t="shared" si="0"/>
        <v>12</v>
      </c>
      <c r="N61" s="325">
        <v>11</v>
      </c>
      <c r="O61" s="325">
        <v>1</v>
      </c>
    </row>
    <row r="62" spans="1:15" x14ac:dyDescent="0.35">
      <c r="A62" s="315">
        <v>2</v>
      </c>
      <c r="B62" s="325">
        <f>+SUBTOTAL(3,($C$6:$C62))</f>
        <v>57</v>
      </c>
      <c r="C62" s="325" t="s">
        <v>672</v>
      </c>
      <c r="D62" s="325" t="s">
        <v>675</v>
      </c>
      <c r="E62" s="332">
        <v>1258.5999999999999</v>
      </c>
      <c r="F62" s="347"/>
      <c r="G62" s="338" t="s">
        <v>591</v>
      </c>
      <c r="H62" s="346">
        <v>45479</v>
      </c>
      <c r="I62" s="348"/>
      <c r="J62" s="346">
        <v>45497</v>
      </c>
      <c r="K62" s="335"/>
      <c r="L62" s="332"/>
      <c r="M62" s="333">
        <f t="shared" si="0"/>
        <v>3</v>
      </c>
      <c r="N62" s="325">
        <v>2</v>
      </c>
      <c r="O62" s="325">
        <v>1</v>
      </c>
    </row>
    <row r="63" spans="1:15" x14ac:dyDescent="0.35">
      <c r="A63" s="315">
        <v>2</v>
      </c>
      <c r="B63" s="325">
        <f>+SUBTOTAL(3,($C$6:$C63))</f>
        <v>58</v>
      </c>
      <c r="C63" s="325" t="s">
        <v>675</v>
      </c>
      <c r="D63" s="325" t="s">
        <v>680</v>
      </c>
      <c r="E63" s="332">
        <v>1995.5</v>
      </c>
      <c r="F63" s="347"/>
      <c r="G63" s="338" t="s">
        <v>591</v>
      </c>
      <c r="H63" s="346">
        <v>45479</v>
      </c>
      <c r="I63" s="348"/>
      <c r="J63" s="346">
        <v>45497</v>
      </c>
      <c r="K63" s="335"/>
      <c r="L63" s="332"/>
      <c r="M63" s="333">
        <f t="shared" si="0"/>
        <v>5</v>
      </c>
      <c r="N63" s="325">
        <v>4</v>
      </c>
      <c r="O63" s="325">
        <v>1</v>
      </c>
    </row>
    <row r="64" spans="1:15" x14ac:dyDescent="0.35">
      <c r="A64" s="315">
        <v>2</v>
      </c>
      <c r="B64" s="325">
        <f>+SUBTOTAL(3,($C$6:$C64))</f>
        <v>59</v>
      </c>
      <c r="C64" s="325" t="s">
        <v>680</v>
      </c>
      <c r="D64" s="325" t="s">
        <v>684</v>
      </c>
      <c r="E64" s="338">
        <v>1448.6</v>
      </c>
      <c r="F64" s="348"/>
      <c r="G64" s="338" t="s">
        <v>591</v>
      </c>
      <c r="H64" s="346">
        <v>45479</v>
      </c>
      <c r="I64" s="348"/>
      <c r="J64" s="346">
        <v>45497</v>
      </c>
      <c r="K64" s="331"/>
      <c r="L64" s="332"/>
      <c r="M64" s="333">
        <f t="shared" si="0"/>
        <v>4</v>
      </c>
      <c r="N64" s="325">
        <v>3</v>
      </c>
      <c r="O64" s="325">
        <v>1</v>
      </c>
    </row>
    <row r="65" spans="1:15" x14ac:dyDescent="0.35">
      <c r="A65" s="315">
        <v>2</v>
      </c>
      <c r="B65" s="325">
        <f>+SUBTOTAL(3,($C$6:$C65))</f>
        <v>60</v>
      </c>
      <c r="C65" s="325" t="s">
        <v>684</v>
      </c>
      <c r="D65" s="325" t="s">
        <v>89</v>
      </c>
      <c r="E65" s="338">
        <v>701.4</v>
      </c>
      <c r="F65" s="348"/>
      <c r="G65" s="338" t="s">
        <v>591</v>
      </c>
      <c r="H65" s="346">
        <v>45479</v>
      </c>
      <c r="I65" s="348"/>
      <c r="J65" s="346">
        <v>45497</v>
      </c>
      <c r="K65" s="331"/>
      <c r="L65" s="332"/>
      <c r="M65" s="333">
        <f t="shared" si="0"/>
        <v>2</v>
      </c>
      <c r="N65" s="325">
        <v>1</v>
      </c>
      <c r="O65" s="325">
        <v>1</v>
      </c>
    </row>
    <row r="66" spans="1:15" x14ac:dyDescent="0.35">
      <c r="A66" s="315">
        <v>2</v>
      </c>
      <c r="B66" s="325">
        <f>+SUBTOTAL(3,($C$6:$C66))</f>
        <v>61</v>
      </c>
      <c r="C66" s="325" t="s">
        <v>89</v>
      </c>
      <c r="D66" s="325" t="s">
        <v>90</v>
      </c>
      <c r="E66" s="338">
        <v>197.7</v>
      </c>
      <c r="F66" s="348"/>
      <c r="G66" s="338" t="s">
        <v>591</v>
      </c>
      <c r="H66" s="346">
        <v>45479</v>
      </c>
      <c r="I66" s="348"/>
      <c r="J66" s="346">
        <v>45497</v>
      </c>
      <c r="K66" s="331"/>
      <c r="L66" s="332"/>
      <c r="M66" s="333">
        <f t="shared" si="0"/>
        <v>1</v>
      </c>
      <c r="N66" s="325">
        <v>0</v>
      </c>
      <c r="O66" s="325">
        <v>1</v>
      </c>
    </row>
    <row r="67" spans="1:15" x14ac:dyDescent="0.35">
      <c r="A67" s="315">
        <v>2</v>
      </c>
      <c r="B67" s="325">
        <f>+SUBTOTAL(3,($C$6:$C67))</f>
        <v>62</v>
      </c>
      <c r="C67" s="325" t="s">
        <v>90</v>
      </c>
      <c r="D67" s="325" t="s">
        <v>696</v>
      </c>
      <c r="E67" s="332">
        <v>4479.5</v>
      </c>
      <c r="F67" s="348"/>
      <c r="G67" s="338" t="s">
        <v>591</v>
      </c>
      <c r="H67" s="346">
        <v>45328</v>
      </c>
      <c r="I67" s="348"/>
      <c r="J67" s="346">
        <v>45351</v>
      </c>
      <c r="K67" s="331"/>
      <c r="L67" s="332"/>
      <c r="M67" s="333">
        <f t="shared" si="0"/>
        <v>11</v>
      </c>
      <c r="N67" s="325">
        <v>10</v>
      </c>
      <c r="O67" s="325">
        <v>1</v>
      </c>
    </row>
    <row r="68" spans="1:15" x14ac:dyDescent="0.35">
      <c r="A68" s="315">
        <v>2</v>
      </c>
      <c r="B68" s="325">
        <f>+SUBTOTAL(3,($C$6:$C68))</f>
        <v>63</v>
      </c>
      <c r="C68" s="325" t="s">
        <v>696</v>
      </c>
      <c r="D68" s="325" t="s">
        <v>91</v>
      </c>
      <c r="E68" s="332">
        <v>809.9</v>
      </c>
      <c r="F68" s="348"/>
      <c r="G68" s="325" t="s">
        <v>591</v>
      </c>
      <c r="H68" s="346">
        <v>45328</v>
      </c>
      <c r="I68" s="347"/>
      <c r="J68" s="346">
        <v>45351</v>
      </c>
      <c r="K68" s="331"/>
      <c r="L68" s="332"/>
      <c r="M68" s="333">
        <f t="shared" si="0"/>
        <v>2</v>
      </c>
      <c r="N68" s="325">
        <v>1</v>
      </c>
      <c r="O68" s="325">
        <v>1</v>
      </c>
    </row>
    <row r="69" spans="1:15" x14ac:dyDescent="0.35">
      <c r="A69" s="315">
        <v>2</v>
      </c>
      <c r="B69" s="325">
        <f>+SUBTOTAL(3,($C$6:$C69))</f>
        <v>64</v>
      </c>
      <c r="C69" s="325" t="s">
        <v>91</v>
      </c>
      <c r="D69" s="325" t="s">
        <v>92</v>
      </c>
      <c r="E69" s="332">
        <v>3248.6</v>
      </c>
      <c r="F69" s="348"/>
      <c r="G69" s="325" t="s">
        <v>591</v>
      </c>
      <c r="H69" s="346">
        <v>45328</v>
      </c>
      <c r="I69" s="347"/>
      <c r="J69" s="346">
        <v>45351</v>
      </c>
      <c r="K69" s="331"/>
      <c r="L69" s="332"/>
      <c r="M69" s="333">
        <f t="shared" si="0"/>
        <v>8</v>
      </c>
      <c r="N69" s="325">
        <v>7</v>
      </c>
      <c r="O69" s="325">
        <v>1</v>
      </c>
    </row>
    <row r="70" spans="1:15" x14ac:dyDescent="0.35">
      <c r="A70" s="315">
        <v>2</v>
      </c>
      <c r="B70" s="325">
        <f>+SUBTOTAL(3,($C$6:$C70))</f>
        <v>65</v>
      </c>
      <c r="C70" s="325" t="s">
        <v>92</v>
      </c>
      <c r="D70" s="325" t="s">
        <v>715</v>
      </c>
      <c r="E70" s="332">
        <v>4444.1000000000004</v>
      </c>
      <c r="F70" s="348"/>
      <c r="G70" s="325" t="s">
        <v>591</v>
      </c>
      <c r="H70" s="346">
        <v>45328</v>
      </c>
      <c r="I70" s="347"/>
      <c r="J70" s="346">
        <v>45351</v>
      </c>
      <c r="K70" s="331"/>
      <c r="L70" s="332"/>
      <c r="M70" s="333">
        <f t="shared" si="0"/>
        <v>11</v>
      </c>
      <c r="N70" s="325">
        <v>10</v>
      </c>
      <c r="O70" s="325">
        <v>1</v>
      </c>
    </row>
    <row r="71" spans="1:15" x14ac:dyDescent="0.35">
      <c r="A71" s="315">
        <v>2</v>
      </c>
      <c r="B71" s="325">
        <f>+SUBTOTAL(3,($C$6:$C71))</f>
        <v>66</v>
      </c>
      <c r="C71" s="325" t="s">
        <v>715</v>
      </c>
      <c r="D71" s="325" t="s">
        <v>718</v>
      </c>
      <c r="E71" s="332">
        <v>1048.7</v>
      </c>
      <c r="F71" s="348"/>
      <c r="G71" s="325" t="s">
        <v>591</v>
      </c>
      <c r="H71" s="346">
        <v>45328</v>
      </c>
      <c r="I71" s="347"/>
      <c r="J71" s="346">
        <v>45351</v>
      </c>
      <c r="K71" s="331"/>
      <c r="L71" s="332"/>
      <c r="M71" s="333">
        <f t="shared" ref="M71:M94" si="1">+SUM(N71:O71)</f>
        <v>3</v>
      </c>
      <c r="N71" s="325">
        <v>2</v>
      </c>
      <c r="O71" s="325">
        <v>1</v>
      </c>
    </row>
    <row r="72" spans="1:15" x14ac:dyDescent="0.35">
      <c r="A72" s="315">
        <v>2</v>
      </c>
      <c r="B72" s="325">
        <f>+SUBTOTAL(3,($C$6:$C72))</f>
        <v>67</v>
      </c>
      <c r="C72" s="325" t="s">
        <v>718</v>
      </c>
      <c r="D72" s="325" t="s">
        <v>729</v>
      </c>
      <c r="E72" s="332">
        <v>4534.8999999999996</v>
      </c>
      <c r="F72" s="348"/>
      <c r="G72" s="325" t="s">
        <v>591</v>
      </c>
      <c r="H72" s="339">
        <v>45290</v>
      </c>
      <c r="I72" s="347"/>
      <c r="J72" s="339">
        <v>45300</v>
      </c>
      <c r="K72" s="331"/>
      <c r="L72" s="332"/>
      <c r="M72" s="333">
        <f t="shared" si="1"/>
        <v>11</v>
      </c>
      <c r="N72" s="325">
        <v>10</v>
      </c>
      <c r="O72" s="325">
        <v>1</v>
      </c>
    </row>
    <row r="73" spans="1:15" x14ac:dyDescent="0.35">
      <c r="A73" s="315">
        <v>2</v>
      </c>
      <c r="B73" s="325">
        <f>+SUBTOTAL(3,($C$6:$C73))</f>
        <v>68</v>
      </c>
      <c r="C73" s="325" t="s">
        <v>729</v>
      </c>
      <c r="D73" s="325" t="s">
        <v>738</v>
      </c>
      <c r="E73" s="332">
        <v>3690.3</v>
      </c>
      <c r="F73" s="348"/>
      <c r="G73" s="325" t="s">
        <v>591</v>
      </c>
      <c r="H73" s="339">
        <v>45290</v>
      </c>
      <c r="I73" s="347"/>
      <c r="J73" s="339">
        <v>45300</v>
      </c>
      <c r="K73" s="331"/>
      <c r="L73" s="332"/>
      <c r="M73" s="333">
        <f t="shared" si="1"/>
        <v>9</v>
      </c>
      <c r="N73" s="325">
        <v>8</v>
      </c>
      <c r="O73" s="325">
        <v>1</v>
      </c>
    </row>
    <row r="74" spans="1:15" x14ac:dyDescent="0.35">
      <c r="A74" s="315">
        <v>2</v>
      </c>
      <c r="B74" s="325">
        <f>+SUBTOTAL(3,($C$6:$C74))</f>
        <v>69</v>
      </c>
      <c r="C74" s="325" t="s">
        <v>738</v>
      </c>
      <c r="D74" s="325" t="s">
        <v>744</v>
      </c>
      <c r="E74" s="338">
        <v>2411.3999999999996</v>
      </c>
      <c r="F74" s="347"/>
      <c r="G74" s="325" t="s">
        <v>591</v>
      </c>
      <c r="H74" s="339">
        <v>45290</v>
      </c>
      <c r="I74" s="347"/>
      <c r="J74" s="339">
        <v>45300</v>
      </c>
      <c r="K74" s="331"/>
      <c r="L74" s="332"/>
      <c r="M74" s="333">
        <f t="shared" si="1"/>
        <v>6</v>
      </c>
      <c r="N74" s="325">
        <v>5</v>
      </c>
      <c r="O74" s="325">
        <v>1</v>
      </c>
    </row>
    <row r="75" spans="1:15" x14ac:dyDescent="0.35">
      <c r="A75" s="315">
        <v>2</v>
      </c>
      <c r="B75" s="325">
        <f>+SUBTOTAL(3,($C$6:$C75))</f>
        <v>70</v>
      </c>
      <c r="C75" s="325" t="s">
        <v>744</v>
      </c>
      <c r="D75" s="325" t="s">
        <v>93</v>
      </c>
      <c r="E75" s="338">
        <v>3338.2000000000003</v>
      </c>
      <c r="F75" s="347"/>
      <c r="G75" s="325" t="s">
        <v>591</v>
      </c>
      <c r="H75" s="339">
        <v>45290</v>
      </c>
      <c r="I75" s="347"/>
      <c r="J75" s="339">
        <v>45300</v>
      </c>
      <c r="K75" s="331"/>
      <c r="L75" s="332"/>
      <c r="M75" s="333">
        <f t="shared" si="1"/>
        <v>9</v>
      </c>
      <c r="N75" s="325">
        <v>8</v>
      </c>
      <c r="O75" s="325">
        <v>1</v>
      </c>
    </row>
    <row r="76" spans="1:15" x14ac:dyDescent="0.35">
      <c r="A76" s="315">
        <v>2</v>
      </c>
      <c r="B76" s="325">
        <f>+SUBTOTAL(3,($C$6:$C76))</f>
        <v>71</v>
      </c>
      <c r="C76" s="325" t="s">
        <v>93</v>
      </c>
      <c r="D76" s="325" t="s">
        <v>94</v>
      </c>
      <c r="E76" s="338">
        <v>179.9</v>
      </c>
      <c r="F76" s="347"/>
      <c r="G76" s="325" t="s">
        <v>591</v>
      </c>
      <c r="H76" s="339">
        <v>45290</v>
      </c>
      <c r="I76" s="347"/>
      <c r="J76" s="339">
        <v>45300</v>
      </c>
      <c r="K76" s="331"/>
      <c r="L76" s="332"/>
      <c r="M76" s="333">
        <f t="shared" si="1"/>
        <v>1</v>
      </c>
      <c r="N76" s="325">
        <v>0</v>
      </c>
      <c r="O76" s="325">
        <v>1</v>
      </c>
    </row>
    <row r="77" spans="1:15" x14ac:dyDescent="0.35">
      <c r="A77" s="315">
        <v>2</v>
      </c>
      <c r="B77" s="325">
        <f>+SUBTOTAL(3,($C$6:$C77))</f>
        <v>72</v>
      </c>
      <c r="C77" s="325" t="s">
        <v>94</v>
      </c>
      <c r="D77" s="325" t="s">
        <v>95</v>
      </c>
      <c r="E77" s="338">
        <v>3307.7000000000003</v>
      </c>
      <c r="F77" s="347"/>
      <c r="G77" s="325" t="s">
        <v>591</v>
      </c>
      <c r="H77" s="339">
        <v>45290</v>
      </c>
      <c r="I77" s="347"/>
      <c r="J77" s="339">
        <v>45300</v>
      </c>
      <c r="K77" s="331"/>
      <c r="L77" s="332"/>
      <c r="M77" s="333">
        <f t="shared" si="1"/>
        <v>8</v>
      </c>
      <c r="N77" s="325">
        <v>7</v>
      </c>
      <c r="O77" s="325">
        <v>1</v>
      </c>
    </row>
    <row r="78" spans="1:15" x14ac:dyDescent="0.35">
      <c r="A78" s="315">
        <v>2</v>
      </c>
      <c r="B78" s="325">
        <f>+SUBTOTAL(3,($C$6:$C78))</f>
        <v>73</v>
      </c>
      <c r="C78" s="325" t="s">
        <v>95</v>
      </c>
      <c r="D78" s="325" t="s">
        <v>35</v>
      </c>
      <c r="E78" s="338">
        <v>238.9</v>
      </c>
      <c r="F78" s="348"/>
      <c r="G78" s="325" t="s">
        <v>591</v>
      </c>
      <c r="H78" s="339">
        <v>45277</v>
      </c>
      <c r="I78" s="325"/>
      <c r="J78" s="339">
        <v>45282</v>
      </c>
      <c r="K78" s="331"/>
      <c r="L78" s="332"/>
      <c r="M78" s="333">
        <f t="shared" si="1"/>
        <v>1</v>
      </c>
      <c r="N78" s="325">
        <v>0</v>
      </c>
      <c r="O78" s="325">
        <v>1</v>
      </c>
    </row>
    <row r="79" spans="1:15" x14ac:dyDescent="0.35">
      <c r="A79" s="315">
        <v>2</v>
      </c>
      <c r="B79" s="325">
        <f>+SUBTOTAL(3,($C$6:$C79))</f>
        <v>74</v>
      </c>
      <c r="C79" s="325" t="s">
        <v>35</v>
      </c>
      <c r="D79" s="325" t="s">
        <v>765</v>
      </c>
      <c r="E79" s="338">
        <v>3337.3</v>
      </c>
      <c r="F79" s="348"/>
      <c r="G79" s="325" t="s">
        <v>591</v>
      </c>
      <c r="H79" s="339">
        <v>45277</v>
      </c>
      <c r="I79" s="325"/>
      <c r="J79" s="339">
        <v>45282</v>
      </c>
      <c r="K79" s="331"/>
      <c r="L79" s="332"/>
      <c r="M79" s="333">
        <f t="shared" si="1"/>
        <v>8</v>
      </c>
      <c r="N79" s="325">
        <v>7</v>
      </c>
      <c r="O79" s="325">
        <v>1</v>
      </c>
    </row>
    <row r="80" spans="1:15" x14ac:dyDescent="0.35">
      <c r="A80" s="315">
        <v>2</v>
      </c>
      <c r="B80" s="325">
        <f>+SUBTOTAL(3,($C$6:$C80))</f>
        <v>75</v>
      </c>
      <c r="C80" s="325" t="s">
        <v>765</v>
      </c>
      <c r="D80" s="325" t="s">
        <v>97</v>
      </c>
      <c r="E80" s="338">
        <v>3778</v>
      </c>
      <c r="F80" s="348"/>
      <c r="G80" s="325" t="s">
        <v>591</v>
      </c>
      <c r="H80" s="339">
        <v>45277</v>
      </c>
      <c r="I80" s="325"/>
      <c r="J80" s="339">
        <v>45282</v>
      </c>
      <c r="K80" s="331"/>
      <c r="L80" s="332"/>
      <c r="M80" s="333">
        <f t="shared" si="1"/>
        <v>9</v>
      </c>
      <c r="N80" s="325">
        <v>8</v>
      </c>
      <c r="O80" s="325">
        <v>1</v>
      </c>
    </row>
    <row r="81" spans="1:15" x14ac:dyDescent="0.35">
      <c r="A81" s="315">
        <v>2</v>
      </c>
      <c r="B81" s="325">
        <f>+SUBTOTAL(3,($C$6:$C81))</f>
        <v>76</v>
      </c>
      <c r="C81" s="325" t="s">
        <v>97</v>
      </c>
      <c r="D81" s="325" t="s">
        <v>98</v>
      </c>
      <c r="E81" s="338">
        <v>4877.5999999999995</v>
      </c>
      <c r="F81" s="348"/>
      <c r="G81" s="325" t="s">
        <v>591</v>
      </c>
      <c r="H81" s="339">
        <v>45277</v>
      </c>
      <c r="I81" s="325"/>
      <c r="J81" s="339">
        <v>45282</v>
      </c>
      <c r="K81" s="331"/>
      <c r="L81" s="332"/>
      <c r="M81" s="333">
        <f t="shared" si="1"/>
        <v>12</v>
      </c>
      <c r="N81" s="325">
        <v>11</v>
      </c>
      <c r="O81" s="325">
        <v>1</v>
      </c>
    </row>
    <row r="82" spans="1:15" x14ac:dyDescent="0.35">
      <c r="A82" s="315">
        <v>2</v>
      </c>
      <c r="B82" s="325">
        <f>+SUBTOTAL(3,($C$6:$C82))</f>
        <v>77</v>
      </c>
      <c r="C82" s="325" t="s">
        <v>98</v>
      </c>
      <c r="D82" s="325" t="s">
        <v>99</v>
      </c>
      <c r="E82" s="338">
        <v>4568.1000000000004</v>
      </c>
      <c r="F82" s="348"/>
      <c r="G82" s="325" t="s">
        <v>591</v>
      </c>
      <c r="H82" s="339">
        <v>45277</v>
      </c>
      <c r="I82" s="325"/>
      <c r="J82" s="339">
        <v>45282</v>
      </c>
      <c r="K82" s="331"/>
      <c r="L82" s="332"/>
      <c r="M82" s="333">
        <f t="shared" si="1"/>
        <v>11</v>
      </c>
      <c r="N82" s="325">
        <v>10</v>
      </c>
      <c r="O82" s="325">
        <v>1</v>
      </c>
    </row>
    <row r="83" spans="1:15" x14ac:dyDescent="0.35">
      <c r="A83" s="315">
        <v>2</v>
      </c>
      <c r="B83" s="325">
        <f>+SUBTOTAL(3,($C$6:$C83))</f>
        <v>78</v>
      </c>
      <c r="C83" s="325" t="s">
        <v>99</v>
      </c>
      <c r="D83" s="325" t="s">
        <v>100</v>
      </c>
      <c r="E83" s="338">
        <v>4866.8999999999996</v>
      </c>
      <c r="F83" s="348"/>
      <c r="G83" s="325" t="s">
        <v>591</v>
      </c>
      <c r="H83" s="339">
        <v>45277</v>
      </c>
      <c r="I83" s="325"/>
      <c r="J83" s="339">
        <v>45282</v>
      </c>
      <c r="K83" s="331"/>
      <c r="L83" s="332"/>
      <c r="M83" s="333">
        <f t="shared" si="1"/>
        <v>12</v>
      </c>
      <c r="N83" s="325">
        <v>11</v>
      </c>
      <c r="O83" s="325">
        <v>1</v>
      </c>
    </row>
    <row r="84" spans="1:15" x14ac:dyDescent="0.35">
      <c r="A84" s="315">
        <v>2</v>
      </c>
      <c r="B84" s="325">
        <f>+SUBTOTAL(3,($C$6:$C84))</f>
        <v>79</v>
      </c>
      <c r="C84" s="325" t="s">
        <v>100</v>
      </c>
      <c r="D84" s="325" t="s">
        <v>814</v>
      </c>
      <c r="E84" s="338">
        <v>3664</v>
      </c>
      <c r="F84" s="348"/>
      <c r="G84" s="325" t="s">
        <v>591</v>
      </c>
      <c r="H84" s="339">
        <v>45277</v>
      </c>
      <c r="I84" s="325"/>
      <c r="J84" s="339">
        <v>45282</v>
      </c>
      <c r="K84" s="331"/>
      <c r="L84" s="332"/>
      <c r="M84" s="333">
        <f t="shared" si="1"/>
        <v>9</v>
      </c>
      <c r="N84" s="325">
        <v>8</v>
      </c>
      <c r="O84" s="325">
        <v>1</v>
      </c>
    </row>
    <row r="85" spans="1:15" x14ac:dyDescent="0.35">
      <c r="A85" s="315">
        <v>2</v>
      </c>
      <c r="B85" s="325">
        <f>+SUBTOTAL(3,($C$6:$C85))</f>
        <v>80</v>
      </c>
      <c r="C85" s="325" t="s">
        <v>814</v>
      </c>
      <c r="D85" s="325" t="s">
        <v>826</v>
      </c>
      <c r="E85" s="338">
        <v>4967.6000000000004</v>
      </c>
      <c r="F85" s="325"/>
      <c r="G85" s="325" t="s">
        <v>591</v>
      </c>
      <c r="H85" s="339">
        <v>45277</v>
      </c>
      <c r="I85" s="325"/>
      <c r="J85" s="339">
        <v>45282</v>
      </c>
      <c r="K85" s="349"/>
      <c r="L85" s="332"/>
      <c r="M85" s="333">
        <f t="shared" si="1"/>
        <v>12</v>
      </c>
      <c r="N85" s="325">
        <v>11</v>
      </c>
      <c r="O85" s="325">
        <v>1</v>
      </c>
    </row>
    <row r="86" spans="1:15" x14ac:dyDescent="0.35">
      <c r="A86" s="315">
        <v>2</v>
      </c>
      <c r="B86" s="325">
        <f>+SUBTOTAL(3,($C$6:$C86))</f>
        <v>81</v>
      </c>
      <c r="C86" s="325" t="s">
        <v>826</v>
      </c>
      <c r="D86" s="325" t="s">
        <v>101</v>
      </c>
      <c r="E86" s="338">
        <v>4735.7999999999993</v>
      </c>
      <c r="F86" s="325"/>
      <c r="G86" s="325" t="s">
        <v>591</v>
      </c>
      <c r="H86" s="339">
        <v>45277</v>
      </c>
      <c r="I86" s="325"/>
      <c r="J86" s="339">
        <v>45282</v>
      </c>
      <c r="K86" s="349"/>
      <c r="L86" s="332"/>
      <c r="M86" s="333">
        <f t="shared" si="1"/>
        <v>12</v>
      </c>
      <c r="N86" s="325">
        <v>11</v>
      </c>
      <c r="O86" s="325">
        <v>1</v>
      </c>
    </row>
    <row r="87" spans="1:15" x14ac:dyDescent="0.35">
      <c r="A87" s="315">
        <v>2</v>
      </c>
      <c r="B87" s="325">
        <f>+SUBTOTAL(3,($C$6:$C87))</f>
        <v>82</v>
      </c>
      <c r="C87" s="325" t="s">
        <v>101</v>
      </c>
      <c r="D87" s="325" t="s">
        <v>102</v>
      </c>
      <c r="E87" s="338">
        <v>207.8</v>
      </c>
      <c r="F87" s="325"/>
      <c r="G87" s="338" t="s">
        <v>591</v>
      </c>
      <c r="H87" s="339">
        <v>45315</v>
      </c>
      <c r="I87" s="347"/>
      <c r="J87" s="339">
        <v>45322</v>
      </c>
      <c r="K87" s="331"/>
      <c r="L87" s="332"/>
      <c r="M87" s="333">
        <f t="shared" si="1"/>
        <v>1</v>
      </c>
      <c r="N87" s="325">
        <v>0</v>
      </c>
      <c r="O87" s="325">
        <v>1</v>
      </c>
    </row>
    <row r="88" spans="1:15" x14ac:dyDescent="0.35">
      <c r="A88" s="315">
        <v>2</v>
      </c>
      <c r="B88" s="325">
        <f>+SUBTOTAL(3,($C$6:$C88))</f>
        <v>83</v>
      </c>
      <c r="C88" s="325" t="s">
        <v>102</v>
      </c>
      <c r="D88" s="325" t="s">
        <v>103</v>
      </c>
      <c r="E88" s="338">
        <v>1061.2</v>
      </c>
      <c r="F88" s="325"/>
      <c r="G88" s="338" t="s">
        <v>591</v>
      </c>
      <c r="H88" s="339">
        <v>45315</v>
      </c>
      <c r="I88" s="347"/>
      <c r="J88" s="339">
        <v>45322</v>
      </c>
      <c r="K88" s="331"/>
      <c r="L88" s="332"/>
      <c r="M88" s="333">
        <f t="shared" si="1"/>
        <v>3</v>
      </c>
      <c r="N88" s="325">
        <v>2</v>
      </c>
      <c r="O88" s="325">
        <v>1</v>
      </c>
    </row>
    <row r="89" spans="1:15" x14ac:dyDescent="0.35">
      <c r="A89" s="315">
        <v>2</v>
      </c>
      <c r="B89" s="325">
        <f>+SUBTOTAL(3,($C$6:$C89))</f>
        <v>84</v>
      </c>
      <c r="C89" s="325" t="s">
        <v>103</v>
      </c>
      <c r="D89" s="325" t="s">
        <v>104</v>
      </c>
      <c r="E89" s="338">
        <v>200.9</v>
      </c>
      <c r="F89" s="325"/>
      <c r="G89" s="338" t="s">
        <v>591</v>
      </c>
      <c r="H89" s="339">
        <v>45315</v>
      </c>
      <c r="I89" s="347"/>
      <c r="J89" s="339">
        <v>45322</v>
      </c>
      <c r="K89" s="331"/>
      <c r="L89" s="332"/>
      <c r="M89" s="333">
        <f t="shared" si="1"/>
        <v>1</v>
      </c>
      <c r="N89" s="325">
        <v>0</v>
      </c>
      <c r="O89" s="325">
        <v>1</v>
      </c>
    </row>
    <row r="90" spans="1:15" ht="15.75" customHeight="1" x14ac:dyDescent="0.35">
      <c r="A90" s="315">
        <v>2</v>
      </c>
      <c r="B90" s="325">
        <f>+SUBTOTAL(3,($C$6:$C90))</f>
        <v>85</v>
      </c>
      <c r="C90" s="325" t="s">
        <v>104</v>
      </c>
      <c r="D90" s="325" t="s">
        <v>105</v>
      </c>
      <c r="E90" s="338">
        <v>769</v>
      </c>
      <c r="F90" s="325"/>
      <c r="G90" s="338" t="s">
        <v>591</v>
      </c>
      <c r="H90" s="339">
        <v>45315</v>
      </c>
      <c r="I90" s="348"/>
      <c r="J90" s="339">
        <v>45322</v>
      </c>
      <c r="K90" s="331"/>
      <c r="L90" s="332"/>
      <c r="M90" s="333">
        <f t="shared" si="1"/>
        <v>2</v>
      </c>
      <c r="N90" s="325">
        <v>1</v>
      </c>
      <c r="O90" s="325">
        <v>1</v>
      </c>
    </row>
    <row r="91" spans="1:15" ht="13.5" customHeight="1" x14ac:dyDescent="0.35">
      <c r="A91" s="315">
        <v>2</v>
      </c>
      <c r="B91" s="325">
        <f>+SUBTOTAL(3,($C$6:$C91))</f>
        <v>86</v>
      </c>
      <c r="C91" s="325" t="s">
        <v>105</v>
      </c>
      <c r="D91" s="325" t="s">
        <v>106</v>
      </c>
      <c r="E91" s="338">
        <v>4966.8</v>
      </c>
      <c r="F91" s="325"/>
      <c r="G91" s="338" t="s">
        <v>591</v>
      </c>
      <c r="H91" s="339">
        <v>45628</v>
      </c>
      <c r="I91" s="347"/>
      <c r="J91" s="339">
        <v>45636</v>
      </c>
      <c r="K91" s="331" t="s">
        <v>1201</v>
      </c>
      <c r="L91" s="332"/>
      <c r="M91" s="333">
        <f t="shared" si="1"/>
        <v>12</v>
      </c>
      <c r="N91" s="325">
        <v>11</v>
      </c>
      <c r="O91" s="325">
        <v>1</v>
      </c>
    </row>
    <row r="92" spans="1:15" x14ac:dyDescent="0.35">
      <c r="A92" s="315">
        <v>2</v>
      </c>
      <c r="B92" s="325">
        <f>+SUBTOTAL(3,($C$6:$C92))</f>
        <v>87</v>
      </c>
      <c r="C92" s="325" t="s">
        <v>106</v>
      </c>
      <c r="D92" s="325" t="s">
        <v>858</v>
      </c>
      <c r="E92" s="338">
        <v>3676.0000000000005</v>
      </c>
      <c r="F92" s="325"/>
      <c r="G92" s="338" t="s">
        <v>591</v>
      </c>
      <c r="H92" s="339">
        <v>45344</v>
      </c>
      <c r="I92" s="339"/>
      <c r="J92" s="339">
        <v>45432</v>
      </c>
      <c r="K92" s="335"/>
      <c r="L92" s="332"/>
      <c r="M92" s="333">
        <f t="shared" si="1"/>
        <v>9</v>
      </c>
      <c r="N92" s="325">
        <v>8</v>
      </c>
      <c r="O92" s="325">
        <v>1</v>
      </c>
    </row>
    <row r="93" spans="1:15" x14ac:dyDescent="0.35">
      <c r="A93" s="315">
        <v>2</v>
      </c>
      <c r="B93" s="325">
        <f>+SUBTOTAL(3,($C$6:$C93))</f>
        <v>88</v>
      </c>
      <c r="C93" s="325" t="s">
        <v>858</v>
      </c>
      <c r="D93" s="325" t="s">
        <v>861</v>
      </c>
      <c r="E93" s="338">
        <v>1628.5</v>
      </c>
      <c r="F93" s="325"/>
      <c r="G93" s="338" t="s">
        <v>591</v>
      </c>
      <c r="H93" s="339">
        <v>45344</v>
      </c>
      <c r="I93" s="339"/>
      <c r="J93" s="339">
        <v>45432</v>
      </c>
      <c r="K93" s="335"/>
      <c r="L93" s="332"/>
      <c r="M93" s="333">
        <f t="shared" si="1"/>
        <v>4</v>
      </c>
      <c r="N93" s="325">
        <v>3</v>
      </c>
      <c r="O93" s="325">
        <v>1</v>
      </c>
    </row>
    <row r="94" spans="1:15" x14ac:dyDescent="0.35">
      <c r="A94" s="315">
        <v>2</v>
      </c>
      <c r="B94" s="325">
        <f>+SUBTOTAL(3,($C$6:$C94))</f>
        <v>89</v>
      </c>
      <c r="C94" s="325" t="s">
        <v>861</v>
      </c>
      <c r="D94" s="325" t="s">
        <v>871</v>
      </c>
      <c r="E94" s="338">
        <v>3788.2000000000003</v>
      </c>
      <c r="F94" s="325"/>
      <c r="G94" s="338" t="s">
        <v>591</v>
      </c>
      <c r="H94" s="339">
        <v>45524</v>
      </c>
      <c r="I94" s="325"/>
      <c r="J94" s="339">
        <v>45531</v>
      </c>
      <c r="K94" s="331" t="s">
        <v>1202</v>
      </c>
      <c r="L94" s="332"/>
      <c r="M94" s="333">
        <f t="shared" si="1"/>
        <v>10</v>
      </c>
      <c r="N94" s="325">
        <v>9</v>
      </c>
      <c r="O94" s="325">
        <v>1</v>
      </c>
    </row>
    <row r="95" spans="1:15" x14ac:dyDescent="0.35">
      <c r="B95" s="820" t="s">
        <v>1203</v>
      </c>
      <c r="C95" s="820"/>
      <c r="D95" s="820"/>
      <c r="E95" s="351">
        <f>+SUM(E6:E94)</f>
        <v>191373.67499999999</v>
      </c>
      <c r="F95" s="350"/>
      <c r="G95" s="351"/>
      <c r="H95" s="351"/>
      <c r="I95" s="351"/>
      <c r="J95" s="351"/>
      <c r="K95" s="352"/>
      <c r="L95" s="353"/>
      <c r="M95" s="354">
        <f t="shared" ref="M95:O95" si="2">+SUM(M6:M94)</f>
        <v>485</v>
      </c>
      <c r="N95" s="354">
        <f t="shared" si="2"/>
        <v>396</v>
      </c>
      <c r="O95" s="354">
        <f t="shared" si="2"/>
        <v>89</v>
      </c>
    </row>
    <row r="96" spans="1:15" x14ac:dyDescent="0.35">
      <c r="I96" s="315"/>
      <c r="J96" s="315"/>
    </row>
    <row r="97" spans="7:15" s="355" customFormat="1" x14ac:dyDescent="0.35">
      <c r="G97" s="315"/>
      <c r="H97" s="315"/>
      <c r="I97" s="315"/>
      <c r="J97" s="315"/>
      <c r="M97" s="315"/>
      <c r="N97" s="314"/>
      <c r="O97" s="314"/>
    </row>
    <row r="98" spans="7:15" s="355" customFormat="1" x14ac:dyDescent="0.35">
      <c r="G98" s="315"/>
      <c r="H98" s="315"/>
      <c r="I98" s="315"/>
      <c r="J98" s="315"/>
      <c r="M98" s="315"/>
      <c r="N98" s="314"/>
      <c r="O98" s="314"/>
    </row>
    <row r="99" spans="7:15" s="355" customFormat="1" x14ac:dyDescent="0.35">
      <c r="G99" s="315"/>
      <c r="H99" s="315"/>
      <c r="I99" s="315"/>
      <c r="J99" s="315"/>
      <c r="M99" s="315"/>
      <c r="N99" s="314"/>
      <c r="O99" s="314"/>
    </row>
  </sheetData>
  <autoFilter ref="A5:O95" xr:uid="{519F7934-5CA2-4E6C-9EAD-79F20EDBAEC6}"/>
  <mergeCells count="9">
    <mergeCell ref="A4:A5"/>
    <mergeCell ref="M4:M5"/>
    <mergeCell ref="N4:N5"/>
    <mergeCell ref="O4:O5"/>
    <mergeCell ref="B95:D95"/>
    <mergeCell ref="B4:B5"/>
    <mergeCell ref="C4:D4"/>
    <mergeCell ref="E4:E5"/>
    <mergeCell ref="F4:F5"/>
  </mergeCells>
  <conditionalFormatting sqref="G4 C4:D4">
    <cfRule type="duplicateValues" dxfId="172" priority="1"/>
    <cfRule type="duplicateValues" dxfId="171" priority="2" stopIfTrue="1"/>
  </conditionalFormatting>
  <hyperlinks>
    <hyperlink ref="A1" location="'Progress Summary'!A1" display="'Progress Summary'!A1" xr:uid="{72908BCD-153E-4C2C-9A2E-C86C8FEB07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943-A4AB-4AC1-88BD-BD8321D617E9}">
  <sheetPr codeName="Sheet6">
    <tabColor theme="5" tint="0.79998168889431442"/>
  </sheetPr>
  <dimension ref="A1:CY499"/>
  <sheetViews>
    <sheetView zoomScale="97" zoomScaleNormal="90" workbookViewId="0">
      <pane ySplit="6" topLeftCell="A484" activePane="bottomLeft" state="frozen"/>
      <selection activeCell="D479" sqref="D479"/>
      <selection pane="bottomLeft" activeCell="C492" sqref="C492"/>
    </sheetView>
  </sheetViews>
  <sheetFormatPr defaultColWidth="9.1796875" defaultRowHeight="13" outlineLevelRow="1" x14ac:dyDescent="0.3"/>
  <cols>
    <col min="1" max="1" width="5.54296875" style="356" customWidth="1"/>
    <col min="2" max="2" width="8.26953125" style="356" customWidth="1"/>
    <col min="3" max="3" width="9.1796875" style="564" customWidth="1"/>
    <col min="4" max="4" width="11.1796875" style="356" bestFit="1" customWidth="1"/>
    <col min="5" max="5" width="9.7265625" style="356" customWidth="1"/>
    <col min="6" max="6" width="13" style="356" customWidth="1"/>
    <col min="7" max="7" width="11.26953125" style="356" customWidth="1"/>
    <col min="8" max="8" width="28.26953125" style="356" bestFit="1" customWidth="1"/>
    <col min="9" max="9" width="22.81640625" style="356" customWidth="1"/>
    <col min="10" max="10" width="51.7265625" style="356" bestFit="1" customWidth="1"/>
    <col min="11" max="11" width="11.54296875" style="356" bestFit="1" customWidth="1"/>
    <col min="12" max="101" width="12.54296875" style="356" customWidth="1"/>
    <col min="102" max="102" width="11.1796875" style="356" customWidth="1"/>
    <col min="103" max="103" width="11.54296875" style="356" customWidth="1"/>
    <col min="104" max="126" width="9.1796875" style="356" customWidth="1"/>
    <col min="127" max="16384" width="9.1796875" style="356"/>
  </cols>
  <sheetData>
    <row r="1" spans="1:103" x14ac:dyDescent="0.3">
      <c r="A1" s="366" t="s">
        <v>1288</v>
      </c>
    </row>
    <row r="2" spans="1:103" x14ac:dyDescent="0.3">
      <c r="A2" s="357" t="s">
        <v>1244</v>
      </c>
      <c r="B2" s="565"/>
      <c r="C2" s="358"/>
      <c r="D2" s="565"/>
      <c r="E2" s="565"/>
      <c r="F2" s="565"/>
      <c r="G2" s="565"/>
      <c r="H2" s="566"/>
      <c r="I2" s="565"/>
      <c r="J2" s="565"/>
      <c r="K2" s="565"/>
      <c r="L2" s="565"/>
      <c r="M2" s="565"/>
      <c r="N2" s="565"/>
      <c r="O2" s="565"/>
      <c r="P2" s="565"/>
      <c r="Q2" s="565"/>
      <c r="R2" s="565"/>
      <c r="S2" s="565"/>
      <c r="T2" s="565"/>
      <c r="U2" s="565"/>
      <c r="V2" s="565"/>
      <c r="W2" s="565"/>
      <c r="X2" s="565"/>
      <c r="Y2" s="565"/>
      <c r="Z2" s="565"/>
      <c r="AA2" s="565"/>
      <c r="AB2" s="565"/>
      <c r="AC2" s="565"/>
      <c r="AD2" s="565"/>
      <c r="AE2" s="565"/>
      <c r="AF2" s="565"/>
      <c r="AG2" s="565"/>
      <c r="AH2" s="565"/>
      <c r="AI2" s="565"/>
      <c r="AJ2" s="565"/>
      <c r="AK2" s="565"/>
      <c r="AL2" s="565"/>
      <c r="AM2" s="565"/>
      <c r="AN2" s="565"/>
      <c r="AO2" s="565"/>
      <c r="AP2" s="565"/>
      <c r="AQ2" s="565"/>
      <c r="AR2" s="565"/>
      <c r="AS2" s="565"/>
      <c r="AT2" s="565"/>
      <c r="AU2" s="565"/>
      <c r="AV2" s="565"/>
      <c r="AW2" s="565"/>
      <c r="AX2" s="565"/>
      <c r="AY2" s="565"/>
      <c r="AZ2" s="565"/>
      <c r="BA2" s="565"/>
      <c r="BB2" s="565"/>
      <c r="BC2" s="565"/>
      <c r="BD2" s="565"/>
      <c r="BE2" s="565"/>
      <c r="BF2" s="565"/>
      <c r="BG2" s="565"/>
      <c r="BH2" s="565"/>
      <c r="BI2" s="565"/>
      <c r="BJ2" s="565"/>
      <c r="BK2" s="565"/>
      <c r="BL2" s="565"/>
      <c r="BM2" s="565"/>
      <c r="BN2" s="565"/>
      <c r="BO2" s="565"/>
      <c r="BP2" s="565"/>
      <c r="BQ2" s="565"/>
      <c r="BR2" s="565"/>
      <c r="BS2" s="565"/>
      <c r="BT2" s="565"/>
      <c r="BU2" s="565"/>
      <c r="BV2" s="565"/>
      <c r="BW2" s="565"/>
      <c r="BX2" s="565"/>
      <c r="BY2" s="565"/>
      <c r="BZ2" s="565"/>
      <c r="CA2" s="565"/>
      <c r="CB2" s="565"/>
      <c r="CC2" s="565"/>
      <c r="CD2" s="565"/>
      <c r="CE2" s="565"/>
      <c r="CF2" s="565"/>
      <c r="CG2" s="565"/>
      <c r="CH2" s="565"/>
      <c r="CI2" s="565"/>
      <c r="CJ2" s="565"/>
      <c r="CK2" s="565"/>
      <c r="CL2" s="565"/>
      <c r="CM2" s="565"/>
      <c r="CN2" s="565"/>
      <c r="CO2" s="565"/>
      <c r="CP2" s="565"/>
      <c r="CQ2" s="565"/>
      <c r="CR2" s="565"/>
      <c r="CS2" s="565"/>
      <c r="CT2" s="565"/>
      <c r="CU2" s="565"/>
      <c r="CV2" s="565"/>
      <c r="CW2" s="565"/>
      <c r="CX2" s="565"/>
      <c r="CY2" s="565"/>
    </row>
    <row r="3" spans="1:103" x14ac:dyDescent="0.3">
      <c r="A3" s="357" t="s">
        <v>151</v>
      </c>
      <c r="B3" s="358"/>
      <c r="C3" s="358"/>
      <c r="D3" s="358"/>
      <c r="E3" s="358"/>
      <c r="F3" s="358"/>
      <c r="G3" s="358"/>
      <c r="H3" s="567"/>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c r="AJ3" s="358"/>
      <c r="AK3" s="358"/>
      <c r="AL3" s="358"/>
      <c r="AM3" s="358"/>
      <c r="AN3" s="358"/>
      <c r="AO3" s="358"/>
      <c r="AP3" s="358"/>
      <c r="AQ3" s="358"/>
      <c r="AR3" s="358"/>
      <c r="AS3" s="358"/>
      <c r="AT3" s="358"/>
      <c r="AU3" s="358"/>
      <c r="AV3" s="358"/>
      <c r="AW3" s="358"/>
      <c r="AX3" s="358"/>
      <c r="AY3" s="358"/>
      <c r="AZ3" s="358"/>
      <c r="BA3" s="358"/>
      <c r="BB3" s="358"/>
      <c r="BC3" s="358"/>
      <c r="BD3" s="358"/>
      <c r="BE3" s="358"/>
      <c r="BF3" s="358"/>
      <c r="BG3" s="358"/>
      <c r="BH3" s="358"/>
      <c r="BI3" s="358"/>
      <c r="BJ3" s="358"/>
      <c r="BK3" s="358"/>
      <c r="BL3" s="358"/>
      <c r="BM3" s="358"/>
      <c r="BN3" s="358"/>
      <c r="BO3" s="358"/>
      <c r="BP3" s="358"/>
      <c r="BQ3" s="358"/>
      <c r="BR3" s="358"/>
      <c r="BS3" s="358"/>
      <c r="BT3" s="358"/>
      <c r="BU3" s="358"/>
      <c r="BV3" s="358"/>
      <c r="BW3" s="358"/>
      <c r="BX3" s="358"/>
      <c r="BY3" s="358"/>
      <c r="BZ3" s="358"/>
      <c r="CA3" s="358"/>
      <c r="CB3" s="358"/>
      <c r="CC3" s="358"/>
      <c r="CD3" s="358"/>
      <c r="CE3" s="358"/>
      <c r="CF3" s="358"/>
      <c r="CG3" s="358"/>
      <c r="CH3" s="358"/>
      <c r="CI3" s="358"/>
      <c r="CJ3" s="358"/>
      <c r="CK3" s="358"/>
      <c r="CL3" s="358"/>
      <c r="CM3" s="358"/>
      <c r="CN3" s="358"/>
      <c r="CO3" s="358"/>
      <c r="CP3" s="358"/>
      <c r="CQ3" s="358"/>
      <c r="CR3" s="358"/>
      <c r="CS3" s="358"/>
      <c r="CT3" s="358"/>
      <c r="CU3" s="358"/>
      <c r="CV3" s="358"/>
      <c r="CW3" s="358"/>
      <c r="CX3" s="358"/>
      <c r="CY3" s="358"/>
    </row>
    <row r="4" spans="1:103" ht="4.5" customHeight="1" x14ac:dyDescent="0.3">
      <c r="A4" s="357"/>
      <c r="B4" s="358"/>
      <c r="C4" s="358"/>
      <c r="D4" s="358"/>
      <c r="E4" s="358"/>
      <c r="F4" s="358"/>
      <c r="G4" s="358"/>
      <c r="H4" s="567"/>
      <c r="I4" s="358"/>
      <c r="J4" s="358"/>
      <c r="K4" s="358"/>
      <c r="L4" s="358"/>
      <c r="M4" s="358"/>
      <c r="N4" s="358"/>
      <c r="O4" s="358"/>
      <c r="P4" s="358"/>
      <c r="Q4" s="358"/>
      <c r="R4" s="358"/>
      <c r="S4" s="358"/>
      <c r="T4" s="358"/>
      <c r="U4" s="358"/>
      <c r="V4" s="358"/>
      <c r="W4" s="358"/>
      <c r="X4" s="358"/>
      <c r="Y4" s="358"/>
      <c r="Z4" s="358"/>
      <c r="AA4" s="358"/>
      <c r="AB4" s="358"/>
      <c r="AC4" s="358"/>
      <c r="AD4" s="358"/>
      <c r="AE4" s="358"/>
      <c r="AF4" s="358"/>
      <c r="AG4" s="358"/>
      <c r="AH4" s="358"/>
      <c r="AI4" s="358"/>
      <c r="AJ4" s="358"/>
      <c r="AK4" s="358"/>
      <c r="AL4" s="358"/>
      <c r="AM4" s="358"/>
      <c r="AN4" s="358"/>
      <c r="AO4" s="358"/>
      <c r="AP4" s="358"/>
      <c r="AQ4" s="358"/>
      <c r="AR4" s="358"/>
      <c r="AS4" s="358"/>
      <c r="AT4" s="358"/>
      <c r="AU4" s="358"/>
      <c r="AV4" s="358"/>
      <c r="AW4" s="358"/>
      <c r="AX4" s="358"/>
      <c r="AY4" s="358"/>
      <c r="AZ4" s="358"/>
      <c r="BA4" s="358"/>
      <c r="BB4" s="358"/>
      <c r="BC4" s="358"/>
      <c r="BD4" s="358"/>
      <c r="BE4" s="358"/>
      <c r="BF4" s="358"/>
      <c r="BG4" s="358"/>
      <c r="BH4" s="358"/>
      <c r="BI4" s="358"/>
      <c r="BJ4" s="358"/>
      <c r="BK4" s="358"/>
      <c r="BL4" s="358"/>
      <c r="BM4" s="358"/>
      <c r="BN4" s="358"/>
      <c r="BO4" s="358"/>
      <c r="BP4" s="358"/>
      <c r="BQ4" s="358"/>
      <c r="BR4" s="358"/>
      <c r="BS4" s="358"/>
      <c r="BT4" s="358"/>
      <c r="BU4" s="358"/>
      <c r="BV4" s="358"/>
      <c r="BW4" s="358"/>
      <c r="BX4" s="358"/>
      <c r="BY4" s="358"/>
      <c r="BZ4" s="358"/>
      <c r="CA4" s="358"/>
      <c r="CB4" s="358"/>
      <c r="CC4" s="358"/>
      <c r="CD4" s="358"/>
      <c r="CE4" s="358"/>
      <c r="CF4" s="358"/>
      <c r="CG4" s="358"/>
      <c r="CH4" s="358"/>
      <c r="CI4" s="358"/>
      <c r="CJ4" s="358"/>
      <c r="CK4" s="358"/>
      <c r="CL4" s="358"/>
      <c r="CM4" s="358"/>
      <c r="CN4" s="358"/>
      <c r="CO4" s="358"/>
      <c r="CP4" s="358"/>
      <c r="CQ4" s="358"/>
      <c r="CR4" s="358"/>
      <c r="CS4" s="358"/>
      <c r="CT4" s="358"/>
      <c r="CU4" s="358"/>
      <c r="CV4" s="358"/>
      <c r="CW4" s="358"/>
      <c r="CX4" s="358"/>
      <c r="CY4" s="358"/>
    </row>
    <row r="5" spans="1:103" ht="63" customHeight="1" x14ac:dyDescent="0.3">
      <c r="A5" s="834" t="s">
        <v>307</v>
      </c>
      <c r="B5" s="836" t="s">
        <v>1014</v>
      </c>
      <c r="C5" s="834" t="s">
        <v>115</v>
      </c>
      <c r="D5" s="834" t="s">
        <v>4</v>
      </c>
      <c r="E5" s="834" t="s">
        <v>137</v>
      </c>
      <c r="F5" s="830" t="s">
        <v>1425</v>
      </c>
      <c r="G5" s="832" t="s">
        <v>116</v>
      </c>
      <c r="H5" s="828" t="s">
        <v>139</v>
      </c>
      <c r="I5" s="826" t="s">
        <v>1012</v>
      </c>
      <c r="J5" s="568"/>
      <c r="K5" s="569"/>
      <c r="L5" s="569"/>
      <c r="M5" s="569"/>
      <c r="N5" s="569"/>
      <c r="O5" s="569"/>
      <c r="P5" s="569"/>
      <c r="Q5" s="569"/>
      <c r="R5" s="569"/>
      <c r="S5" s="569"/>
      <c r="T5" s="569"/>
      <c r="U5" s="569"/>
      <c r="V5" s="569"/>
      <c r="W5" s="569"/>
      <c r="X5" s="569"/>
      <c r="Y5" s="569"/>
      <c r="Z5" s="569"/>
      <c r="AA5" s="569"/>
      <c r="AB5" s="569"/>
      <c r="AC5" s="569"/>
      <c r="AD5" s="569"/>
      <c r="AE5" s="569"/>
      <c r="AF5" s="569"/>
      <c r="AG5" s="569"/>
      <c r="AH5" s="569"/>
      <c r="AI5" s="569"/>
      <c r="AJ5" s="569"/>
      <c r="AK5" s="569"/>
      <c r="AL5" s="569"/>
      <c r="AM5" s="569"/>
      <c r="AN5" s="569"/>
      <c r="AO5" s="569"/>
      <c r="AP5" s="569"/>
      <c r="AQ5" s="569"/>
      <c r="AR5" s="569"/>
      <c r="AS5" s="569"/>
      <c r="AT5" s="569"/>
      <c r="AU5" s="569"/>
      <c r="AV5" s="569"/>
      <c r="AW5" s="569"/>
      <c r="AX5" s="569"/>
      <c r="AY5" s="569"/>
      <c r="AZ5" s="569"/>
      <c r="BA5" s="569"/>
      <c r="BB5" s="569"/>
      <c r="BC5" s="569"/>
      <c r="BD5" s="569"/>
      <c r="BE5" s="569"/>
      <c r="BF5" s="569"/>
      <c r="BG5" s="569"/>
      <c r="BH5" s="569"/>
      <c r="BI5" s="569"/>
      <c r="BJ5" s="569"/>
      <c r="BK5" s="569"/>
      <c r="BL5" s="569"/>
      <c r="BM5" s="569"/>
      <c r="BN5" s="569"/>
      <c r="BO5" s="569"/>
      <c r="BP5" s="569"/>
      <c r="BQ5" s="569"/>
      <c r="BR5" s="569"/>
      <c r="BS5" s="569"/>
      <c r="BT5" s="569"/>
      <c r="BU5" s="569"/>
      <c r="BV5" s="569"/>
      <c r="BW5" s="569"/>
      <c r="BX5" s="569"/>
      <c r="BY5" s="569"/>
      <c r="BZ5" s="569"/>
      <c r="CA5" s="569"/>
      <c r="CB5" s="569"/>
      <c r="CC5" s="569"/>
      <c r="CD5" s="569"/>
      <c r="CE5" s="569"/>
      <c r="CF5" s="569"/>
      <c r="CG5" s="569"/>
      <c r="CH5" s="569"/>
      <c r="CI5" s="569"/>
      <c r="CJ5" s="569"/>
      <c r="CK5" s="569"/>
      <c r="CL5" s="569"/>
      <c r="CM5" s="569"/>
      <c r="CN5" s="569"/>
      <c r="CO5" s="569"/>
      <c r="CP5" s="569"/>
      <c r="CQ5" s="569"/>
      <c r="CR5" s="569"/>
      <c r="CS5" s="569"/>
      <c r="CT5" s="569"/>
      <c r="CU5" s="569"/>
      <c r="CV5" s="569"/>
      <c r="CW5" s="569"/>
    </row>
    <row r="6" spans="1:103" x14ac:dyDescent="0.3">
      <c r="A6" s="835"/>
      <c r="B6" s="837"/>
      <c r="C6" s="835"/>
      <c r="D6" s="835"/>
      <c r="E6" s="835"/>
      <c r="F6" s="831"/>
      <c r="G6" s="833"/>
      <c r="H6" s="829"/>
      <c r="I6" s="827"/>
      <c r="J6" s="568"/>
      <c r="K6" s="569"/>
      <c r="L6" s="569"/>
      <c r="M6" s="569"/>
      <c r="N6" s="569"/>
      <c r="O6" s="569"/>
      <c r="P6" s="569"/>
      <c r="Q6" s="569"/>
      <c r="R6" s="569"/>
      <c r="S6" s="569"/>
      <c r="T6" s="569"/>
      <c r="U6" s="569"/>
      <c r="V6" s="569"/>
      <c r="W6" s="569"/>
      <c r="X6" s="569"/>
      <c r="Y6" s="569"/>
      <c r="Z6" s="569"/>
      <c r="AA6" s="569"/>
      <c r="AB6" s="569"/>
      <c r="AC6" s="569"/>
      <c r="AD6" s="569"/>
      <c r="AE6" s="569"/>
      <c r="AF6" s="569"/>
      <c r="AG6" s="569"/>
      <c r="AH6" s="569"/>
      <c r="AI6" s="569"/>
      <c r="AJ6" s="569"/>
      <c r="AK6" s="569"/>
      <c r="AL6" s="569"/>
      <c r="AM6" s="569"/>
      <c r="AN6" s="569"/>
      <c r="AO6" s="569"/>
      <c r="AP6" s="569"/>
      <c r="AQ6" s="569"/>
      <c r="AR6" s="569"/>
      <c r="AS6" s="569"/>
      <c r="AT6" s="569"/>
      <c r="AU6" s="569"/>
      <c r="AV6" s="569"/>
      <c r="AW6" s="569"/>
      <c r="AX6" s="569"/>
      <c r="AY6" s="569"/>
      <c r="AZ6" s="569"/>
      <c r="BA6" s="569"/>
      <c r="BB6" s="569"/>
      <c r="BC6" s="569"/>
      <c r="BD6" s="569"/>
      <c r="BE6" s="569"/>
      <c r="BF6" s="569"/>
      <c r="BG6" s="569"/>
      <c r="BH6" s="569"/>
      <c r="BI6" s="569"/>
      <c r="BJ6" s="569"/>
      <c r="BK6" s="569"/>
      <c r="BL6" s="569"/>
      <c r="BM6" s="569"/>
      <c r="BN6" s="569"/>
      <c r="BO6" s="569"/>
      <c r="BP6" s="569"/>
      <c r="BQ6" s="569"/>
      <c r="BR6" s="569"/>
      <c r="BS6" s="569"/>
      <c r="BT6" s="569"/>
      <c r="BU6" s="569"/>
      <c r="BV6" s="569"/>
      <c r="BW6" s="569"/>
      <c r="BX6" s="569"/>
      <c r="BY6" s="569"/>
      <c r="BZ6" s="569"/>
      <c r="CA6" s="569"/>
      <c r="CB6" s="569"/>
      <c r="CC6" s="569"/>
      <c r="CD6" s="569"/>
      <c r="CE6" s="569"/>
      <c r="CF6" s="569"/>
      <c r="CG6" s="569"/>
      <c r="CH6" s="569"/>
      <c r="CI6" s="569"/>
      <c r="CJ6" s="569"/>
      <c r="CK6" s="569"/>
      <c r="CL6" s="569"/>
      <c r="CM6" s="569"/>
      <c r="CN6" s="569"/>
      <c r="CO6" s="569"/>
      <c r="CP6" s="569"/>
      <c r="CQ6" s="569"/>
      <c r="CR6" s="569"/>
      <c r="CS6" s="569"/>
      <c r="CT6" s="569"/>
      <c r="CU6" s="569"/>
      <c r="CV6" s="569"/>
      <c r="CW6" s="569"/>
    </row>
    <row r="7" spans="1:103" x14ac:dyDescent="0.3">
      <c r="A7" s="573"/>
      <c r="B7" s="574"/>
      <c r="C7" s="570"/>
      <c r="D7" s="570"/>
      <c r="E7" s="570"/>
      <c r="F7" s="571"/>
      <c r="G7" s="575"/>
      <c r="H7" s="576"/>
      <c r="I7" s="572"/>
      <c r="J7" s="577"/>
      <c r="K7" s="577"/>
      <c r="L7" s="577"/>
      <c r="M7" s="577"/>
      <c r="N7" s="577"/>
      <c r="O7" s="577"/>
      <c r="P7" s="577"/>
      <c r="Q7" s="577"/>
      <c r="R7" s="577"/>
      <c r="S7" s="577"/>
      <c r="T7" s="577"/>
      <c r="U7" s="577"/>
      <c r="V7" s="577"/>
      <c r="W7" s="577"/>
      <c r="X7" s="577"/>
      <c r="Y7" s="577"/>
      <c r="Z7" s="577"/>
      <c r="AA7" s="577"/>
      <c r="AB7" s="577"/>
      <c r="AC7" s="577"/>
      <c r="AD7" s="577"/>
      <c r="AE7" s="577"/>
      <c r="AF7" s="577"/>
      <c r="AG7" s="577"/>
      <c r="AH7" s="577"/>
      <c r="AI7" s="577"/>
      <c r="AJ7" s="577"/>
      <c r="AK7" s="577"/>
      <c r="AL7" s="577"/>
      <c r="AM7" s="577"/>
      <c r="AN7" s="577"/>
      <c r="AO7" s="577"/>
      <c r="AP7" s="577"/>
      <c r="AQ7" s="577"/>
      <c r="AR7" s="577"/>
      <c r="AS7" s="577"/>
      <c r="AT7" s="577"/>
      <c r="AU7" s="577"/>
      <c r="AV7" s="577"/>
      <c r="AW7" s="577"/>
      <c r="AX7" s="577"/>
      <c r="AY7" s="577"/>
      <c r="AZ7" s="577"/>
      <c r="BA7" s="577"/>
      <c r="BB7" s="577"/>
      <c r="BC7" s="577"/>
      <c r="BD7" s="577"/>
      <c r="BE7" s="577"/>
      <c r="BF7" s="577"/>
      <c r="BG7" s="577"/>
      <c r="BH7" s="577"/>
      <c r="BI7" s="577"/>
      <c r="BJ7" s="577"/>
      <c r="BK7" s="577"/>
      <c r="BL7" s="577"/>
      <c r="BM7" s="577"/>
      <c r="BN7" s="577"/>
      <c r="BO7" s="577"/>
      <c r="BP7" s="577"/>
      <c r="BQ7" s="577"/>
      <c r="BR7" s="577"/>
      <c r="BS7" s="577"/>
      <c r="BT7" s="577"/>
      <c r="BU7" s="577"/>
      <c r="BV7" s="577"/>
      <c r="BW7" s="577"/>
      <c r="BX7" s="577"/>
      <c r="BY7" s="577"/>
      <c r="BZ7" s="577"/>
      <c r="CA7" s="577"/>
      <c r="CB7" s="577"/>
      <c r="CC7" s="577"/>
      <c r="CD7" s="577"/>
      <c r="CE7" s="577"/>
      <c r="CF7" s="577"/>
      <c r="CG7" s="577"/>
      <c r="CH7" s="577"/>
      <c r="CI7" s="577"/>
      <c r="CJ7" s="577"/>
      <c r="CK7" s="577"/>
      <c r="CL7" s="577"/>
      <c r="CM7" s="577"/>
      <c r="CN7" s="577"/>
      <c r="CO7" s="577"/>
      <c r="CP7" s="577"/>
      <c r="CQ7" s="577"/>
      <c r="CR7" s="577"/>
      <c r="CS7" s="577"/>
      <c r="CT7" s="577"/>
      <c r="CU7" s="577"/>
      <c r="CV7" s="577"/>
      <c r="CW7" s="577"/>
    </row>
    <row r="8" spans="1:103" x14ac:dyDescent="0.3">
      <c r="A8" s="359">
        <f>+SUBTOTAL(3,$E$8:$E8)</f>
        <v>1</v>
      </c>
      <c r="B8" s="360">
        <v>45200</v>
      </c>
      <c r="C8" s="361" t="s">
        <v>85</v>
      </c>
      <c r="D8" s="359" t="str">
        <f>+VLOOKUP(C8,'Visual chart Edit'!$B$7:$C$491,2,FALSE)</f>
        <v>DA+3</v>
      </c>
      <c r="E8" s="359" t="s">
        <v>146</v>
      </c>
      <c r="F8" s="578">
        <v>45197</v>
      </c>
      <c r="G8" s="578">
        <v>45203</v>
      </c>
      <c r="H8" s="579" t="s">
        <v>226</v>
      </c>
      <c r="I8" s="580" t="s">
        <v>225</v>
      </c>
      <c r="J8" s="581"/>
      <c r="K8" s="581"/>
      <c r="L8" s="581"/>
      <c r="M8" s="581"/>
      <c r="N8" s="581"/>
      <c r="O8" s="581"/>
      <c r="P8" s="581"/>
      <c r="Q8" s="581"/>
      <c r="R8" s="581"/>
      <c r="S8" s="581"/>
      <c r="T8" s="581"/>
      <c r="U8" s="581"/>
      <c r="V8" s="581"/>
      <c r="W8" s="581"/>
      <c r="X8" s="581"/>
      <c r="Y8" s="581"/>
      <c r="Z8" s="581"/>
      <c r="AA8" s="581"/>
      <c r="AB8" s="581"/>
      <c r="AC8" s="581"/>
      <c r="AD8" s="581"/>
      <c r="AE8" s="581"/>
      <c r="AF8" s="581"/>
      <c r="AG8" s="581"/>
      <c r="AH8" s="581"/>
      <c r="AI8" s="581"/>
      <c r="AJ8" s="581"/>
      <c r="AK8" s="581"/>
      <c r="AL8" s="581"/>
      <c r="AM8" s="581"/>
      <c r="AN8" s="581"/>
      <c r="AO8" s="581"/>
      <c r="AP8" s="581"/>
      <c r="AQ8" s="581"/>
      <c r="AR8" s="581"/>
      <c r="AS8" s="581"/>
      <c r="AT8" s="581"/>
      <c r="AU8" s="581"/>
      <c r="AV8" s="581"/>
      <c r="AW8" s="581"/>
      <c r="AX8" s="581"/>
      <c r="AY8" s="581"/>
      <c r="AZ8" s="581"/>
      <c r="BA8" s="581"/>
      <c r="BB8" s="581"/>
      <c r="BC8" s="581"/>
      <c r="BD8" s="581"/>
      <c r="BE8" s="581"/>
      <c r="BF8" s="581"/>
      <c r="BG8" s="581"/>
      <c r="BH8" s="581"/>
      <c r="BI8" s="581"/>
      <c r="BJ8" s="581"/>
      <c r="BK8" s="581"/>
      <c r="BL8" s="581"/>
      <c r="BM8" s="581"/>
      <c r="BN8" s="581"/>
      <c r="BO8" s="581"/>
      <c r="BP8" s="581"/>
      <c r="BQ8" s="581"/>
      <c r="BR8" s="581"/>
      <c r="BS8" s="581"/>
      <c r="BT8" s="581"/>
      <c r="BU8" s="581"/>
      <c r="BV8" s="581"/>
      <c r="BW8" s="581"/>
      <c r="BX8" s="581"/>
      <c r="BY8" s="581"/>
      <c r="BZ8" s="581"/>
      <c r="CA8" s="581"/>
      <c r="CB8" s="581"/>
      <c r="CC8" s="581"/>
      <c r="CD8" s="581"/>
      <c r="CE8" s="581"/>
      <c r="CF8" s="581"/>
      <c r="CG8" s="581"/>
      <c r="CH8" s="581"/>
      <c r="CI8" s="581"/>
      <c r="CJ8" s="581"/>
      <c r="CK8" s="581"/>
      <c r="CL8" s="581"/>
      <c r="CM8" s="581"/>
      <c r="CN8" s="581"/>
      <c r="CO8" s="581"/>
      <c r="CP8" s="581"/>
      <c r="CQ8" s="581"/>
      <c r="CR8" s="581"/>
      <c r="CS8" s="581"/>
      <c r="CT8" s="581"/>
      <c r="CU8" s="581"/>
      <c r="CV8" s="581"/>
      <c r="CW8" s="581"/>
      <c r="CX8" s="581"/>
      <c r="CY8" s="581"/>
    </row>
    <row r="9" spans="1:103" x14ac:dyDescent="0.3">
      <c r="A9" s="359">
        <f>+SUBTOTAL(3,$E$8:$E9)</f>
        <v>2</v>
      </c>
      <c r="B9" s="582">
        <v>45261</v>
      </c>
      <c r="C9" s="359" t="s">
        <v>787</v>
      </c>
      <c r="D9" s="359" t="str">
        <f>+VLOOKUP(C9,'Visual chart Edit'!$B$7:$C$491,2,FALSE)</f>
        <v>DA+6</v>
      </c>
      <c r="E9" s="359" t="s">
        <v>279</v>
      </c>
      <c r="F9" s="578">
        <v>45273</v>
      </c>
      <c r="G9" s="578">
        <v>45274</v>
      </c>
      <c r="H9" s="579" t="s">
        <v>880</v>
      </c>
      <c r="I9" s="580" t="s">
        <v>1032</v>
      </c>
      <c r="J9" s="581"/>
      <c r="K9" s="577"/>
      <c r="L9" s="577"/>
      <c r="M9" s="577"/>
      <c r="N9" s="577"/>
      <c r="O9" s="577"/>
      <c r="P9" s="577"/>
      <c r="Q9" s="577"/>
      <c r="R9" s="577"/>
      <c r="S9" s="577"/>
      <c r="T9" s="577"/>
      <c r="U9" s="577"/>
      <c r="V9" s="577"/>
      <c r="W9" s="577"/>
      <c r="X9" s="577"/>
      <c r="Y9" s="577"/>
      <c r="Z9" s="577"/>
      <c r="AA9" s="577"/>
      <c r="AB9" s="577"/>
      <c r="AC9" s="577"/>
      <c r="AD9" s="577"/>
      <c r="AE9" s="577"/>
      <c r="AF9" s="577"/>
      <c r="AG9" s="577"/>
      <c r="AH9" s="577"/>
      <c r="AI9" s="577"/>
      <c r="AJ9" s="577"/>
      <c r="AK9" s="577"/>
      <c r="AL9" s="577"/>
      <c r="AM9" s="577"/>
      <c r="AN9" s="577"/>
      <c r="AO9" s="577"/>
      <c r="AP9" s="577"/>
      <c r="AQ9" s="577"/>
      <c r="AR9" s="577"/>
      <c r="AS9" s="577"/>
      <c r="AT9" s="577"/>
      <c r="AU9" s="577"/>
      <c r="AV9" s="577"/>
      <c r="AW9" s="577"/>
      <c r="AX9" s="577"/>
      <c r="AY9" s="577"/>
      <c r="AZ9" s="577"/>
      <c r="BA9" s="577"/>
      <c r="BB9" s="577"/>
      <c r="BC9" s="577"/>
      <c r="BD9" s="577"/>
      <c r="BE9" s="577"/>
      <c r="BF9" s="577"/>
      <c r="BG9" s="577"/>
      <c r="BH9" s="577"/>
      <c r="BI9" s="577"/>
      <c r="BJ9" s="577"/>
      <c r="BK9" s="577"/>
      <c r="BL9" s="577"/>
      <c r="BM9" s="577"/>
      <c r="BN9" s="577"/>
      <c r="BO9" s="577"/>
      <c r="BP9" s="577"/>
      <c r="BQ9" s="577"/>
      <c r="BR9" s="577"/>
      <c r="BS9" s="577"/>
      <c r="BT9" s="577"/>
      <c r="BU9" s="577"/>
      <c r="BV9" s="577"/>
      <c r="BW9" s="577"/>
      <c r="BX9" s="577"/>
      <c r="BY9" s="577"/>
      <c r="BZ9" s="577"/>
      <c r="CA9" s="577"/>
      <c r="CB9" s="577"/>
      <c r="CC9" s="577"/>
      <c r="CD9" s="577"/>
      <c r="CE9" s="577"/>
      <c r="CF9" s="577"/>
      <c r="CG9" s="577"/>
      <c r="CH9" s="577"/>
      <c r="CI9" s="577"/>
      <c r="CJ9" s="577"/>
      <c r="CK9" s="577"/>
      <c r="CL9" s="577"/>
      <c r="CM9" s="577"/>
      <c r="CN9" s="577"/>
      <c r="CO9" s="577"/>
      <c r="CP9" s="577"/>
      <c r="CQ9" s="577"/>
      <c r="CR9" s="577"/>
      <c r="CS9" s="577"/>
      <c r="CT9" s="577"/>
      <c r="CU9" s="577"/>
      <c r="CV9" s="577"/>
      <c r="CW9" s="577"/>
    </row>
    <row r="10" spans="1:103" x14ac:dyDescent="0.3">
      <c r="A10" s="359">
        <f>+SUBTOTAL(3,$E$8:$E10)</f>
        <v>3</v>
      </c>
      <c r="B10" s="582">
        <v>45261</v>
      </c>
      <c r="C10" s="359" t="s">
        <v>194</v>
      </c>
      <c r="D10" s="359" t="str">
        <f>+VLOOKUP(C10,'Visual chart Edit'!$B$7:$C$491,2,FALSE)</f>
        <v>DA+3</v>
      </c>
      <c r="E10" s="359" t="s">
        <v>146</v>
      </c>
      <c r="F10" s="578">
        <v>45266</v>
      </c>
      <c r="G10" s="578">
        <v>45278</v>
      </c>
      <c r="H10" s="579" t="s">
        <v>1015</v>
      </c>
      <c r="I10" s="580" t="s">
        <v>227</v>
      </c>
      <c r="J10" s="581"/>
      <c r="K10" s="577"/>
      <c r="L10" s="577"/>
      <c r="M10" s="577"/>
      <c r="N10" s="577"/>
      <c r="O10" s="577"/>
      <c r="P10" s="577"/>
      <c r="Q10" s="577"/>
      <c r="R10" s="577"/>
      <c r="S10" s="577"/>
      <c r="T10" s="577"/>
      <c r="U10" s="577"/>
      <c r="V10" s="577"/>
      <c r="W10" s="577"/>
      <c r="X10" s="577"/>
      <c r="Y10" s="577"/>
      <c r="Z10" s="577"/>
      <c r="AA10" s="577"/>
      <c r="AB10" s="577"/>
      <c r="AC10" s="577"/>
      <c r="AD10" s="577"/>
      <c r="AE10" s="577"/>
      <c r="AF10" s="577"/>
      <c r="AG10" s="577"/>
      <c r="AH10" s="577"/>
      <c r="AI10" s="577"/>
      <c r="AJ10" s="577"/>
      <c r="AK10" s="577"/>
      <c r="AL10" s="577"/>
      <c r="AM10" s="577"/>
      <c r="AN10" s="577"/>
      <c r="AO10" s="577"/>
      <c r="AP10" s="577"/>
      <c r="AQ10" s="577"/>
      <c r="AR10" s="577"/>
      <c r="AS10" s="577"/>
      <c r="AT10" s="577"/>
      <c r="AU10" s="577"/>
      <c r="AV10" s="577"/>
      <c r="AW10" s="577"/>
      <c r="AX10" s="577"/>
      <c r="AY10" s="577"/>
      <c r="AZ10" s="577"/>
      <c r="BA10" s="577"/>
      <c r="BB10" s="577"/>
      <c r="BC10" s="577"/>
      <c r="BD10" s="577"/>
      <c r="BE10" s="577"/>
      <c r="BF10" s="577"/>
      <c r="BG10" s="577"/>
      <c r="BH10" s="577"/>
      <c r="BI10" s="577"/>
      <c r="BJ10" s="577"/>
      <c r="BK10" s="577"/>
      <c r="BL10" s="577"/>
      <c r="BM10" s="577"/>
      <c r="BN10" s="577"/>
      <c r="BO10" s="577"/>
      <c r="BP10" s="577"/>
      <c r="BQ10" s="577"/>
      <c r="BR10" s="577"/>
      <c r="BS10" s="577"/>
      <c r="BT10" s="577"/>
      <c r="BU10" s="577"/>
      <c r="BV10" s="577"/>
      <c r="BW10" s="577"/>
      <c r="BX10" s="577"/>
      <c r="BY10" s="577"/>
      <c r="BZ10" s="577"/>
      <c r="CA10" s="577"/>
      <c r="CB10" s="577"/>
      <c r="CC10" s="577"/>
      <c r="CD10" s="577"/>
      <c r="CE10" s="577"/>
      <c r="CF10" s="577"/>
      <c r="CG10" s="577"/>
      <c r="CH10" s="577"/>
      <c r="CI10" s="577"/>
      <c r="CJ10" s="577"/>
      <c r="CK10" s="577"/>
      <c r="CL10" s="577"/>
      <c r="CM10" s="577"/>
      <c r="CN10" s="577"/>
      <c r="CO10" s="577"/>
      <c r="CP10" s="577"/>
      <c r="CQ10" s="577"/>
      <c r="CR10" s="577"/>
      <c r="CS10" s="577"/>
      <c r="CT10" s="577"/>
      <c r="CU10" s="577"/>
      <c r="CV10" s="577"/>
      <c r="CW10" s="577"/>
    </row>
    <row r="11" spans="1:103" x14ac:dyDescent="0.3">
      <c r="A11" s="359">
        <f>+SUBTOTAL(3,$E$8:$E11)</f>
        <v>4</v>
      </c>
      <c r="B11" s="582">
        <v>45261</v>
      </c>
      <c r="C11" s="362" t="s">
        <v>800</v>
      </c>
      <c r="D11" s="359" t="str">
        <f>+VLOOKUP(C11,'Visual chart Edit'!$B$7:$C$491,2,FALSE)</f>
        <v>DA+3</v>
      </c>
      <c r="E11" s="359" t="s">
        <v>279</v>
      </c>
      <c r="F11" s="578">
        <v>45276</v>
      </c>
      <c r="G11" s="578">
        <v>45278</v>
      </c>
      <c r="H11" s="579" t="s">
        <v>239</v>
      </c>
      <c r="I11" s="580" t="s">
        <v>1013</v>
      </c>
      <c r="J11" s="581"/>
      <c r="K11" s="577"/>
      <c r="L11" s="577"/>
      <c r="M11" s="577"/>
      <c r="N11" s="577"/>
      <c r="O11" s="577"/>
      <c r="P11" s="577"/>
      <c r="Q11" s="577"/>
      <c r="R11" s="577"/>
      <c r="S11" s="577"/>
      <c r="T11" s="577"/>
      <c r="U11" s="577"/>
      <c r="V11" s="577"/>
      <c r="W11" s="577"/>
      <c r="X11" s="577"/>
      <c r="Y11" s="577"/>
      <c r="Z11" s="577"/>
      <c r="AA11" s="577"/>
      <c r="AB11" s="577"/>
      <c r="AC11" s="577"/>
      <c r="AD11" s="577"/>
      <c r="AE11" s="577"/>
      <c r="AF11" s="577"/>
      <c r="AG11" s="577"/>
      <c r="AH11" s="577"/>
      <c r="AI11" s="577"/>
      <c r="AJ11" s="577"/>
      <c r="AK11" s="577"/>
      <c r="AL11" s="577"/>
      <c r="AM11" s="577"/>
      <c r="AN11" s="577"/>
      <c r="AO11" s="577"/>
      <c r="AP11" s="577"/>
      <c r="AQ11" s="577"/>
      <c r="AR11" s="577"/>
      <c r="AS11" s="577"/>
      <c r="AT11" s="577"/>
      <c r="AU11" s="577"/>
      <c r="AV11" s="577"/>
      <c r="AW11" s="577"/>
      <c r="AX11" s="577"/>
      <c r="AY11" s="577"/>
      <c r="AZ11" s="577"/>
      <c r="BA11" s="577"/>
      <c r="BB11" s="577"/>
      <c r="BC11" s="577"/>
      <c r="BD11" s="577"/>
      <c r="BE11" s="577"/>
      <c r="BF11" s="577"/>
      <c r="BG11" s="577"/>
      <c r="BH11" s="577"/>
      <c r="BI11" s="577"/>
      <c r="BJ11" s="577"/>
      <c r="BK11" s="577"/>
      <c r="BL11" s="577"/>
      <c r="BM11" s="577"/>
      <c r="BN11" s="577"/>
      <c r="BO11" s="577"/>
      <c r="BP11" s="577"/>
      <c r="BQ11" s="577"/>
      <c r="BR11" s="577"/>
      <c r="BS11" s="577"/>
      <c r="BT11" s="577"/>
      <c r="BU11" s="577"/>
      <c r="BV11" s="577"/>
      <c r="BW11" s="577"/>
      <c r="BX11" s="577"/>
      <c r="BY11" s="577"/>
      <c r="BZ11" s="577"/>
      <c r="CA11" s="577"/>
      <c r="CB11" s="577"/>
      <c r="CC11" s="577"/>
      <c r="CD11" s="577"/>
      <c r="CE11" s="577"/>
      <c r="CF11" s="577"/>
      <c r="CG11" s="577"/>
      <c r="CH11" s="577"/>
      <c r="CI11" s="577"/>
      <c r="CJ11" s="577"/>
      <c r="CK11" s="577"/>
      <c r="CL11" s="577"/>
      <c r="CM11" s="577"/>
      <c r="CN11" s="577"/>
      <c r="CO11" s="577"/>
      <c r="CP11" s="577"/>
      <c r="CQ11" s="577"/>
      <c r="CR11" s="577"/>
      <c r="CS11" s="577"/>
      <c r="CT11" s="577"/>
      <c r="CU11" s="577"/>
      <c r="CV11" s="577"/>
      <c r="CW11" s="577"/>
    </row>
    <row r="12" spans="1:103" x14ac:dyDescent="0.3">
      <c r="A12" s="359">
        <f>+SUBTOTAL(3,$E$8:$E12)</f>
        <v>5</v>
      </c>
      <c r="B12" s="582">
        <v>45261</v>
      </c>
      <c r="C12" s="359" t="s">
        <v>771</v>
      </c>
      <c r="D12" s="359" t="str">
        <f>+VLOOKUP(C12,'Visual chart Edit'!$B$7:$C$491,2,FALSE)</f>
        <v>DA+6</v>
      </c>
      <c r="E12" s="359" t="s">
        <v>279</v>
      </c>
      <c r="F12" s="578">
        <v>45277</v>
      </c>
      <c r="G12" s="578">
        <v>45278</v>
      </c>
      <c r="H12" s="579" t="s">
        <v>880</v>
      </c>
      <c r="I12" s="580" t="s">
        <v>1032</v>
      </c>
      <c r="J12" s="581"/>
      <c r="K12" s="577"/>
      <c r="L12" s="577"/>
      <c r="M12" s="577"/>
      <c r="N12" s="577"/>
      <c r="O12" s="577"/>
      <c r="P12" s="577"/>
      <c r="Q12" s="577"/>
      <c r="R12" s="577"/>
      <c r="S12" s="577"/>
      <c r="T12" s="577"/>
      <c r="U12" s="577"/>
      <c r="V12" s="577"/>
      <c r="W12" s="577"/>
      <c r="X12" s="577"/>
      <c r="Y12" s="577"/>
      <c r="Z12" s="577"/>
      <c r="AA12" s="577"/>
      <c r="AB12" s="577"/>
      <c r="AC12" s="577"/>
      <c r="AD12" s="577"/>
      <c r="AE12" s="577"/>
      <c r="AF12" s="577"/>
      <c r="AG12" s="577"/>
      <c r="AH12" s="577"/>
      <c r="AI12" s="577"/>
      <c r="AJ12" s="577"/>
      <c r="AK12" s="577"/>
      <c r="AL12" s="577"/>
      <c r="AM12" s="577"/>
      <c r="AN12" s="577"/>
      <c r="AO12" s="577"/>
      <c r="AP12" s="577"/>
      <c r="AQ12" s="577"/>
      <c r="AR12" s="577"/>
      <c r="AS12" s="577"/>
      <c r="AT12" s="577"/>
      <c r="AU12" s="577"/>
      <c r="AV12" s="577"/>
      <c r="AW12" s="577"/>
      <c r="AX12" s="577"/>
      <c r="AY12" s="577"/>
      <c r="AZ12" s="577"/>
      <c r="BA12" s="577"/>
      <c r="BB12" s="577"/>
      <c r="BC12" s="577"/>
      <c r="BD12" s="577"/>
      <c r="BE12" s="577"/>
      <c r="BF12" s="577"/>
      <c r="BG12" s="577"/>
      <c r="BH12" s="577"/>
      <c r="BI12" s="577"/>
      <c r="BJ12" s="577"/>
      <c r="BK12" s="577"/>
      <c r="BL12" s="577"/>
      <c r="BM12" s="577"/>
      <c r="BN12" s="577"/>
      <c r="BO12" s="577"/>
      <c r="BP12" s="577"/>
      <c r="BQ12" s="577"/>
      <c r="BR12" s="577"/>
      <c r="BS12" s="577"/>
      <c r="BT12" s="577"/>
      <c r="BU12" s="577"/>
      <c r="BV12" s="577"/>
      <c r="BW12" s="577"/>
      <c r="BX12" s="577"/>
      <c r="BY12" s="577"/>
      <c r="BZ12" s="577"/>
      <c r="CA12" s="577"/>
      <c r="CB12" s="577"/>
      <c r="CC12" s="577"/>
      <c r="CD12" s="577"/>
      <c r="CE12" s="577"/>
      <c r="CF12" s="577"/>
      <c r="CG12" s="577"/>
      <c r="CH12" s="577"/>
      <c r="CI12" s="577"/>
      <c r="CJ12" s="577"/>
      <c r="CK12" s="577"/>
      <c r="CL12" s="577"/>
      <c r="CM12" s="577"/>
      <c r="CN12" s="577"/>
      <c r="CO12" s="577"/>
      <c r="CP12" s="577"/>
      <c r="CQ12" s="577"/>
      <c r="CR12" s="577"/>
      <c r="CS12" s="577"/>
      <c r="CT12" s="577"/>
      <c r="CU12" s="577"/>
      <c r="CV12" s="577"/>
      <c r="CW12" s="577"/>
    </row>
    <row r="13" spans="1:103" x14ac:dyDescent="0.3">
      <c r="A13" s="359">
        <f>+SUBTOTAL(3,$E$8:$E13)</f>
        <v>6</v>
      </c>
      <c r="B13" s="582">
        <v>45261</v>
      </c>
      <c r="C13" s="359" t="s">
        <v>801</v>
      </c>
      <c r="D13" s="359" t="str">
        <f>+VLOOKUP(C13,'Visual chart Edit'!$B$7:$C$491,2,FALSE)</f>
        <v>DA+3</v>
      </c>
      <c r="E13" s="359" t="s">
        <v>279</v>
      </c>
      <c r="F13" s="578">
        <v>45279</v>
      </c>
      <c r="G13" s="578">
        <v>45281</v>
      </c>
      <c r="H13" s="579" t="s">
        <v>239</v>
      </c>
      <c r="I13" s="580" t="s">
        <v>1013</v>
      </c>
      <c r="J13" s="581"/>
      <c r="K13" s="577"/>
      <c r="L13" s="577"/>
      <c r="M13" s="577"/>
      <c r="N13" s="577"/>
      <c r="O13" s="577"/>
      <c r="P13" s="577"/>
      <c r="Q13" s="577"/>
      <c r="R13" s="577"/>
      <c r="S13" s="577"/>
      <c r="T13" s="577"/>
      <c r="U13" s="577"/>
      <c r="V13" s="577"/>
      <c r="W13" s="577"/>
      <c r="X13" s="577"/>
      <c r="Y13" s="577"/>
      <c r="Z13" s="577"/>
      <c r="AA13" s="577"/>
      <c r="AB13" s="577"/>
      <c r="AC13" s="577"/>
      <c r="AD13" s="577"/>
      <c r="AE13" s="577"/>
      <c r="AF13" s="577"/>
      <c r="AG13" s="577"/>
      <c r="AH13" s="577"/>
      <c r="AI13" s="577"/>
      <c r="AJ13" s="577"/>
      <c r="AK13" s="577"/>
      <c r="AL13" s="577"/>
      <c r="AM13" s="577"/>
      <c r="AN13" s="577"/>
      <c r="AO13" s="577"/>
      <c r="AP13" s="577"/>
      <c r="AQ13" s="577"/>
      <c r="AR13" s="577"/>
      <c r="AS13" s="577"/>
      <c r="AT13" s="577"/>
      <c r="AU13" s="577"/>
      <c r="AV13" s="577"/>
      <c r="AW13" s="577"/>
      <c r="AX13" s="577"/>
      <c r="AY13" s="577"/>
      <c r="AZ13" s="577"/>
      <c r="BA13" s="577"/>
      <c r="BB13" s="577"/>
      <c r="BC13" s="577"/>
      <c r="BD13" s="577"/>
      <c r="BE13" s="577"/>
      <c r="BF13" s="577"/>
      <c r="BG13" s="577"/>
      <c r="BH13" s="577"/>
      <c r="BI13" s="577"/>
      <c r="BJ13" s="577"/>
      <c r="BK13" s="577"/>
      <c r="BL13" s="577"/>
      <c r="BM13" s="577"/>
      <c r="BN13" s="577"/>
      <c r="BO13" s="577"/>
      <c r="BP13" s="577"/>
      <c r="BQ13" s="577"/>
      <c r="BR13" s="577"/>
      <c r="BS13" s="577"/>
      <c r="BT13" s="577"/>
      <c r="BU13" s="577"/>
      <c r="BV13" s="577"/>
      <c r="BW13" s="577"/>
      <c r="BX13" s="577"/>
      <c r="BY13" s="577"/>
      <c r="BZ13" s="577"/>
      <c r="CA13" s="577"/>
      <c r="CB13" s="577"/>
      <c r="CC13" s="577"/>
      <c r="CD13" s="577"/>
      <c r="CE13" s="577"/>
      <c r="CF13" s="577"/>
      <c r="CG13" s="577"/>
      <c r="CH13" s="577"/>
      <c r="CI13" s="577"/>
      <c r="CJ13" s="577"/>
      <c r="CK13" s="577"/>
      <c r="CL13" s="577"/>
      <c r="CM13" s="577"/>
      <c r="CN13" s="577"/>
      <c r="CO13" s="577"/>
      <c r="CP13" s="577"/>
      <c r="CQ13" s="577"/>
      <c r="CR13" s="577"/>
      <c r="CS13" s="577"/>
      <c r="CT13" s="577"/>
      <c r="CU13" s="577"/>
      <c r="CV13" s="577"/>
      <c r="CW13" s="577"/>
    </row>
    <row r="14" spans="1:103" x14ac:dyDescent="0.3">
      <c r="A14" s="359">
        <f>+SUBTOTAL(3,$E$8:$E14)</f>
        <v>7</v>
      </c>
      <c r="B14" s="582">
        <v>45261</v>
      </c>
      <c r="C14" s="359" t="s">
        <v>770</v>
      </c>
      <c r="D14" s="359" t="str">
        <f>+VLOOKUP(C14,'Visual chart Edit'!$B$7:$C$491,2,FALSE)</f>
        <v>DA+3</v>
      </c>
      <c r="E14" s="359" t="s">
        <v>279</v>
      </c>
      <c r="F14" s="578">
        <v>45281</v>
      </c>
      <c r="G14" s="578">
        <v>45281</v>
      </c>
      <c r="H14" s="579" t="s">
        <v>880</v>
      </c>
      <c r="I14" s="580" t="s">
        <v>1032</v>
      </c>
      <c r="J14" s="581"/>
      <c r="K14" s="577"/>
      <c r="L14" s="577"/>
      <c r="M14" s="577"/>
      <c r="N14" s="577"/>
      <c r="O14" s="577"/>
      <c r="P14" s="577"/>
      <c r="Q14" s="577"/>
      <c r="R14" s="577"/>
      <c r="S14" s="577"/>
      <c r="T14" s="577"/>
      <c r="U14" s="577"/>
      <c r="V14" s="577"/>
      <c r="W14" s="577"/>
      <c r="X14" s="577"/>
      <c r="Y14" s="577"/>
      <c r="Z14" s="577"/>
      <c r="AA14" s="577"/>
      <c r="AB14" s="577"/>
      <c r="AC14" s="577"/>
      <c r="AD14" s="577"/>
      <c r="AE14" s="577"/>
      <c r="AF14" s="577"/>
      <c r="AG14" s="577"/>
      <c r="AH14" s="577"/>
      <c r="AI14" s="577"/>
      <c r="AJ14" s="577"/>
      <c r="AK14" s="577"/>
      <c r="AL14" s="577"/>
      <c r="AM14" s="577"/>
      <c r="AN14" s="577"/>
      <c r="AO14" s="577"/>
      <c r="AP14" s="577"/>
      <c r="AQ14" s="577"/>
      <c r="AR14" s="577"/>
      <c r="AS14" s="577"/>
      <c r="AT14" s="577"/>
      <c r="AU14" s="577"/>
      <c r="AV14" s="577"/>
      <c r="AW14" s="577"/>
      <c r="AX14" s="577"/>
      <c r="AY14" s="577"/>
      <c r="AZ14" s="577"/>
      <c r="BA14" s="577"/>
      <c r="BB14" s="577"/>
      <c r="BC14" s="577"/>
      <c r="BD14" s="577"/>
      <c r="BE14" s="577"/>
      <c r="BF14" s="577"/>
      <c r="BG14" s="577"/>
      <c r="BH14" s="577"/>
      <c r="BI14" s="577"/>
      <c r="BJ14" s="577"/>
      <c r="BK14" s="577"/>
      <c r="BL14" s="577"/>
      <c r="BM14" s="577"/>
      <c r="BN14" s="577"/>
      <c r="BO14" s="577"/>
      <c r="BP14" s="577"/>
      <c r="BQ14" s="577"/>
      <c r="BR14" s="577"/>
      <c r="BS14" s="577"/>
      <c r="BT14" s="577"/>
      <c r="BU14" s="577"/>
      <c r="BV14" s="577"/>
      <c r="BW14" s="577"/>
      <c r="BX14" s="577"/>
      <c r="BY14" s="577"/>
      <c r="BZ14" s="577"/>
      <c r="CA14" s="577"/>
      <c r="CB14" s="577"/>
      <c r="CC14" s="577"/>
      <c r="CD14" s="577"/>
      <c r="CE14" s="577"/>
      <c r="CF14" s="577"/>
      <c r="CG14" s="577"/>
      <c r="CH14" s="577"/>
      <c r="CI14" s="577"/>
      <c r="CJ14" s="577"/>
      <c r="CK14" s="577"/>
      <c r="CL14" s="577"/>
      <c r="CM14" s="577"/>
      <c r="CN14" s="577"/>
      <c r="CO14" s="577"/>
      <c r="CP14" s="577"/>
      <c r="CQ14" s="577"/>
      <c r="CR14" s="577"/>
      <c r="CS14" s="577"/>
      <c r="CT14" s="577"/>
      <c r="CU14" s="577"/>
      <c r="CV14" s="577"/>
      <c r="CW14" s="577"/>
    </row>
    <row r="15" spans="1:103" x14ac:dyDescent="0.3">
      <c r="A15" s="359">
        <f>+SUBTOTAL(3,$E$8:$E15)</f>
        <v>8</v>
      </c>
      <c r="B15" s="582">
        <v>45261</v>
      </c>
      <c r="C15" s="361" t="s">
        <v>192</v>
      </c>
      <c r="D15" s="359" t="str">
        <f>+VLOOKUP(C15,'Visual chart Edit'!$B$7:$C$491,2,FALSE)</f>
        <v>DA+3</v>
      </c>
      <c r="E15" s="359" t="s">
        <v>32</v>
      </c>
      <c r="F15" s="578">
        <v>45279</v>
      </c>
      <c r="G15" s="578">
        <v>45284</v>
      </c>
      <c r="H15" s="579" t="s">
        <v>1015</v>
      </c>
      <c r="I15" s="580" t="s">
        <v>240</v>
      </c>
      <c r="J15" s="581"/>
      <c r="K15" s="577"/>
      <c r="L15" s="577"/>
      <c r="M15" s="577"/>
      <c r="N15" s="577"/>
      <c r="O15" s="577"/>
      <c r="P15" s="577"/>
      <c r="Q15" s="577"/>
      <c r="R15" s="577"/>
      <c r="S15" s="577"/>
      <c r="T15" s="577"/>
      <c r="U15" s="577"/>
      <c r="V15" s="577"/>
      <c r="W15" s="577"/>
      <c r="X15" s="577"/>
      <c r="Y15" s="577"/>
      <c r="Z15" s="577"/>
      <c r="AA15" s="577"/>
      <c r="AB15" s="577"/>
      <c r="AC15" s="577"/>
      <c r="AD15" s="577"/>
      <c r="AE15" s="577"/>
      <c r="AF15" s="577"/>
      <c r="AG15" s="577"/>
      <c r="AH15" s="577"/>
      <c r="AI15" s="577"/>
      <c r="AJ15" s="577"/>
      <c r="AK15" s="577"/>
      <c r="AL15" s="577"/>
      <c r="AM15" s="577"/>
      <c r="AN15" s="577"/>
      <c r="AO15" s="577"/>
      <c r="AP15" s="577"/>
      <c r="AQ15" s="577"/>
      <c r="AR15" s="577"/>
      <c r="AS15" s="577"/>
      <c r="AT15" s="577"/>
      <c r="AU15" s="577"/>
      <c r="AV15" s="577"/>
      <c r="AW15" s="577"/>
      <c r="AX15" s="577"/>
      <c r="AY15" s="577"/>
      <c r="AZ15" s="577"/>
      <c r="BA15" s="577"/>
      <c r="BB15" s="577"/>
      <c r="BC15" s="577"/>
      <c r="BD15" s="577"/>
      <c r="BE15" s="577"/>
      <c r="BF15" s="577"/>
      <c r="BG15" s="577"/>
      <c r="BH15" s="577"/>
      <c r="BI15" s="577"/>
      <c r="BJ15" s="577"/>
      <c r="BK15" s="577"/>
      <c r="BL15" s="577"/>
      <c r="BM15" s="577"/>
      <c r="BN15" s="577"/>
      <c r="BO15" s="577"/>
      <c r="BP15" s="577"/>
      <c r="BQ15" s="577"/>
      <c r="BR15" s="577"/>
      <c r="BS15" s="577"/>
      <c r="BT15" s="577"/>
      <c r="BU15" s="577"/>
      <c r="BV15" s="577"/>
      <c r="BW15" s="577"/>
      <c r="BX15" s="577"/>
      <c r="BY15" s="577"/>
      <c r="BZ15" s="577"/>
      <c r="CA15" s="577"/>
      <c r="CB15" s="577"/>
      <c r="CC15" s="577"/>
      <c r="CD15" s="577"/>
      <c r="CE15" s="577"/>
      <c r="CF15" s="577"/>
      <c r="CG15" s="577"/>
      <c r="CH15" s="577"/>
      <c r="CI15" s="577"/>
      <c r="CJ15" s="577"/>
      <c r="CK15" s="577"/>
      <c r="CL15" s="577"/>
      <c r="CM15" s="577"/>
      <c r="CN15" s="577"/>
      <c r="CO15" s="577"/>
      <c r="CP15" s="577"/>
      <c r="CQ15" s="577"/>
      <c r="CR15" s="577"/>
      <c r="CS15" s="577"/>
      <c r="CT15" s="577"/>
      <c r="CU15" s="577"/>
      <c r="CV15" s="577"/>
      <c r="CW15" s="577"/>
    </row>
    <row r="16" spans="1:103" x14ac:dyDescent="0.3">
      <c r="A16" s="359">
        <f>+SUBTOTAL(3,$E$8:$E16)</f>
        <v>9</v>
      </c>
      <c r="B16" s="582">
        <v>45261</v>
      </c>
      <c r="C16" s="362" t="s">
        <v>813</v>
      </c>
      <c r="D16" s="359" t="str">
        <f>+VLOOKUP(C16,'Visual chart Edit'!$B$7:$C$491,2,FALSE)</f>
        <v>DA+3</v>
      </c>
      <c r="E16" s="359" t="s">
        <v>279</v>
      </c>
      <c r="F16" s="578">
        <v>45282</v>
      </c>
      <c r="G16" s="578">
        <v>45284</v>
      </c>
      <c r="H16" s="579" t="s">
        <v>881</v>
      </c>
      <c r="I16" s="580" t="s">
        <v>1013</v>
      </c>
      <c r="J16" s="581"/>
      <c r="K16" s="577"/>
      <c r="L16" s="577"/>
      <c r="M16" s="577"/>
      <c r="N16" s="577"/>
      <c r="O16" s="577"/>
      <c r="P16" s="577"/>
      <c r="Q16" s="577"/>
      <c r="R16" s="577"/>
      <c r="S16" s="577"/>
      <c r="T16" s="577"/>
      <c r="U16" s="577"/>
      <c r="V16" s="577"/>
      <c r="W16" s="577"/>
      <c r="X16" s="577"/>
      <c r="Y16" s="577"/>
      <c r="Z16" s="577"/>
      <c r="AA16" s="577"/>
      <c r="AB16" s="577"/>
      <c r="AC16" s="577"/>
      <c r="AD16" s="577"/>
      <c r="AE16" s="577"/>
      <c r="AF16" s="577"/>
      <c r="AG16" s="577"/>
      <c r="AH16" s="577"/>
      <c r="AI16" s="577"/>
      <c r="AJ16" s="577"/>
      <c r="AK16" s="577"/>
      <c r="AL16" s="577"/>
      <c r="AM16" s="577"/>
      <c r="AN16" s="577"/>
      <c r="AO16" s="577"/>
      <c r="AP16" s="577"/>
      <c r="AQ16" s="577"/>
      <c r="AR16" s="577"/>
      <c r="AS16" s="577"/>
      <c r="AT16" s="577"/>
      <c r="AU16" s="577"/>
      <c r="AV16" s="577"/>
      <c r="AW16" s="577"/>
      <c r="AX16" s="577"/>
      <c r="AY16" s="577"/>
      <c r="AZ16" s="577"/>
      <c r="BA16" s="577"/>
      <c r="BB16" s="577"/>
      <c r="BC16" s="577"/>
      <c r="BD16" s="577"/>
      <c r="BE16" s="577"/>
      <c r="BF16" s="577"/>
      <c r="BG16" s="577"/>
      <c r="BH16" s="577"/>
      <c r="BI16" s="577"/>
      <c r="BJ16" s="577"/>
      <c r="BK16" s="577"/>
      <c r="BL16" s="577"/>
      <c r="BM16" s="577"/>
      <c r="BN16" s="577"/>
      <c r="BO16" s="577"/>
      <c r="BP16" s="577"/>
      <c r="BQ16" s="577"/>
      <c r="BR16" s="577"/>
      <c r="BS16" s="577"/>
      <c r="BT16" s="577"/>
      <c r="BU16" s="577"/>
      <c r="BV16" s="577"/>
      <c r="BW16" s="577"/>
      <c r="BX16" s="577"/>
      <c r="BY16" s="577"/>
      <c r="BZ16" s="577"/>
      <c r="CA16" s="577"/>
      <c r="CB16" s="577"/>
      <c r="CC16" s="577"/>
      <c r="CD16" s="577"/>
      <c r="CE16" s="577"/>
      <c r="CF16" s="577"/>
      <c r="CG16" s="577"/>
      <c r="CH16" s="577"/>
      <c r="CI16" s="577"/>
      <c r="CJ16" s="577"/>
      <c r="CK16" s="577"/>
      <c r="CL16" s="577"/>
      <c r="CM16" s="577"/>
      <c r="CN16" s="577"/>
      <c r="CO16" s="577"/>
      <c r="CP16" s="577"/>
      <c r="CQ16" s="577"/>
      <c r="CR16" s="577"/>
      <c r="CS16" s="577"/>
      <c r="CT16" s="577"/>
      <c r="CU16" s="577"/>
      <c r="CV16" s="577"/>
      <c r="CW16" s="577"/>
    </row>
    <row r="17" spans="1:101" x14ac:dyDescent="0.3">
      <c r="A17" s="359">
        <f>+SUBTOTAL(3,$E$8:$E17)</f>
        <v>10</v>
      </c>
      <c r="B17" s="582">
        <v>45261</v>
      </c>
      <c r="C17" s="363" t="s">
        <v>767</v>
      </c>
      <c r="D17" s="359" t="str">
        <f>+VLOOKUP(C17,'Visual chart Edit'!$B$7:$C$491,2,FALSE)</f>
        <v>DA+0</v>
      </c>
      <c r="E17" s="359" t="s">
        <v>279</v>
      </c>
      <c r="F17" s="578">
        <v>45283</v>
      </c>
      <c r="G17" s="578">
        <v>45284</v>
      </c>
      <c r="H17" s="579" t="s">
        <v>880</v>
      </c>
      <c r="I17" s="580" t="s">
        <v>1032</v>
      </c>
      <c r="J17" s="581"/>
      <c r="K17" s="577"/>
      <c r="L17" s="577"/>
      <c r="M17" s="577"/>
      <c r="N17" s="577"/>
      <c r="O17" s="577"/>
      <c r="P17" s="577"/>
      <c r="Q17" s="577"/>
      <c r="R17" s="577"/>
      <c r="S17" s="577"/>
      <c r="T17" s="577"/>
      <c r="U17" s="577"/>
      <c r="V17" s="577"/>
      <c r="W17" s="577"/>
      <c r="X17" s="577"/>
      <c r="Y17" s="577"/>
      <c r="Z17" s="577"/>
      <c r="AA17" s="577"/>
      <c r="AB17" s="577"/>
      <c r="AC17" s="577"/>
      <c r="AD17" s="577"/>
      <c r="AE17" s="577"/>
      <c r="AF17" s="577"/>
      <c r="AG17" s="577"/>
      <c r="AH17" s="577"/>
      <c r="AI17" s="577"/>
      <c r="AJ17" s="577"/>
      <c r="AK17" s="577"/>
      <c r="AL17" s="577"/>
      <c r="AM17" s="577"/>
      <c r="AN17" s="577"/>
      <c r="AO17" s="577"/>
      <c r="AP17" s="577"/>
      <c r="AQ17" s="577"/>
      <c r="AR17" s="577"/>
      <c r="AS17" s="577"/>
      <c r="AT17" s="577"/>
      <c r="AU17" s="577"/>
      <c r="AV17" s="577"/>
      <c r="AW17" s="577"/>
      <c r="AX17" s="577"/>
      <c r="AY17" s="577"/>
      <c r="AZ17" s="577"/>
      <c r="BA17" s="577"/>
      <c r="BB17" s="577"/>
      <c r="BC17" s="577"/>
      <c r="BD17" s="577"/>
      <c r="BE17" s="577"/>
      <c r="BF17" s="577"/>
      <c r="BG17" s="577"/>
      <c r="BH17" s="577"/>
      <c r="BI17" s="577"/>
      <c r="BJ17" s="577"/>
      <c r="BK17" s="577"/>
      <c r="BL17" s="577"/>
      <c r="BM17" s="577"/>
      <c r="BN17" s="577"/>
      <c r="BO17" s="577"/>
      <c r="BP17" s="577"/>
      <c r="BQ17" s="577"/>
      <c r="BR17" s="577"/>
      <c r="BS17" s="577"/>
      <c r="BT17" s="577"/>
      <c r="BU17" s="577"/>
      <c r="BV17" s="577"/>
      <c r="BW17" s="577"/>
      <c r="BX17" s="577"/>
      <c r="BY17" s="577"/>
      <c r="BZ17" s="577"/>
      <c r="CA17" s="577"/>
      <c r="CB17" s="577"/>
      <c r="CC17" s="577"/>
      <c r="CD17" s="577"/>
      <c r="CE17" s="577"/>
      <c r="CF17" s="577"/>
      <c r="CG17" s="577"/>
      <c r="CH17" s="577"/>
      <c r="CI17" s="577"/>
      <c r="CJ17" s="577"/>
      <c r="CK17" s="577"/>
      <c r="CL17" s="577"/>
      <c r="CM17" s="577"/>
      <c r="CN17" s="577"/>
      <c r="CO17" s="577"/>
      <c r="CP17" s="577"/>
      <c r="CQ17" s="577"/>
      <c r="CR17" s="577"/>
      <c r="CS17" s="577"/>
      <c r="CT17" s="577"/>
      <c r="CU17" s="577"/>
      <c r="CV17" s="577"/>
      <c r="CW17" s="577"/>
    </row>
    <row r="18" spans="1:101" x14ac:dyDescent="0.3">
      <c r="A18" s="359">
        <f>+SUBTOTAL(3,$E$8:$E18)</f>
        <v>11</v>
      </c>
      <c r="B18" s="582">
        <v>45261</v>
      </c>
      <c r="C18" s="361" t="s">
        <v>799</v>
      </c>
      <c r="D18" s="359" t="str">
        <f>+VLOOKUP(C18,'Visual chart Edit'!$B$7:$C$491,2,FALSE)</f>
        <v>DA+0</v>
      </c>
      <c r="E18" s="359" t="s">
        <v>279</v>
      </c>
      <c r="F18" s="578">
        <v>45282</v>
      </c>
      <c r="G18" s="578">
        <v>45285</v>
      </c>
      <c r="H18" s="579" t="s">
        <v>239</v>
      </c>
      <c r="I18" s="580" t="s">
        <v>1013</v>
      </c>
      <c r="J18" s="581"/>
      <c r="K18" s="577"/>
      <c r="L18" s="577"/>
      <c r="M18" s="577"/>
      <c r="N18" s="577"/>
      <c r="O18" s="577"/>
      <c r="P18" s="577"/>
      <c r="Q18" s="577"/>
      <c r="R18" s="577"/>
      <c r="S18" s="577"/>
      <c r="T18" s="577"/>
      <c r="U18" s="577"/>
      <c r="V18" s="577"/>
      <c r="W18" s="577"/>
      <c r="X18" s="577"/>
      <c r="Y18" s="577"/>
      <c r="Z18" s="577"/>
      <c r="AA18" s="577"/>
      <c r="AB18" s="577"/>
      <c r="AC18" s="577"/>
      <c r="AD18" s="577"/>
      <c r="AE18" s="577"/>
      <c r="AF18" s="577"/>
      <c r="AG18" s="577"/>
      <c r="AH18" s="577"/>
      <c r="AI18" s="577"/>
      <c r="AJ18" s="577"/>
      <c r="AK18" s="577"/>
      <c r="AL18" s="577"/>
      <c r="AM18" s="577"/>
      <c r="AN18" s="577"/>
      <c r="AO18" s="577"/>
      <c r="AP18" s="577"/>
      <c r="AQ18" s="577"/>
      <c r="AR18" s="577"/>
      <c r="AS18" s="577"/>
      <c r="AT18" s="577"/>
      <c r="AU18" s="577"/>
      <c r="AV18" s="577"/>
      <c r="AW18" s="577"/>
      <c r="AX18" s="577"/>
      <c r="AY18" s="577"/>
      <c r="AZ18" s="577"/>
      <c r="BA18" s="577"/>
      <c r="BB18" s="577"/>
      <c r="BC18" s="577"/>
      <c r="BD18" s="577"/>
      <c r="BE18" s="577"/>
      <c r="BF18" s="577"/>
      <c r="BG18" s="577"/>
      <c r="BH18" s="577"/>
      <c r="BI18" s="577"/>
      <c r="BJ18" s="577"/>
      <c r="BK18" s="577"/>
      <c r="BL18" s="577"/>
      <c r="BM18" s="577"/>
      <c r="BN18" s="577"/>
      <c r="BO18" s="577"/>
      <c r="BP18" s="577"/>
      <c r="BQ18" s="577"/>
      <c r="BR18" s="577"/>
      <c r="BS18" s="577"/>
      <c r="BT18" s="577"/>
      <c r="BU18" s="577"/>
      <c r="BV18" s="577"/>
      <c r="BW18" s="577"/>
      <c r="BX18" s="577"/>
      <c r="BY18" s="577"/>
      <c r="BZ18" s="577"/>
      <c r="CA18" s="577"/>
      <c r="CB18" s="577"/>
      <c r="CC18" s="577"/>
      <c r="CD18" s="577"/>
      <c r="CE18" s="577"/>
      <c r="CF18" s="577"/>
      <c r="CG18" s="577"/>
      <c r="CH18" s="577"/>
      <c r="CI18" s="577"/>
      <c r="CJ18" s="577"/>
      <c r="CK18" s="577"/>
      <c r="CL18" s="577"/>
      <c r="CM18" s="577"/>
      <c r="CN18" s="577"/>
      <c r="CO18" s="577"/>
      <c r="CP18" s="577"/>
      <c r="CQ18" s="577"/>
      <c r="CR18" s="577"/>
      <c r="CS18" s="577"/>
      <c r="CT18" s="577"/>
      <c r="CU18" s="577"/>
      <c r="CV18" s="577"/>
      <c r="CW18" s="577"/>
    </row>
    <row r="19" spans="1:101" x14ac:dyDescent="0.3">
      <c r="A19" s="359">
        <f>+SUBTOTAL(3,$E$8:$E19)</f>
        <v>12</v>
      </c>
      <c r="B19" s="582">
        <v>45261</v>
      </c>
      <c r="C19" s="362" t="s">
        <v>766</v>
      </c>
      <c r="D19" s="359" t="str">
        <f>+VLOOKUP(C19,'Visual chart Edit'!$B$7:$C$491,2,FALSE)</f>
        <v>DA+3</v>
      </c>
      <c r="E19" s="359" t="s">
        <v>279</v>
      </c>
      <c r="F19" s="578">
        <v>45285</v>
      </c>
      <c r="G19" s="578">
        <v>45286</v>
      </c>
      <c r="H19" s="579" t="s">
        <v>880</v>
      </c>
      <c r="I19" s="580" t="s">
        <v>1032</v>
      </c>
      <c r="J19" s="581"/>
      <c r="K19" s="577"/>
      <c r="L19" s="577"/>
      <c r="M19" s="577"/>
      <c r="N19" s="577"/>
      <c r="O19" s="577"/>
      <c r="P19" s="577"/>
      <c r="Q19" s="577"/>
      <c r="R19" s="577"/>
      <c r="S19" s="577"/>
      <c r="T19" s="577"/>
      <c r="U19" s="577"/>
      <c r="V19" s="577"/>
      <c r="W19" s="577"/>
      <c r="X19" s="577"/>
      <c r="Y19" s="577"/>
      <c r="Z19" s="577"/>
      <c r="AA19" s="577"/>
      <c r="AB19" s="577"/>
      <c r="AC19" s="577"/>
      <c r="AD19" s="577"/>
      <c r="AE19" s="577"/>
      <c r="AF19" s="577"/>
      <c r="AG19" s="577"/>
      <c r="AH19" s="577"/>
      <c r="AI19" s="577"/>
      <c r="AJ19" s="577"/>
      <c r="AK19" s="577"/>
      <c r="AL19" s="577"/>
      <c r="AM19" s="577"/>
      <c r="AN19" s="577"/>
      <c r="AO19" s="577"/>
      <c r="AP19" s="577"/>
      <c r="AQ19" s="577"/>
      <c r="AR19" s="577"/>
      <c r="AS19" s="577"/>
      <c r="AT19" s="577"/>
      <c r="AU19" s="577"/>
      <c r="AV19" s="577"/>
      <c r="AW19" s="577"/>
      <c r="AX19" s="577"/>
      <c r="AY19" s="577"/>
      <c r="AZ19" s="577"/>
      <c r="BA19" s="577"/>
      <c r="BB19" s="577"/>
      <c r="BC19" s="577"/>
      <c r="BD19" s="577"/>
      <c r="BE19" s="577"/>
      <c r="BF19" s="577"/>
      <c r="BG19" s="577"/>
      <c r="BH19" s="577"/>
      <c r="BI19" s="577"/>
      <c r="BJ19" s="577"/>
      <c r="BK19" s="577"/>
      <c r="BL19" s="577"/>
      <c r="BM19" s="577"/>
      <c r="BN19" s="577"/>
      <c r="BO19" s="577"/>
      <c r="BP19" s="577"/>
      <c r="BQ19" s="577"/>
      <c r="BR19" s="577"/>
      <c r="BS19" s="577"/>
      <c r="BT19" s="577"/>
      <c r="BU19" s="577"/>
      <c r="BV19" s="577"/>
      <c r="BW19" s="577"/>
      <c r="BX19" s="577"/>
      <c r="BY19" s="577"/>
      <c r="BZ19" s="577"/>
      <c r="CA19" s="577"/>
      <c r="CB19" s="577"/>
      <c r="CC19" s="577"/>
      <c r="CD19" s="577"/>
      <c r="CE19" s="577"/>
      <c r="CF19" s="577"/>
      <c r="CG19" s="577"/>
      <c r="CH19" s="577"/>
      <c r="CI19" s="577"/>
      <c r="CJ19" s="577"/>
      <c r="CK19" s="577"/>
      <c r="CL19" s="577"/>
      <c r="CM19" s="577"/>
      <c r="CN19" s="577"/>
      <c r="CO19" s="577"/>
      <c r="CP19" s="577"/>
      <c r="CQ19" s="577"/>
      <c r="CR19" s="577"/>
      <c r="CS19" s="577"/>
      <c r="CT19" s="577"/>
      <c r="CU19" s="577"/>
      <c r="CV19" s="577"/>
      <c r="CW19" s="577"/>
    </row>
    <row r="20" spans="1:101" x14ac:dyDescent="0.3">
      <c r="A20" s="359">
        <f>+SUBTOTAL(3,$E$8:$E20)</f>
        <v>13</v>
      </c>
      <c r="B20" s="582">
        <v>45261</v>
      </c>
      <c r="C20" s="583" t="s">
        <v>782</v>
      </c>
      <c r="D20" s="359" t="str">
        <f>+VLOOKUP(C20,'Visual chart Edit'!$B$7:$C$491,2,FALSE)</f>
        <v>DA+3</v>
      </c>
      <c r="E20" s="359" t="s">
        <v>279</v>
      </c>
      <c r="F20" s="578">
        <v>45286</v>
      </c>
      <c r="G20" s="578">
        <v>45287</v>
      </c>
      <c r="H20" s="579" t="s">
        <v>882</v>
      </c>
      <c r="I20" s="580" t="s">
        <v>665</v>
      </c>
      <c r="J20" s="581"/>
      <c r="K20" s="577"/>
      <c r="L20" s="577"/>
      <c r="M20" s="577"/>
      <c r="N20" s="577"/>
      <c r="O20" s="577"/>
      <c r="P20" s="577"/>
      <c r="Q20" s="577"/>
      <c r="R20" s="577"/>
      <c r="S20" s="577"/>
      <c r="T20" s="577"/>
      <c r="U20" s="577"/>
      <c r="V20" s="577"/>
      <c r="W20" s="577"/>
      <c r="X20" s="577"/>
      <c r="Y20" s="577"/>
      <c r="Z20" s="577"/>
      <c r="AA20" s="577"/>
      <c r="AB20" s="577"/>
      <c r="AC20" s="577"/>
      <c r="AD20" s="577"/>
      <c r="AE20" s="577"/>
      <c r="AF20" s="577"/>
      <c r="AG20" s="577"/>
      <c r="AH20" s="577"/>
      <c r="AI20" s="577"/>
      <c r="AJ20" s="577"/>
      <c r="AK20" s="577"/>
      <c r="AL20" s="577"/>
      <c r="AM20" s="577"/>
      <c r="AN20" s="577"/>
      <c r="AO20" s="577"/>
      <c r="AP20" s="577"/>
      <c r="AQ20" s="577"/>
      <c r="AR20" s="577"/>
      <c r="AS20" s="577"/>
      <c r="AT20" s="577"/>
      <c r="AU20" s="577"/>
      <c r="AV20" s="577"/>
      <c r="AW20" s="577"/>
      <c r="AX20" s="577"/>
      <c r="AY20" s="577"/>
      <c r="AZ20" s="577"/>
      <c r="BA20" s="577"/>
      <c r="BB20" s="577"/>
      <c r="BC20" s="577"/>
      <c r="BD20" s="577"/>
      <c r="BE20" s="577"/>
      <c r="BF20" s="577"/>
      <c r="BG20" s="577"/>
      <c r="BH20" s="577"/>
      <c r="BI20" s="577"/>
      <c r="BJ20" s="577"/>
      <c r="BK20" s="577"/>
      <c r="BL20" s="577"/>
      <c r="BM20" s="577"/>
      <c r="BN20" s="577"/>
      <c r="BO20" s="577"/>
      <c r="BP20" s="577"/>
      <c r="BQ20" s="577"/>
      <c r="BR20" s="577"/>
      <c r="BS20" s="577"/>
      <c r="BT20" s="577"/>
      <c r="BU20" s="577"/>
      <c r="BV20" s="577"/>
      <c r="BW20" s="577"/>
      <c r="BX20" s="577"/>
      <c r="BY20" s="577"/>
      <c r="BZ20" s="577"/>
      <c r="CA20" s="577"/>
      <c r="CB20" s="577"/>
      <c r="CC20" s="577"/>
      <c r="CD20" s="577"/>
      <c r="CE20" s="577"/>
      <c r="CF20" s="577"/>
      <c r="CG20" s="577"/>
      <c r="CH20" s="577"/>
      <c r="CI20" s="577"/>
      <c r="CJ20" s="577"/>
      <c r="CK20" s="577"/>
      <c r="CL20" s="577"/>
      <c r="CM20" s="577"/>
      <c r="CN20" s="577"/>
      <c r="CO20" s="577"/>
      <c r="CP20" s="577"/>
      <c r="CQ20" s="577"/>
      <c r="CR20" s="577"/>
      <c r="CS20" s="577"/>
      <c r="CT20" s="577"/>
      <c r="CU20" s="577"/>
      <c r="CV20" s="577"/>
      <c r="CW20" s="577"/>
    </row>
    <row r="21" spans="1:101" x14ac:dyDescent="0.3">
      <c r="A21" s="359">
        <f>+SUBTOTAL(3,$E$8:$E21)</f>
        <v>14</v>
      </c>
      <c r="B21" s="582">
        <v>45261</v>
      </c>
      <c r="C21" s="362" t="s">
        <v>798</v>
      </c>
      <c r="D21" s="359" t="str">
        <f>+VLOOKUP(C21,'Visual chart Edit'!$B$7:$C$491,2,FALSE)</f>
        <v>DA+3</v>
      </c>
      <c r="E21" s="359" t="s">
        <v>279</v>
      </c>
      <c r="F21" s="578">
        <v>45286</v>
      </c>
      <c r="G21" s="578">
        <v>45288</v>
      </c>
      <c r="H21" s="579" t="s">
        <v>239</v>
      </c>
      <c r="I21" s="580" t="s">
        <v>1013</v>
      </c>
      <c r="J21" s="581"/>
      <c r="K21" s="577"/>
      <c r="L21" s="577"/>
      <c r="M21" s="577"/>
      <c r="N21" s="577"/>
      <c r="O21" s="577"/>
      <c r="P21" s="577"/>
      <c r="Q21" s="577"/>
      <c r="R21" s="577"/>
      <c r="S21" s="577"/>
      <c r="T21" s="577"/>
      <c r="U21" s="577"/>
      <c r="V21" s="577"/>
      <c r="W21" s="577"/>
      <c r="X21" s="577"/>
      <c r="Y21" s="577"/>
      <c r="Z21" s="577"/>
      <c r="AA21" s="577"/>
      <c r="AB21" s="577"/>
      <c r="AC21" s="577"/>
      <c r="AD21" s="577"/>
      <c r="AE21" s="577"/>
      <c r="AF21" s="577"/>
      <c r="AG21" s="577"/>
      <c r="AH21" s="577"/>
      <c r="AI21" s="577"/>
      <c r="AJ21" s="577"/>
      <c r="AK21" s="577"/>
      <c r="AL21" s="577"/>
      <c r="AM21" s="577"/>
      <c r="AN21" s="577"/>
      <c r="AO21" s="577"/>
      <c r="AP21" s="577"/>
      <c r="AQ21" s="577"/>
      <c r="AR21" s="577"/>
      <c r="AS21" s="577"/>
      <c r="AT21" s="577"/>
      <c r="AU21" s="577"/>
      <c r="AV21" s="577"/>
      <c r="AW21" s="577"/>
      <c r="AX21" s="577"/>
      <c r="AY21" s="577"/>
      <c r="AZ21" s="577"/>
      <c r="BA21" s="577"/>
      <c r="BB21" s="577"/>
      <c r="BC21" s="577"/>
      <c r="BD21" s="577"/>
      <c r="BE21" s="577"/>
      <c r="BF21" s="577"/>
      <c r="BG21" s="577"/>
      <c r="BH21" s="577"/>
      <c r="BI21" s="577"/>
      <c r="BJ21" s="577"/>
      <c r="BK21" s="577"/>
      <c r="BL21" s="577"/>
      <c r="BM21" s="577"/>
      <c r="BN21" s="577"/>
      <c r="BO21" s="577"/>
      <c r="BP21" s="577"/>
      <c r="BQ21" s="577"/>
      <c r="BR21" s="577"/>
      <c r="BS21" s="577"/>
      <c r="BT21" s="577"/>
      <c r="BU21" s="577"/>
      <c r="BV21" s="577"/>
      <c r="BW21" s="577"/>
      <c r="BX21" s="577"/>
      <c r="BY21" s="577"/>
      <c r="BZ21" s="577"/>
      <c r="CA21" s="577"/>
      <c r="CB21" s="577"/>
      <c r="CC21" s="577"/>
      <c r="CD21" s="577"/>
      <c r="CE21" s="577"/>
      <c r="CF21" s="577"/>
      <c r="CG21" s="577"/>
      <c r="CH21" s="577"/>
      <c r="CI21" s="577"/>
      <c r="CJ21" s="577"/>
      <c r="CK21" s="577"/>
      <c r="CL21" s="577"/>
      <c r="CM21" s="577"/>
      <c r="CN21" s="577"/>
      <c r="CO21" s="577"/>
      <c r="CP21" s="577"/>
      <c r="CQ21" s="577"/>
      <c r="CR21" s="577"/>
      <c r="CS21" s="577"/>
      <c r="CT21" s="577"/>
      <c r="CU21" s="577"/>
      <c r="CV21" s="577"/>
      <c r="CW21" s="577"/>
    </row>
    <row r="22" spans="1:101" x14ac:dyDescent="0.3">
      <c r="A22" s="359">
        <f>+SUBTOTAL(3,$E$8:$E22)</f>
        <v>15</v>
      </c>
      <c r="B22" s="582">
        <v>45261</v>
      </c>
      <c r="C22" s="361" t="s">
        <v>765</v>
      </c>
      <c r="D22" s="359" t="str">
        <f>+VLOOKUP(C22,'Visual chart Edit'!$B$7:$C$491,2,FALSE)</f>
        <v>DB1+3</v>
      </c>
      <c r="E22" s="359" t="s">
        <v>279</v>
      </c>
      <c r="F22" s="578">
        <v>45287</v>
      </c>
      <c r="G22" s="578">
        <v>45288</v>
      </c>
      <c r="H22" s="579" t="s">
        <v>880</v>
      </c>
      <c r="I22" s="580" t="s">
        <v>665</v>
      </c>
      <c r="J22" s="581"/>
      <c r="K22" s="577"/>
      <c r="L22" s="577"/>
      <c r="M22" s="577"/>
      <c r="N22" s="577"/>
      <c r="O22" s="577"/>
      <c r="P22" s="577"/>
      <c r="Q22" s="577"/>
      <c r="R22" s="577"/>
      <c r="S22" s="577"/>
      <c r="T22" s="577"/>
      <c r="U22" s="577"/>
      <c r="V22" s="577"/>
      <c r="W22" s="577"/>
      <c r="X22" s="577"/>
      <c r="Y22" s="577"/>
      <c r="Z22" s="577"/>
      <c r="AA22" s="577"/>
      <c r="AB22" s="577"/>
      <c r="AC22" s="577"/>
      <c r="AD22" s="577"/>
      <c r="AE22" s="577"/>
      <c r="AF22" s="577"/>
      <c r="AG22" s="577"/>
      <c r="AH22" s="577"/>
      <c r="AI22" s="577"/>
      <c r="AJ22" s="577"/>
      <c r="AK22" s="577"/>
      <c r="AL22" s="577"/>
      <c r="AM22" s="577"/>
      <c r="AN22" s="577"/>
      <c r="AO22" s="577"/>
      <c r="AP22" s="577"/>
      <c r="AQ22" s="577"/>
      <c r="AR22" s="577"/>
      <c r="AS22" s="577"/>
      <c r="AT22" s="577"/>
      <c r="AU22" s="577"/>
      <c r="AV22" s="577"/>
      <c r="AW22" s="577"/>
      <c r="AX22" s="577"/>
      <c r="AY22" s="577"/>
      <c r="AZ22" s="577"/>
      <c r="BA22" s="577"/>
      <c r="BB22" s="577"/>
      <c r="BC22" s="577"/>
      <c r="BD22" s="577"/>
      <c r="BE22" s="577"/>
      <c r="BF22" s="577"/>
      <c r="BG22" s="577"/>
      <c r="BH22" s="577"/>
      <c r="BI22" s="577"/>
      <c r="BJ22" s="577"/>
      <c r="BK22" s="577"/>
      <c r="BL22" s="577"/>
      <c r="BM22" s="577"/>
      <c r="BN22" s="577"/>
      <c r="BO22" s="577"/>
      <c r="BP22" s="577"/>
      <c r="BQ22" s="577"/>
      <c r="BR22" s="577"/>
      <c r="BS22" s="577"/>
      <c r="BT22" s="577"/>
      <c r="BU22" s="577"/>
      <c r="BV22" s="577"/>
      <c r="BW22" s="577"/>
      <c r="BX22" s="577"/>
      <c r="BY22" s="577"/>
      <c r="BZ22" s="577"/>
      <c r="CA22" s="577"/>
      <c r="CB22" s="577"/>
      <c r="CC22" s="577"/>
      <c r="CD22" s="577"/>
      <c r="CE22" s="577"/>
      <c r="CF22" s="577"/>
      <c r="CG22" s="577"/>
      <c r="CH22" s="577"/>
      <c r="CI22" s="577"/>
      <c r="CJ22" s="577"/>
      <c r="CK22" s="577"/>
      <c r="CL22" s="577"/>
      <c r="CM22" s="577"/>
      <c r="CN22" s="577"/>
      <c r="CO22" s="577"/>
      <c r="CP22" s="577"/>
      <c r="CQ22" s="577"/>
      <c r="CR22" s="577"/>
      <c r="CS22" s="577"/>
      <c r="CT22" s="577"/>
      <c r="CU22" s="577"/>
      <c r="CV22" s="577"/>
      <c r="CW22" s="577"/>
    </row>
    <row r="23" spans="1:101" x14ac:dyDescent="0.3">
      <c r="A23" s="359">
        <f>+SUBTOTAL(3,$E$8:$E23)</f>
        <v>16</v>
      </c>
      <c r="B23" s="582">
        <v>45261</v>
      </c>
      <c r="C23" s="362" t="s">
        <v>59</v>
      </c>
      <c r="D23" s="359" t="str">
        <f>+VLOOKUP(C23,'Visual chart Edit'!$B$7:$C$491,2,FALSE)</f>
        <v>DA+3</v>
      </c>
      <c r="E23" s="359" t="s">
        <v>32</v>
      </c>
      <c r="F23" s="578">
        <v>45282</v>
      </c>
      <c r="G23" s="578">
        <v>45289</v>
      </c>
      <c r="H23" s="579" t="s">
        <v>256</v>
      </c>
      <c r="I23" s="580" t="s">
        <v>240</v>
      </c>
      <c r="J23" s="581"/>
      <c r="K23" s="577"/>
      <c r="L23" s="577"/>
      <c r="M23" s="577"/>
      <c r="N23" s="577"/>
      <c r="O23" s="577"/>
      <c r="P23" s="577"/>
      <c r="Q23" s="577"/>
      <c r="R23" s="577"/>
      <c r="S23" s="577"/>
      <c r="T23" s="577"/>
      <c r="U23" s="577"/>
      <c r="V23" s="577"/>
      <c r="W23" s="577"/>
      <c r="X23" s="577"/>
      <c r="Y23" s="577"/>
      <c r="Z23" s="577"/>
      <c r="AA23" s="577"/>
      <c r="AB23" s="577"/>
      <c r="AC23" s="577"/>
      <c r="AD23" s="577"/>
      <c r="AE23" s="577"/>
      <c r="AF23" s="577"/>
      <c r="AG23" s="577"/>
      <c r="AH23" s="577"/>
      <c r="AI23" s="577"/>
      <c r="AJ23" s="577"/>
      <c r="AK23" s="577"/>
      <c r="AL23" s="577"/>
      <c r="AM23" s="577"/>
      <c r="AN23" s="577"/>
      <c r="AO23" s="577"/>
      <c r="AP23" s="577"/>
      <c r="AQ23" s="577"/>
      <c r="AR23" s="577"/>
      <c r="AS23" s="577"/>
      <c r="AT23" s="577"/>
      <c r="AU23" s="577"/>
      <c r="AV23" s="577"/>
      <c r="AW23" s="577"/>
      <c r="AX23" s="577"/>
      <c r="AY23" s="577"/>
      <c r="AZ23" s="577"/>
      <c r="BA23" s="577"/>
      <c r="BB23" s="577"/>
      <c r="BC23" s="577"/>
      <c r="BD23" s="577"/>
      <c r="BE23" s="577"/>
      <c r="BF23" s="577"/>
      <c r="BG23" s="577"/>
      <c r="BH23" s="577"/>
      <c r="BI23" s="577"/>
      <c r="BJ23" s="577"/>
      <c r="BK23" s="577"/>
      <c r="BL23" s="577"/>
      <c r="BM23" s="577"/>
      <c r="BN23" s="577"/>
      <c r="BO23" s="577"/>
      <c r="BP23" s="577"/>
      <c r="BQ23" s="577"/>
      <c r="BR23" s="577"/>
      <c r="BS23" s="577"/>
      <c r="BT23" s="577"/>
      <c r="BU23" s="577"/>
      <c r="BV23" s="577"/>
      <c r="BW23" s="577"/>
      <c r="BX23" s="577"/>
      <c r="BY23" s="577"/>
      <c r="BZ23" s="577"/>
      <c r="CA23" s="577"/>
      <c r="CB23" s="577"/>
      <c r="CC23" s="577"/>
      <c r="CD23" s="577"/>
      <c r="CE23" s="577"/>
      <c r="CF23" s="577"/>
      <c r="CG23" s="577"/>
      <c r="CH23" s="577"/>
      <c r="CI23" s="577"/>
      <c r="CJ23" s="577"/>
      <c r="CK23" s="577"/>
      <c r="CL23" s="577"/>
      <c r="CM23" s="577"/>
      <c r="CN23" s="577"/>
      <c r="CO23" s="577"/>
      <c r="CP23" s="577"/>
      <c r="CQ23" s="577"/>
      <c r="CR23" s="577"/>
      <c r="CS23" s="577"/>
      <c r="CT23" s="577"/>
      <c r="CU23" s="577"/>
      <c r="CV23" s="577"/>
      <c r="CW23" s="577"/>
    </row>
    <row r="24" spans="1:101" x14ac:dyDescent="0.3">
      <c r="A24" s="359">
        <f>+SUBTOTAL(3,$E$8:$E24)</f>
        <v>17</v>
      </c>
      <c r="B24" s="582">
        <v>45261</v>
      </c>
      <c r="C24" s="362" t="s">
        <v>763</v>
      </c>
      <c r="D24" s="359" t="str">
        <f>+VLOOKUP(C24,'Visual chart Edit'!$B$7:$C$491,2,FALSE)</f>
        <v>DA+3</v>
      </c>
      <c r="E24" s="359" t="s">
        <v>32</v>
      </c>
      <c r="F24" s="578">
        <v>45287</v>
      </c>
      <c r="G24" s="578">
        <v>45289</v>
      </c>
      <c r="H24" s="579" t="s">
        <v>1016</v>
      </c>
      <c r="I24" s="580" t="s">
        <v>1013</v>
      </c>
      <c r="J24" s="581"/>
      <c r="K24" s="577"/>
      <c r="L24" s="577"/>
      <c r="M24" s="577"/>
      <c r="N24" s="577"/>
      <c r="O24" s="577"/>
      <c r="P24" s="577"/>
      <c r="Q24" s="577"/>
      <c r="R24" s="577"/>
      <c r="S24" s="577"/>
      <c r="T24" s="577"/>
      <c r="U24" s="577"/>
      <c r="V24" s="577"/>
      <c r="W24" s="577"/>
      <c r="X24" s="577"/>
      <c r="Y24" s="577"/>
      <c r="Z24" s="577"/>
      <c r="AA24" s="577"/>
      <c r="AB24" s="577"/>
      <c r="AC24" s="577"/>
      <c r="AD24" s="577"/>
      <c r="AE24" s="577"/>
      <c r="AF24" s="577"/>
      <c r="AG24" s="577"/>
      <c r="AH24" s="577"/>
      <c r="AI24" s="577"/>
      <c r="AJ24" s="577"/>
      <c r="AK24" s="577"/>
      <c r="AL24" s="577"/>
      <c r="AM24" s="577"/>
      <c r="AN24" s="577"/>
      <c r="AO24" s="577"/>
      <c r="AP24" s="577"/>
      <c r="AQ24" s="577"/>
      <c r="AR24" s="577"/>
      <c r="AS24" s="577"/>
      <c r="AT24" s="577"/>
      <c r="AU24" s="577"/>
      <c r="AV24" s="577"/>
      <c r="AW24" s="577"/>
      <c r="AX24" s="577"/>
      <c r="AY24" s="577"/>
      <c r="AZ24" s="577"/>
      <c r="BA24" s="577"/>
      <c r="BB24" s="577"/>
      <c r="BC24" s="577"/>
      <c r="BD24" s="577"/>
      <c r="BE24" s="577"/>
      <c r="BF24" s="577"/>
      <c r="BG24" s="577"/>
      <c r="BH24" s="577"/>
      <c r="BI24" s="577"/>
      <c r="BJ24" s="577"/>
      <c r="BK24" s="577"/>
      <c r="BL24" s="577"/>
      <c r="BM24" s="577"/>
      <c r="BN24" s="577"/>
      <c r="BO24" s="577"/>
      <c r="BP24" s="577"/>
      <c r="BQ24" s="577"/>
      <c r="BR24" s="577"/>
      <c r="BS24" s="577"/>
      <c r="BT24" s="577"/>
      <c r="BU24" s="577"/>
      <c r="BV24" s="577"/>
      <c r="BW24" s="577"/>
      <c r="BX24" s="577"/>
      <c r="BY24" s="577"/>
      <c r="BZ24" s="577"/>
      <c r="CA24" s="577"/>
      <c r="CB24" s="577"/>
      <c r="CC24" s="577"/>
      <c r="CD24" s="577"/>
      <c r="CE24" s="577"/>
      <c r="CF24" s="577"/>
      <c r="CG24" s="577"/>
      <c r="CH24" s="577"/>
      <c r="CI24" s="577"/>
      <c r="CJ24" s="577"/>
      <c r="CK24" s="577"/>
      <c r="CL24" s="577"/>
      <c r="CM24" s="577"/>
      <c r="CN24" s="577"/>
      <c r="CO24" s="577"/>
      <c r="CP24" s="577"/>
      <c r="CQ24" s="577"/>
      <c r="CR24" s="577"/>
      <c r="CS24" s="577"/>
      <c r="CT24" s="577"/>
      <c r="CU24" s="577"/>
      <c r="CV24" s="577"/>
      <c r="CW24" s="577"/>
    </row>
    <row r="25" spans="1:101" x14ac:dyDescent="0.3">
      <c r="A25" s="359">
        <f>+SUBTOTAL(3,$E$8:$E25)</f>
        <v>18</v>
      </c>
      <c r="B25" s="582">
        <v>45261</v>
      </c>
      <c r="C25" s="362" t="s">
        <v>811</v>
      </c>
      <c r="D25" s="359" t="str">
        <f>+VLOOKUP(C25,'Visual chart Edit'!$B$7:$C$491,2,FALSE)</f>
        <v>DA+3</v>
      </c>
      <c r="E25" s="359" t="s">
        <v>279</v>
      </c>
      <c r="F25" s="578">
        <v>45287</v>
      </c>
      <c r="G25" s="578">
        <v>45289</v>
      </c>
      <c r="H25" s="579" t="s">
        <v>881</v>
      </c>
      <c r="I25" s="580" t="s">
        <v>1013</v>
      </c>
      <c r="J25" s="581"/>
      <c r="K25" s="577"/>
      <c r="L25" s="577"/>
      <c r="M25" s="577"/>
      <c r="N25" s="577"/>
      <c r="O25" s="577"/>
      <c r="P25" s="577"/>
      <c r="Q25" s="577"/>
      <c r="R25" s="577"/>
      <c r="S25" s="577"/>
      <c r="T25" s="577"/>
      <c r="U25" s="577"/>
      <c r="V25" s="577"/>
      <c r="W25" s="577"/>
      <c r="X25" s="577"/>
      <c r="Y25" s="577"/>
      <c r="Z25" s="577"/>
      <c r="AA25" s="577"/>
      <c r="AB25" s="577"/>
      <c r="AC25" s="577"/>
      <c r="AD25" s="577"/>
      <c r="AE25" s="577"/>
      <c r="AF25" s="577"/>
      <c r="AG25" s="577"/>
      <c r="AH25" s="577"/>
      <c r="AI25" s="577"/>
      <c r="AJ25" s="577"/>
      <c r="AK25" s="577"/>
      <c r="AL25" s="577"/>
      <c r="AM25" s="577"/>
      <c r="AN25" s="577"/>
      <c r="AO25" s="577"/>
      <c r="AP25" s="577"/>
      <c r="AQ25" s="577"/>
      <c r="AR25" s="577"/>
      <c r="AS25" s="577"/>
      <c r="AT25" s="577"/>
      <c r="AU25" s="577"/>
      <c r="AV25" s="577"/>
      <c r="AW25" s="577"/>
      <c r="AX25" s="577"/>
      <c r="AY25" s="577"/>
      <c r="AZ25" s="577"/>
      <c r="BA25" s="577"/>
      <c r="BB25" s="577"/>
      <c r="BC25" s="577"/>
      <c r="BD25" s="577"/>
      <c r="BE25" s="577"/>
      <c r="BF25" s="577"/>
      <c r="BG25" s="577"/>
      <c r="BH25" s="577"/>
      <c r="BI25" s="577"/>
      <c r="BJ25" s="577"/>
      <c r="BK25" s="577"/>
      <c r="BL25" s="577"/>
      <c r="BM25" s="577"/>
      <c r="BN25" s="577"/>
      <c r="BO25" s="577"/>
      <c r="BP25" s="577"/>
      <c r="BQ25" s="577"/>
      <c r="BR25" s="577"/>
      <c r="BS25" s="577"/>
      <c r="BT25" s="577"/>
      <c r="BU25" s="577"/>
      <c r="BV25" s="577"/>
      <c r="BW25" s="577"/>
      <c r="BX25" s="577"/>
      <c r="BY25" s="577"/>
      <c r="BZ25" s="577"/>
      <c r="CA25" s="577"/>
      <c r="CB25" s="577"/>
      <c r="CC25" s="577"/>
      <c r="CD25" s="577"/>
      <c r="CE25" s="577"/>
      <c r="CF25" s="577"/>
      <c r="CG25" s="577"/>
      <c r="CH25" s="577"/>
      <c r="CI25" s="577"/>
      <c r="CJ25" s="577"/>
      <c r="CK25" s="577"/>
      <c r="CL25" s="577"/>
      <c r="CM25" s="577"/>
      <c r="CN25" s="577"/>
      <c r="CO25" s="577"/>
      <c r="CP25" s="577"/>
      <c r="CQ25" s="577"/>
      <c r="CR25" s="577"/>
      <c r="CS25" s="577"/>
      <c r="CT25" s="577"/>
      <c r="CU25" s="577"/>
      <c r="CV25" s="577"/>
      <c r="CW25" s="577"/>
    </row>
    <row r="26" spans="1:101" x14ac:dyDescent="0.3">
      <c r="A26" s="359">
        <f>+SUBTOTAL(3,$E$8:$E26)</f>
        <v>19</v>
      </c>
      <c r="B26" s="582">
        <v>45261</v>
      </c>
      <c r="C26" s="362" t="s">
        <v>781</v>
      </c>
      <c r="D26" s="359" t="str">
        <f>+VLOOKUP(C26,'Visual chart Edit'!$B$7:$C$491,2,FALSE)</f>
        <v>DA+0</v>
      </c>
      <c r="E26" s="359" t="s">
        <v>279</v>
      </c>
      <c r="F26" s="578">
        <v>45286</v>
      </c>
      <c r="G26" s="578">
        <v>45289</v>
      </c>
      <c r="H26" s="579" t="s">
        <v>882</v>
      </c>
      <c r="I26" s="580" t="s">
        <v>665</v>
      </c>
      <c r="J26" s="581"/>
      <c r="K26" s="577"/>
      <c r="L26" s="577"/>
      <c r="M26" s="577"/>
      <c r="N26" s="577"/>
      <c r="O26" s="577"/>
      <c r="P26" s="577"/>
      <c r="Q26" s="577"/>
      <c r="R26" s="577"/>
      <c r="S26" s="577"/>
      <c r="T26" s="577"/>
      <c r="U26" s="577"/>
      <c r="V26" s="577"/>
      <c r="W26" s="577"/>
      <c r="X26" s="577"/>
      <c r="Y26" s="577"/>
      <c r="Z26" s="577"/>
      <c r="AA26" s="577"/>
      <c r="AB26" s="577"/>
      <c r="AC26" s="577"/>
      <c r="AD26" s="577"/>
      <c r="AE26" s="577"/>
      <c r="AF26" s="577"/>
      <c r="AG26" s="577"/>
      <c r="AH26" s="577"/>
      <c r="AI26" s="577"/>
      <c r="AJ26" s="577"/>
      <c r="AK26" s="577"/>
      <c r="AL26" s="577"/>
      <c r="AM26" s="577"/>
      <c r="AN26" s="577"/>
      <c r="AO26" s="577"/>
      <c r="AP26" s="577"/>
      <c r="AQ26" s="577"/>
      <c r="AR26" s="577"/>
      <c r="AS26" s="577"/>
      <c r="AT26" s="577"/>
      <c r="AU26" s="577"/>
      <c r="AV26" s="577"/>
      <c r="AW26" s="577"/>
      <c r="AX26" s="577"/>
      <c r="AY26" s="577"/>
      <c r="AZ26" s="577"/>
      <c r="BA26" s="577"/>
      <c r="BB26" s="577"/>
      <c r="BC26" s="577"/>
      <c r="BD26" s="577"/>
      <c r="BE26" s="577"/>
      <c r="BF26" s="577"/>
      <c r="BG26" s="577"/>
      <c r="BH26" s="577"/>
      <c r="BI26" s="577"/>
      <c r="BJ26" s="577"/>
      <c r="BK26" s="577"/>
      <c r="BL26" s="577"/>
      <c r="BM26" s="577"/>
      <c r="BN26" s="577"/>
      <c r="BO26" s="577"/>
      <c r="BP26" s="577"/>
      <c r="BQ26" s="577"/>
      <c r="BR26" s="577"/>
      <c r="BS26" s="577"/>
      <c r="BT26" s="577"/>
      <c r="BU26" s="577"/>
      <c r="BV26" s="577"/>
      <c r="BW26" s="577"/>
      <c r="BX26" s="577"/>
      <c r="BY26" s="577"/>
      <c r="BZ26" s="577"/>
      <c r="CA26" s="577"/>
      <c r="CB26" s="577"/>
      <c r="CC26" s="577"/>
      <c r="CD26" s="577"/>
      <c r="CE26" s="577"/>
      <c r="CF26" s="577"/>
      <c r="CG26" s="577"/>
      <c r="CH26" s="577"/>
      <c r="CI26" s="577"/>
      <c r="CJ26" s="577"/>
      <c r="CK26" s="577"/>
      <c r="CL26" s="577"/>
      <c r="CM26" s="577"/>
      <c r="CN26" s="577"/>
      <c r="CO26" s="577"/>
      <c r="CP26" s="577"/>
      <c r="CQ26" s="577"/>
      <c r="CR26" s="577"/>
      <c r="CS26" s="577"/>
      <c r="CT26" s="577"/>
      <c r="CU26" s="577"/>
      <c r="CV26" s="577"/>
      <c r="CW26" s="577"/>
    </row>
    <row r="27" spans="1:101" x14ac:dyDescent="0.3">
      <c r="A27" s="359">
        <f>+SUBTOTAL(3,$E$8:$E27)</f>
        <v>20</v>
      </c>
      <c r="B27" s="582">
        <v>45261</v>
      </c>
      <c r="C27" s="362" t="s">
        <v>191</v>
      </c>
      <c r="D27" s="359" t="str">
        <f>+VLOOKUP(C27,'Visual chart Edit'!$B$7:$C$491,2,FALSE)</f>
        <v>DA+0</v>
      </c>
      <c r="E27" s="359" t="s">
        <v>32</v>
      </c>
      <c r="F27" s="578">
        <v>45285</v>
      </c>
      <c r="G27" s="578">
        <v>45290</v>
      </c>
      <c r="H27" s="579" t="s">
        <v>1015</v>
      </c>
      <c r="I27" s="580" t="s">
        <v>240</v>
      </c>
      <c r="J27" s="581"/>
      <c r="K27" s="577"/>
      <c r="L27" s="577"/>
      <c r="M27" s="577"/>
      <c r="N27" s="577"/>
      <c r="O27" s="577"/>
      <c r="P27" s="577"/>
      <c r="Q27" s="577"/>
      <c r="R27" s="577"/>
      <c r="S27" s="577"/>
      <c r="T27" s="577"/>
      <c r="U27" s="577"/>
      <c r="V27" s="577"/>
      <c r="W27" s="577"/>
      <c r="X27" s="577"/>
      <c r="Y27" s="577"/>
      <c r="Z27" s="577"/>
      <c r="AA27" s="577"/>
      <c r="AB27" s="577"/>
      <c r="AC27" s="577"/>
      <c r="AD27" s="577"/>
      <c r="AE27" s="577"/>
      <c r="AF27" s="577"/>
      <c r="AG27" s="577"/>
      <c r="AH27" s="577"/>
      <c r="AI27" s="577"/>
      <c r="AJ27" s="577"/>
      <c r="AK27" s="577"/>
      <c r="AL27" s="577"/>
      <c r="AM27" s="577"/>
      <c r="AN27" s="577"/>
      <c r="AO27" s="577"/>
      <c r="AP27" s="577"/>
      <c r="AQ27" s="577"/>
      <c r="AR27" s="577"/>
      <c r="AS27" s="577"/>
      <c r="AT27" s="577"/>
      <c r="AU27" s="577"/>
      <c r="AV27" s="577"/>
      <c r="AW27" s="577"/>
      <c r="AX27" s="577"/>
      <c r="AY27" s="577"/>
      <c r="AZ27" s="577"/>
      <c r="BA27" s="577"/>
      <c r="BB27" s="577"/>
      <c r="BC27" s="577"/>
      <c r="BD27" s="577"/>
      <c r="BE27" s="577"/>
      <c r="BF27" s="577"/>
      <c r="BG27" s="577"/>
      <c r="BH27" s="577"/>
      <c r="BI27" s="577"/>
      <c r="BJ27" s="577"/>
      <c r="BK27" s="577"/>
      <c r="BL27" s="577"/>
      <c r="BM27" s="577"/>
      <c r="BN27" s="577"/>
      <c r="BO27" s="577"/>
      <c r="BP27" s="577"/>
      <c r="BQ27" s="577"/>
      <c r="BR27" s="577"/>
      <c r="BS27" s="577"/>
      <c r="BT27" s="577"/>
      <c r="BU27" s="577"/>
      <c r="BV27" s="577"/>
      <c r="BW27" s="577"/>
      <c r="BX27" s="577"/>
      <c r="BY27" s="577"/>
      <c r="BZ27" s="577"/>
      <c r="CA27" s="577"/>
      <c r="CB27" s="577"/>
      <c r="CC27" s="577"/>
      <c r="CD27" s="577"/>
      <c r="CE27" s="577"/>
      <c r="CF27" s="577"/>
      <c r="CG27" s="577"/>
      <c r="CH27" s="577"/>
      <c r="CI27" s="577"/>
      <c r="CJ27" s="577"/>
      <c r="CK27" s="577"/>
      <c r="CL27" s="577"/>
      <c r="CM27" s="577"/>
      <c r="CN27" s="577"/>
      <c r="CO27" s="577"/>
      <c r="CP27" s="577"/>
      <c r="CQ27" s="577"/>
      <c r="CR27" s="577"/>
      <c r="CS27" s="577"/>
      <c r="CT27" s="577"/>
      <c r="CU27" s="577"/>
      <c r="CV27" s="577"/>
      <c r="CW27" s="577"/>
    </row>
    <row r="28" spans="1:101" x14ac:dyDescent="0.3">
      <c r="A28" s="359">
        <f>+SUBTOTAL(3,$E$8:$E28)</f>
        <v>21</v>
      </c>
      <c r="B28" s="582">
        <v>45261</v>
      </c>
      <c r="C28" s="362" t="s">
        <v>764</v>
      </c>
      <c r="D28" s="359" t="str">
        <f>+VLOOKUP(C28,'Visual chart Edit'!$B$7:$C$491,2,FALSE)</f>
        <v>DA+3</v>
      </c>
      <c r="E28" s="359" t="s">
        <v>279</v>
      </c>
      <c r="F28" s="578">
        <v>45289</v>
      </c>
      <c r="G28" s="578">
        <v>45290</v>
      </c>
      <c r="H28" s="579" t="s">
        <v>880</v>
      </c>
      <c r="I28" s="580" t="s">
        <v>1032</v>
      </c>
      <c r="J28" s="581"/>
      <c r="K28" s="577"/>
      <c r="L28" s="577"/>
      <c r="M28" s="577"/>
      <c r="N28" s="577"/>
      <c r="O28" s="577"/>
      <c r="P28" s="577"/>
      <c r="Q28" s="577"/>
      <c r="R28" s="577"/>
      <c r="S28" s="577"/>
      <c r="T28" s="577"/>
      <c r="U28" s="577"/>
      <c r="V28" s="577"/>
      <c r="W28" s="577"/>
      <c r="X28" s="577"/>
      <c r="Y28" s="577"/>
      <c r="Z28" s="577"/>
      <c r="AA28" s="577"/>
      <c r="AB28" s="577"/>
      <c r="AC28" s="577"/>
      <c r="AD28" s="577"/>
      <c r="AE28" s="577"/>
      <c r="AF28" s="577"/>
      <c r="AG28" s="577"/>
      <c r="AH28" s="577"/>
      <c r="AI28" s="577"/>
      <c r="AJ28" s="577"/>
      <c r="AK28" s="577"/>
      <c r="AL28" s="577"/>
      <c r="AM28" s="577"/>
      <c r="AN28" s="577"/>
      <c r="AO28" s="577"/>
      <c r="AP28" s="577"/>
      <c r="AQ28" s="577"/>
      <c r="AR28" s="577"/>
      <c r="AS28" s="577"/>
      <c r="AT28" s="577"/>
      <c r="AU28" s="577"/>
      <c r="AV28" s="577"/>
      <c r="AW28" s="577"/>
      <c r="AX28" s="577"/>
      <c r="AY28" s="577"/>
      <c r="AZ28" s="577"/>
      <c r="BA28" s="577"/>
      <c r="BB28" s="577"/>
      <c r="BC28" s="577"/>
      <c r="BD28" s="577"/>
      <c r="BE28" s="577"/>
      <c r="BF28" s="577"/>
      <c r="BG28" s="577"/>
      <c r="BH28" s="577"/>
      <c r="BI28" s="577"/>
      <c r="BJ28" s="577"/>
      <c r="BK28" s="577"/>
      <c r="BL28" s="577"/>
      <c r="BM28" s="577"/>
      <c r="BN28" s="577"/>
      <c r="BO28" s="577"/>
      <c r="BP28" s="577"/>
      <c r="BQ28" s="577"/>
      <c r="BR28" s="577"/>
      <c r="BS28" s="577"/>
      <c r="BT28" s="577"/>
      <c r="BU28" s="577"/>
      <c r="BV28" s="577"/>
      <c r="BW28" s="577"/>
      <c r="BX28" s="577"/>
      <c r="BY28" s="577"/>
      <c r="BZ28" s="577"/>
      <c r="CA28" s="577"/>
      <c r="CB28" s="577"/>
      <c r="CC28" s="577"/>
      <c r="CD28" s="577"/>
      <c r="CE28" s="577"/>
      <c r="CF28" s="577"/>
      <c r="CG28" s="577"/>
      <c r="CH28" s="577"/>
      <c r="CI28" s="577"/>
      <c r="CJ28" s="577"/>
      <c r="CK28" s="577"/>
      <c r="CL28" s="577"/>
      <c r="CM28" s="577"/>
      <c r="CN28" s="577"/>
      <c r="CO28" s="577"/>
      <c r="CP28" s="577"/>
      <c r="CQ28" s="577"/>
      <c r="CR28" s="577"/>
      <c r="CS28" s="577"/>
      <c r="CT28" s="577"/>
      <c r="CU28" s="577"/>
      <c r="CV28" s="577"/>
      <c r="CW28" s="577"/>
    </row>
    <row r="29" spans="1:101" x14ac:dyDescent="0.3">
      <c r="A29" s="359">
        <f>+SUBTOTAL(3,$E$8:$E29)</f>
        <v>22</v>
      </c>
      <c r="B29" s="582">
        <v>45261</v>
      </c>
      <c r="C29" s="362" t="s">
        <v>762</v>
      </c>
      <c r="D29" s="359" t="str">
        <f>+VLOOKUP(C29,'Visual chart Edit'!$B$7:$C$491,2,FALSE)</f>
        <v>DA+3</v>
      </c>
      <c r="E29" s="359" t="s">
        <v>32</v>
      </c>
      <c r="F29" s="578">
        <v>45285</v>
      </c>
      <c r="G29" s="578">
        <v>45291</v>
      </c>
      <c r="H29" s="579" t="s">
        <v>1016</v>
      </c>
      <c r="I29" s="580" t="s">
        <v>1032</v>
      </c>
      <c r="J29" s="581"/>
      <c r="K29" s="577"/>
      <c r="L29" s="577"/>
      <c r="M29" s="577"/>
      <c r="N29" s="577"/>
      <c r="O29" s="577"/>
      <c r="P29" s="577"/>
      <c r="Q29" s="577"/>
      <c r="R29" s="577"/>
      <c r="S29" s="577"/>
      <c r="T29" s="577"/>
      <c r="U29" s="577"/>
      <c r="V29" s="577"/>
      <c r="W29" s="577"/>
      <c r="X29" s="577"/>
      <c r="Y29" s="577"/>
      <c r="Z29" s="577"/>
      <c r="AA29" s="577"/>
      <c r="AB29" s="577"/>
      <c r="AC29" s="577"/>
      <c r="AD29" s="577"/>
      <c r="AE29" s="577"/>
      <c r="AF29" s="577"/>
      <c r="AG29" s="577"/>
      <c r="AH29" s="577"/>
      <c r="AI29" s="577"/>
      <c r="AJ29" s="577"/>
      <c r="AK29" s="577"/>
      <c r="AL29" s="577"/>
      <c r="AM29" s="577"/>
      <c r="AN29" s="577"/>
      <c r="AO29" s="577"/>
      <c r="AP29" s="577"/>
      <c r="AQ29" s="577"/>
      <c r="AR29" s="577"/>
      <c r="AS29" s="577"/>
      <c r="AT29" s="577"/>
      <c r="AU29" s="577"/>
      <c r="AV29" s="577"/>
      <c r="AW29" s="577"/>
      <c r="AX29" s="577"/>
      <c r="AY29" s="577"/>
      <c r="AZ29" s="577"/>
      <c r="BA29" s="577"/>
      <c r="BB29" s="577"/>
      <c r="BC29" s="577"/>
      <c r="BD29" s="577"/>
      <c r="BE29" s="577"/>
      <c r="BF29" s="577"/>
      <c r="BG29" s="577"/>
      <c r="BH29" s="577"/>
      <c r="BI29" s="577"/>
      <c r="BJ29" s="577"/>
      <c r="BK29" s="577"/>
      <c r="BL29" s="577"/>
      <c r="BM29" s="577"/>
      <c r="BN29" s="577"/>
      <c r="BO29" s="577"/>
      <c r="BP29" s="577"/>
      <c r="BQ29" s="577"/>
      <c r="BR29" s="577"/>
      <c r="BS29" s="577"/>
      <c r="BT29" s="577"/>
      <c r="BU29" s="577"/>
      <c r="BV29" s="577"/>
      <c r="BW29" s="577"/>
      <c r="BX29" s="577"/>
      <c r="BY29" s="577"/>
      <c r="BZ29" s="577"/>
      <c r="CA29" s="577"/>
      <c r="CB29" s="577"/>
      <c r="CC29" s="577"/>
      <c r="CD29" s="577"/>
      <c r="CE29" s="577"/>
      <c r="CF29" s="577"/>
      <c r="CG29" s="577"/>
      <c r="CH29" s="577"/>
      <c r="CI29" s="577"/>
      <c r="CJ29" s="577"/>
      <c r="CK29" s="577"/>
      <c r="CL29" s="577"/>
      <c r="CM29" s="577"/>
      <c r="CN29" s="577"/>
      <c r="CO29" s="577"/>
      <c r="CP29" s="577"/>
      <c r="CQ29" s="577"/>
      <c r="CR29" s="577"/>
      <c r="CS29" s="577"/>
      <c r="CT29" s="577"/>
      <c r="CU29" s="577"/>
      <c r="CV29" s="577"/>
      <c r="CW29" s="577"/>
    </row>
    <row r="30" spans="1:101" x14ac:dyDescent="0.3">
      <c r="A30" s="359">
        <f>+SUBTOTAL(3,$E$8:$E30)</f>
        <v>23</v>
      </c>
      <c r="B30" s="582">
        <v>45261</v>
      </c>
      <c r="C30" s="362" t="s">
        <v>797</v>
      </c>
      <c r="D30" s="359" t="str">
        <f>+VLOOKUP(C30,'Visual chart Edit'!$B$7:$C$491,2,FALSE)</f>
        <v>DA+0</v>
      </c>
      <c r="E30" s="359" t="s">
        <v>279</v>
      </c>
      <c r="F30" s="578">
        <v>45290</v>
      </c>
      <c r="G30" s="578">
        <v>45291</v>
      </c>
      <c r="H30" s="579" t="s">
        <v>239</v>
      </c>
      <c r="I30" s="580" t="s">
        <v>1013</v>
      </c>
      <c r="J30" s="581"/>
      <c r="K30" s="577"/>
      <c r="L30" s="577"/>
      <c r="M30" s="577"/>
      <c r="N30" s="577"/>
      <c r="O30" s="577"/>
      <c r="P30" s="577"/>
      <c r="Q30" s="577"/>
      <c r="R30" s="577"/>
      <c r="S30" s="577"/>
      <c r="T30" s="577"/>
      <c r="U30" s="577"/>
      <c r="V30" s="577"/>
      <c r="W30" s="577"/>
      <c r="X30" s="577"/>
      <c r="Y30" s="577"/>
      <c r="Z30" s="577"/>
      <c r="AA30" s="577"/>
      <c r="AB30" s="577"/>
      <c r="AC30" s="577"/>
      <c r="AD30" s="577"/>
      <c r="AE30" s="577"/>
      <c r="AF30" s="577"/>
      <c r="AG30" s="577"/>
      <c r="AH30" s="577"/>
      <c r="AI30" s="577"/>
      <c r="AJ30" s="577"/>
      <c r="AK30" s="577"/>
      <c r="AL30" s="577"/>
      <c r="AM30" s="577"/>
      <c r="AN30" s="577"/>
      <c r="AO30" s="577"/>
      <c r="AP30" s="577"/>
      <c r="AQ30" s="577"/>
      <c r="AR30" s="577"/>
      <c r="AS30" s="577"/>
      <c r="AT30" s="577"/>
      <c r="AU30" s="577"/>
      <c r="AV30" s="577"/>
      <c r="AW30" s="577"/>
      <c r="AX30" s="577"/>
      <c r="AY30" s="577"/>
      <c r="AZ30" s="577"/>
      <c r="BA30" s="577"/>
      <c r="BB30" s="577"/>
      <c r="BC30" s="577"/>
      <c r="BD30" s="577"/>
      <c r="BE30" s="577"/>
      <c r="BF30" s="577"/>
      <c r="BG30" s="577"/>
      <c r="BH30" s="577"/>
      <c r="BI30" s="577"/>
      <c r="BJ30" s="577"/>
      <c r="BK30" s="577"/>
      <c r="BL30" s="577"/>
      <c r="BM30" s="577"/>
      <c r="BN30" s="577"/>
      <c r="BO30" s="577"/>
      <c r="BP30" s="577"/>
      <c r="BQ30" s="577"/>
      <c r="BR30" s="577"/>
      <c r="BS30" s="577"/>
      <c r="BT30" s="577"/>
      <c r="BU30" s="577"/>
      <c r="BV30" s="577"/>
      <c r="BW30" s="577"/>
      <c r="BX30" s="577"/>
      <c r="BY30" s="577"/>
      <c r="BZ30" s="577"/>
      <c r="CA30" s="577"/>
      <c r="CB30" s="577"/>
      <c r="CC30" s="577"/>
      <c r="CD30" s="577"/>
      <c r="CE30" s="577"/>
      <c r="CF30" s="577"/>
      <c r="CG30" s="577"/>
      <c r="CH30" s="577"/>
      <c r="CI30" s="577"/>
      <c r="CJ30" s="577"/>
      <c r="CK30" s="577"/>
      <c r="CL30" s="577"/>
      <c r="CM30" s="577"/>
      <c r="CN30" s="577"/>
      <c r="CO30" s="577"/>
      <c r="CP30" s="577"/>
      <c r="CQ30" s="577"/>
      <c r="CR30" s="577"/>
      <c r="CS30" s="577"/>
      <c r="CT30" s="577"/>
      <c r="CU30" s="577"/>
      <c r="CV30" s="577"/>
      <c r="CW30" s="577"/>
    </row>
    <row r="31" spans="1:101" x14ac:dyDescent="0.3">
      <c r="A31" s="359">
        <f>+SUBTOTAL(3,$E$8:$E31)</f>
        <v>24</v>
      </c>
      <c r="B31" s="582">
        <v>45292</v>
      </c>
      <c r="C31" s="362" t="s">
        <v>769</v>
      </c>
      <c r="D31" s="359" t="str">
        <f>+VLOOKUP(C31,'Visual chart Edit'!$B$7:$C$491,2,FALSE)</f>
        <v>DA+6</v>
      </c>
      <c r="E31" s="359" t="s">
        <v>32</v>
      </c>
      <c r="F31" s="578">
        <v>45295</v>
      </c>
      <c r="G31" s="578">
        <v>45296</v>
      </c>
      <c r="H31" s="579" t="s">
        <v>880</v>
      </c>
      <c r="I31" s="580" t="s">
        <v>1032</v>
      </c>
      <c r="J31" s="581"/>
      <c r="K31" s="577"/>
      <c r="L31" s="577"/>
      <c r="M31" s="577"/>
      <c r="N31" s="577"/>
      <c r="O31" s="577"/>
      <c r="P31" s="577"/>
      <c r="Q31" s="577"/>
      <c r="R31" s="577"/>
      <c r="S31" s="577"/>
      <c r="T31" s="577"/>
      <c r="U31" s="577"/>
      <c r="V31" s="577"/>
      <c r="W31" s="577"/>
      <c r="X31" s="577"/>
      <c r="Y31" s="577"/>
      <c r="Z31" s="577"/>
      <c r="AA31" s="577"/>
      <c r="AB31" s="577"/>
      <c r="AC31" s="577"/>
      <c r="AD31" s="577"/>
      <c r="AE31" s="577"/>
      <c r="AF31" s="577"/>
      <c r="AG31" s="577"/>
      <c r="AH31" s="577"/>
      <c r="AI31" s="577"/>
      <c r="AJ31" s="577"/>
      <c r="AK31" s="577"/>
      <c r="AL31" s="577"/>
      <c r="AM31" s="577"/>
      <c r="AN31" s="577"/>
      <c r="AO31" s="577"/>
      <c r="AP31" s="577"/>
      <c r="AQ31" s="577"/>
      <c r="AR31" s="577"/>
      <c r="AS31" s="577"/>
      <c r="AT31" s="577"/>
      <c r="AU31" s="577"/>
      <c r="AV31" s="577"/>
      <c r="AW31" s="577"/>
      <c r="AX31" s="577"/>
      <c r="AY31" s="577"/>
      <c r="AZ31" s="577"/>
      <c r="BA31" s="577"/>
      <c r="BB31" s="577"/>
      <c r="BC31" s="577"/>
      <c r="BD31" s="577"/>
      <c r="BE31" s="577"/>
      <c r="BF31" s="577"/>
      <c r="BG31" s="577"/>
      <c r="BH31" s="577"/>
      <c r="BI31" s="577"/>
      <c r="BJ31" s="577"/>
      <c r="BK31" s="577"/>
      <c r="BL31" s="577"/>
      <c r="BM31" s="577"/>
      <c r="BN31" s="577"/>
      <c r="BO31" s="577"/>
      <c r="BP31" s="577"/>
      <c r="BQ31" s="577"/>
      <c r="BR31" s="577"/>
      <c r="BS31" s="577"/>
      <c r="BT31" s="577"/>
      <c r="BU31" s="577"/>
      <c r="BV31" s="577"/>
      <c r="BW31" s="577"/>
      <c r="BX31" s="577"/>
      <c r="BY31" s="577"/>
      <c r="BZ31" s="577"/>
      <c r="CA31" s="577"/>
      <c r="CB31" s="577"/>
      <c r="CC31" s="577"/>
      <c r="CD31" s="577"/>
      <c r="CE31" s="577"/>
      <c r="CF31" s="577"/>
      <c r="CG31" s="577"/>
      <c r="CH31" s="577"/>
      <c r="CI31" s="577"/>
      <c r="CJ31" s="577"/>
      <c r="CK31" s="577"/>
      <c r="CL31" s="577"/>
      <c r="CM31" s="577"/>
      <c r="CN31" s="577"/>
      <c r="CO31" s="577"/>
      <c r="CP31" s="577"/>
      <c r="CQ31" s="577"/>
      <c r="CR31" s="577"/>
      <c r="CS31" s="577"/>
      <c r="CT31" s="577"/>
      <c r="CU31" s="577"/>
      <c r="CV31" s="577"/>
      <c r="CW31" s="577"/>
    </row>
    <row r="32" spans="1:101" x14ac:dyDescent="0.3">
      <c r="A32" s="359">
        <f>+SUBTOTAL(3,$E$8:$E32)</f>
        <v>25</v>
      </c>
      <c r="B32" s="582">
        <v>45292</v>
      </c>
      <c r="C32" s="362" t="s">
        <v>780</v>
      </c>
      <c r="D32" s="359" t="str">
        <f>+VLOOKUP(C32,'Visual chart Edit'!$B$7:$C$491,2,FALSE)</f>
        <v>DA+3</v>
      </c>
      <c r="E32" s="359" t="s">
        <v>279</v>
      </c>
      <c r="F32" s="578">
        <v>45292</v>
      </c>
      <c r="G32" s="578">
        <v>45296</v>
      </c>
      <c r="H32" s="579" t="s">
        <v>882</v>
      </c>
      <c r="I32" s="580" t="s">
        <v>1032</v>
      </c>
      <c r="J32" s="581"/>
      <c r="K32" s="577"/>
      <c r="L32" s="577"/>
      <c r="M32" s="577"/>
      <c r="N32" s="577"/>
      <c r="O32" s="577"/>
      <c r="P32" s="577"/>
      <c r="Q32" s="577"/>
      <c r="R32" s="577"/>
      <c r="S32" s="577"/>
      <c r="T32" s="577"/>
      <c r="U32" s="577"/>
      <c r="V32" s="577"/>
      <c r="W32" s="577"/>
      <c r="X32" s="577"/>
      <c r="Y32" s="577"/>
      <c r="Z32" s="577"/>
      <c r="AA32" s="577"/>
      <c r="AB32" s="577"/>
      <c r="AC32" s="577"/>
      <c r="AD32" s="577"/>
      <c r="AE32" s="577"/>
      <c r="AF32" s="577"/>
      <c r="AG32" s="577"/>
      <c r="AH32" s="577"/>
      <c r="AI32" s="577"/>
      <c r="AJ32" s="577"/>
      <c r="AK32" s="577"/>
      <c r="AL32" s="577"/>
      <c r="AM32" s="577"/>
      <c r="AN32" s="577"/>
      <c r="AO32" s="577"/>
      <c r="AP32" s="577"/>
      <c r="AQ32" s="577"/>
      <c r="AR32" s="577"/>
      <c r="AS32" s="577"/>
      <c r="AT32" s="577"/>
      <c r="AU32" s="577"/>
      <c r="AV32" s="577"/>
      <c r="AW32" s="577"/>
      <c r="AX32" s="577"/>
      <c r="AY32" s="577"/>
      <c r="AZ32" s="577"/>
      <c r="BA32" s="577"/>
      <c r="BB32" s="577"/>
      <c r="BC32" s="577"/>
      <c r="BD32" s="577"/>
      <c r="BE32" s="577"/>
      <c r="BF32" s="577"/>
      <c r="BG32" s="577"/>
      <c r="BH32" s="577"/>
      <c r="BI32" s="577"/>
      <c r="BJ32" s="577"/>
      <c r="BK32" s="577"/>
      <c r="BL32" s="577"/>
      <c r="BM32" s="577"/>
      <c r="BN32" s="577"/>
      <c r="BO32" s="577"/>
      <c r="BP32" s="577"/>
      <c r="BQ32" s="577"/>
      <c r="BR32" s="577"/>
      <c r="BS32" s="577"/>
      <c r="BT32" s="577"/>
      <c r="BU32" s="577"/>
      <c r="BV32" s="577"/>
      <c r="BW32" s="577"/>
      <c r="BX32" s="577"/>
      <c r="BY32" s="577"/>
      <c r="BZ32" s="577"/>
      <c r="CA32" s="577"/>
      <c r="CB32" s="577"/>
      <c r="CC32" s="577"/>
      <c r="CD32" s="577"/>
      <c r="CE32" s="577"/>
      <c r="CF32" s="577"/>
      <c r="CG32" s="577"/>
      <c r="CH32" s="577"/>
      <c r="CI32" s="577"/>
      <c r="CJ32" s="577"/>
      <c r="CK32" s="577"/>
      <c r="CL32" s="577"/>
      <c r="CM32" s="577"/>
      <c r="CN32" s="577"/>
      <c r="CO32" s="577"/>
      <c r="CP32" s="577"/>
      <c r="CQ32" s="577"/>
      <c r="CR32" s="577"/>
      <c r="CS32" s="577"/>
      <c r="CT32" s="577"/>
      <c r="CU32" s="577"/>
      <c r="CV32" s="577"/>
      <c r="CW32" s="577"/>
    </row>
    <row r="33" spans="1:101" x14ac:dyDescent="0.3">
      <c r="A33" s="359">
        <f>+SUBTOTAL(3,$E$8:$E33)</f>
        <v>26</v>
      </c>
      <c r="B33" s="582">
        <v>45292</v>
      </c>
      <c r="C33" s="362" t="s">
        <v>796</v>
      </c>
      <c r="D33" s="359" t="str">
        <f>+VLOOKUP(C33,'Visual chart Edit'!$B$7:$C$491,2,FALSE)</f>
        <v>DA+3</v>
      </c>
      <c r="E33" s="359" t="s">
        <v>279</v>
      </c>
      <c r="F33" s="578">
        <v>45293</v>
      </c>
      <c r="G33" s="578">
        <v>45296</v>
      </c>
      <c r="H33" s="579" t="s">
        <v>239</v>
      </c>
      <c r="I33" s="580" t="s">
        <v>1013</v>
      </c>
      <c r="J33" s="581"/>
      <c r="K33" s="577"/>
      <c r="L33" s="577"/>
      <c r="M33" s="577"/>
      <c r="N33" s="577"/>
      <c r="O33" s="577"/>
      <c r="P33" s="577"/>
      <c r="Q33" s="577"/>
      <c r="R33" s="577"/>
      <c r="S33" s="577"/>
      <c r="T33" s="577"/>
      <c r="U33" s="577"/>
      <c r="V33" s="577"/>
      <c r="W33" s="577"/>
      <c r="X33" s="577"/>
      <c r="Y33" s="577"/>
      <c r="Z33" s="577"/>
      <c r="AA33" s="577"/>
      <c r="AB33" s="577"/>
      <c r="AC33" s="577"/>
      <c r="AD33" s="577"/>
      <c r="AE33" s="577"/>
      <c r="AF33" s="577"/>
      <c r="AG33" s="577"/>
      <c r="AH33" s="577"/>
      <c r="AI33" s="577"/>
      <c r="AJ33" s="577"/>
      <c r="AK33" s="577"/>
      <c r="AL33" s="577"/>
      <c r="AM33" s="577"/>
      <c r="AN33" s="577"/>
      <c r="AO33" s="577"/>
      <c r="AP33" s="577"/>
      <c r="AQ33" s="577"/>
      <c r="AR33" s="577"/>
      <c r="AS33" s="577"/>
      <c r="AT33" s="577"/>
      <c r="AU33" s="577"/>
      <c r="AV33" s="577"/>
      <c r="AW33" s="577"/>
      <c r="AX33" s="577"/>
      <c r="AY33" s="577"/>
      <c r="AZ33" s="577"/>
      <c r="BA33" s="577"/>
      <c r="BB33" s="577"/>
      <c r="BC33" s="577"/>
      <c r="BD33" s="577"/>
      <c r="BE33" s="577"/>
      <c r="BF33" s="577"/>
      <c r="BG33" s="577"/>
      <c r="BH33" s="577"/>
      <c r="BI33" s="577"/>
      <c r="BJ33" s="577"/>
      <c r="BK33" s="577"/>
      <c r="BL33" s="577"/>
      <c r="BM33" s="577"/>
      <c r="BN33" s="577"/>
      <c r="BO33" s="577"/>
      <c r="BP33" s="577"/>
      <c r="BQ33" s="577"/>
      <c r="BR33" s="577"/>
      <c r="BS33" s="577"/>
      <c r="BT33" s="577"/>
      <c r="BU33" s="577"/>
      <c r="BV33" s="577"/>
      <c r="BW33" s="577"/>
      <c r="BX33" s="577"/>
      <c r="BY33" s="577"/>
      <c r="BZ33" s="577"/>
      <c r="CA33" s="577"/>
      <c r="CB33" s="577"/>
      <c r="CC33" s="577"/>
      <c r="CD33" s="577"/>
      <c r="CE33" s="577"/>
      <c r="CF33" s="577"/>
      <c r="CG33" s="577"/>
      <c r="CH33" s="577"/>
      <c r="CI33" s="577"/>
      <c r="CJ33" s="577"/>
      <c r="CK33" s="577"/>
      <c r="CL33" s="577"/>
      <c r="CM33" s="577"/>
      <c r="CN33" s="577"/>
      <c r="CO33" s="577"/>
      <c r="CP33" s="577"/>
      <c r="CQ33" s="577"/>
      <c r="CR33" s="577"/>
      <c r="CS33" s="577"/>
      <c r="CT33" s="577"/>
      <c r="CU33" s="577"/>
      <c r="CV33" s="577"/>
      <c r="CW33" s="577"/>
    </row>
    <row r="34" spans="1:101" x14ac:dyDescent="0.3">
      <c r="A34" s="359">
        <f>+SUBTOTAL(3,$E$8:$E34)</f>
        <v>27</v>
      </c>
      <c r="B34" s="582">
        <v>45292</v>
      </c>
      <c r="C34" s="362" t="s">
        <v>221</v>
      </c>
      <c r="D34" s="359" t="str">
        <f>+VLOOKUP(C34,'Visual chart Edit'!$B$7:$C$491,2,FALSE)</f>
        <v>DA+3</v>
      </c>
      <c r="E34" s="359" t="s">
        <v>32</v>
      </c>
      <c r="F34" s="578">
        <v>45294</v>
      </c>
      <c r="G34" s="578">
        <v>45296</v>
      </c>
      <c r="H34" s="579" t="s">
        <v>1016</v>
      </c>
      <c r="I34" s="580" t="s">
        <v>1032</v>
      </c>
      <c r="J34" s="581"/>
      <c r="K34" s="577"/>
      <c r="L34" s="577"/>
      <c r="M34" s="577"/>
      <c r="N34" s="577"/>
      <c r="O34" s="577"/>
      <c r="P34" s="577"/>
      <c r="Q34" s="577"/>
      <c r="R34" s="577"/>
      <c r="S34" s="577"/>
      <c r="T34" s="577"/>
      <c r="U34" s="577"/>
      <c r="V34" s="577"/>
      <c r="W34" s="577"/>
      <c r="X34" s="577"/>
      <c r="Y34" s="577"/>
      <c r="Z34" s="577"/>
      <c r="AA34" s="577"/>
      <c r="AB34" s="577"/>
      <c r="AC34" s="577"/>
      <c r="AD34" s="577"/>
      <c r="AE34" s="577"/>
      <c r="AF34" s="577"/>
      <c r="AG34" s="577"/>
      <c r="AH34" s="577"/>
      <c r="AI34" s="577"/>
      <c r="AJ34" s="577"/>
      <c r="AK34" s="577"/>
      <c r="AL34" s="577"/>
      <c r="AM34" s="577"/>
      <c r="AN34" s="577"/>
      <c r="AO34" s="577"/>
      <c r="AP34" s="577"/>
      <c r="AQ34" s="577"/>
      <c r="AR34" s="577"/>
      <c r="AS34" s="577"/>
      <c r="AT34" s="577"/>
      <c r="AU34" s="577"/>
      <c r="AV34" s="577"/>
      <c r="AW34" s="577"/>
      <c r="AX34" s="577"/>
      <c r="AY34" s="577"/>
      <c r="AZ34" s="577"/>
      <c r="BA34" s="577"/>
      <c r="BB34" s="577"/>
      <c r="BC34" s="577"/>
      <c r="BD34" s="577"/>
      <c r="BE34" s="577"/>
      <c r="BF34" s="577"/>
      <c r="BG34" s="577"/>
      <c r="BH34" s="577"/>
      <c r="BI34" s="577"/>
      <c r="BJ34" s="577"/>
      <c r="BK34" s="577"/>
      <c r="BL34" s="577"/>
      <c r="BM34" s="577"/>
      <c r="BN34" s="577"/>
      <c r="BO34" s="577"/>
      <c r="BP34" s="577"/>
      <c r="BQ34" s="577"/>
      <c r="BR34" s="577"/>
      <c r="BS34" s="577"/>
      <c r="BT34" s="577"/>
      <c r="BU34" s="577"/>
      <c r="BV34" s="577"/>
      <c r="BW34" s="577"/>
      <c r="BX34" s="577"/>
      <c r="BY34" s="577"/>
      <c r="BZ34" s="577"/>
      <c r="CA34" s="577"/>
      <c r="CB34" s="577"/>
      <c r="CC34" s="577"/>
      <c r="CD34" s="577"/>
      <c r="CE34" s="577"/>
      <c r="CF34" s="577"/>
      <c r="CG34" s="577"/>
      <c r="CH34" s="577"/>
      <c r="CI34" s="577"/>
      <c r="CJ34" s="577"/>
      <c r="CK34" s="577"/>
      <c r="CL34" s="577"/>
      <c r="CM34" s="577"/>
      <c r="CN34" s="577"/>
      <c r="CO34" s="577"/>
      <c r="CP34" s="577"/>
      <c r="CQ34" s="577"/>
      <c r="CR34" s="577"/>
      <c r="CS34" s="577"/>
      <c r="CT34" s="577"/>
      <c r="CU34" s="577"/>
      <c r="CV34" s="577"/>
      <c r="CW34" s="577"/>
    </row>
    <row r="35" spans="1:101" x14ac:dyDescent="0.3">
      <c r="A35" s="359">
        <f>+SUBTOTAL(3,$E$8:$E35)</f>
        <v>28</v>
      </c>
      <c r="B35" s="582">
        <v>45292</v>
      </c>
      <c r="C35" s="362" t="s">
        <v>814</v>
      </c>
      <c r="D35" s="359" t="str">
        <f>+VLOOKUP(C35,'Visual chart Edit'!$B$7:$C$491,2,FALSE)</f>
        <v>DB2+0</v>
      </c>
      <c r="E35" s="359" t="s">
        <v>279</v>
      </c>
      <c r="F35" s="578">
        <v>45295</v>
      </c>
      <c r="G35" s="578">
        <v>45299</v>
      </c>
      <c r="H35" s="579" t="s">
        <v>881</v>
      </c>
      <c r="I35" s="580" t="s">
        <v>1013</v>
      </c>
      <c r="J35" s="581"/>
      <c r="K35" s="577"/>
      <c r="L35" s="577"/>
      <c r="M35" s="577"/>
      <c r="N35" s="577"/>
      <c r="O35" s="577"/>
      <c r="P35" s="577"/>
      <c r="Q35" s="577"/>
      <c r="R35" s="577"/>
      <c r="S35" s="577"/>
      <c r="T35" s="577"/>
      <c r="U35" s="577"/>
      <c r="V35" s="577"/>
      <c r="W35" s="577"/>
      <c r="X35" s="577"/>
      <c r="Y35" s="577"/>
      <c r="Z35" s="577"/>
      <c r="AA35" s="577"/>
      <c r="AB35" s="577"/>
      <c r="AC35" s="577"/>
      <c r="AD35" s="577"/>
      <c r="AE35" s="577"/>
      <c r="AF35" s="577"/>
      <c r="AG35" s="577"/>
      <c r="AH35" s="577"/>
      <c r="AI35" s="577"/>
      <c r="AJ35" s="577"/>
      <c r="AK35" s="577"/>
      <c r="AL35" s="577"/>
      <c r="AM35" s="577"/>
      <c r="AN35" s="577"/>
      <c r="AO35" s="577"/>
      <c r="AP35" s="577"/>
      <c r="AQ35" s="577"/>
      <c r="AR35" s="577"/>
      <c r="AS35" s="577"/>
      <c r="AT35" s="577"/>
      <c r="AU35" s="577"/>
      <c r="AV35" s="577"/>
      <c r="AW35" s="577"/>
      <c r="AX35" s="577"/>
      <c r="AY35" s="577"/>
      <c r="AZ35" s="577"/>
      <c r="BA35" s="577"/>
      <c r="BB35" s="577"/>
      <c r="BC35" s="577"/>
      <c r="BD35" s="577"/>
      <c r="BE35" s="577"/>
      <c r="BF35" s="577"/>
      <c r="BG35" s="577"/>
      <c r="BH35" s="577"/>
      <c r="BI35" s="577"/>
      <c r="BJ35" s="577"/>
      <c r="BK35" s="577"/>
      <c r="BL35" s="577"/>
      <c r="BM35" s="577"/>
      <c r="BN35" s="577"/>
      <c r="BO35" s="577"/>
      <c r="BP35" s="577"/>
      <c r="BQ35" s="577"/>
      <c r="BR35" s="577"/>
      <c r="BS35" s="577"/>
      <c r="BT35" s="577"/>
      <c r="BU35" s="577"/>
      <c r="BV35" s="577"/>
      <c r="BW35" s="577"/>
      <c r="BX35" s="577"/>
      <c r="BY35" s="577"/>
      <c r="BZ35" s="577"/>
      <c r="CA35" s="577"/>
      <c r="CB35" s="577"/>
      <c r="CC35" s="577"/>
      <c r="CD35" s="577"/>
      <c r="CE35" s="577"/>
      <c r="CF35" s="577"/>
      <c r="CG35" s="577"/>
      <c r="CH35" s="577"/>
      <c r="CI35" s="577"/>
      <c r="CJ35" s="577"/>
      <c r="CK35" s="577"/>
      <c r="CL35" s="577"/>
      <c r="CM35" s="577"/>
      <c r="CN35" s="577"/>
      <c r="CO35" s="577"/>
      <c r="CP35" s="577"/>
      <c r="CQ35" s="577"/>
      <c r="CR35" s="577"/>
      <c r="CS35" s="577"/>
      <c r="CT35" s="577"/>
      <c r="CU35" s="577"/>
      <c r="CV35" s="577"/>
      <c r="CW35" s="577"/>
    </row>
    <row r="36" spans="1:101" x14ac:dyDescent="0.3">
      <c r="A36" s="359">
        <f>+SUBTOTAL(3,$E$8:$E36)</f>
        <v>29</v>
      </c>
      <c r="B36" s="582">
        <v>45292</v>
      </c>
      <c r="C36" s="362" t="s">
        <v>755</v>
      </c>
      <c r="D36" s="359" t="str">
        <f>+VLOOKUP(C36,'Visual chart Edit'!$B$7:$C$491,2,FALSE)</f>
        <v>DA+0</v>
      </c>
      <c r="E36" s="359" t="s">
        <v>279</v>
      </c>
      <c r="F36" s="578">
        <v>45297</v>
      </c>
      <c r="G36" s="578">
        <v>45299</v>
      </c>
      <c r="H36" s="579" t="s">
        <v>1016</v>
      </c>
      <c r="I36" s="580" t="s">
        <v>1032</v>
      </c>
      <c r="J36" s="581"/>
      <c r="K36" s="577"/>
      <c r="L36" s="577"/>
      <c r="M36" s="577"/>
      <c r="N36" s="577"/>
      <c r="O36" s="577"/>
      <c r="P36" s="577"/>
      <c r="Q36" s="577"/>
      <c r="R36" s="577"/>
      <c r="S36" s="577"/>
      <c r="T36" s="577"/>
      <c r="U36" s="577"/>
      <c r="V36" s="577"/>
      <c r="W36" s="577"/>
      <c r="X36" s="577"/>
      <c r="Y36" s="577"/>
      <c r="Z36" s="577"/>
      <c r="AA36" s="577"/>
      <c r="AB36" s="577"/>
      <c r="AC36" s="577"/>
      <c r="AD36" s="577"/>
      <c r="AE36" s="577"/>
      <c r="AF36" s="577"/>
      <c r="AG36" s="577"/>
      <c r="AH36" s="577"/>
      <c r="AI36" s="577"/>
      <c r="AJ36" s="577"/>
      <c r="AK36" s="577"/>
      <c r="AL36" s="577"/>
      <c r="AM36" s="577"/>
      <c r="AN36" s="577"/>
      <c r="AO36" s="577"/>
      <c r="AP36" s="577"/>
      <c r="AQ36" s="577"/>
      <c r="AR36" s="577"/>
      <c r="AS36" s="577"/>
      <c r="AT36" s="577"/>
      <c r="AU36" s="577"/>
      <c r="AV36" s="577"/>
      <c r="AW36" s="577"/>
      <c r="AX36" s="577"/>
      <c r="AY36" s="577"/>
      <c r="AZ36" s="577"/>
      <c r="BA36" s="577"/>
      <c r="BB36" s="577"/>
      <c r="BC36" s="577"/>
      <c r="BD36" s="577"/>
      <c r="BE36" s="577"/>
      <c r="BF36" s="577"/>
      <c r="BG36" s="577"/>
      <c r="BH36" s="577"/>
      <c r="BI36" s="577"/>
      <c r="BJ36" s="577"/>
      <c r="BK36" s="577"/>
      <c r="BL36" s="577"/>
      <c r="BM36" s="577"/>
      <c r="BN36" s="577"/>
      <c r="BO36" s="577"/>
      <c r="BP36" s="577"/>
      <c r="BQ36" s="577"/>
      <c r="BR36" s="577"/>
      <c r="BS36" s="577"/>
      <c r="BT36" s="577"/>
      <c r="BU36" s="577"/>
      <c r="BV36" s="577"/>
      <c r="BW36" s="577"/>
      <c r="BX36" s="577"/>
      <c r="BY36" s="577"/>
      <c r="BZ36" s="577"/>
      <c r="CA36" s="577"/>
      <c r="CB36" s="577"/>
      <c r="CC36" s="577"/>
      <c r="CD36" s="577"/>
      <c r="CE36" s="577"/>
      <c r="CF36" s="577"/>
      <c r="CG36" s="577"/>
      <c r="CH36" s="577"/>
      <c r="CI36" s="577"/>
      <c r="CJ36" s="577"/>
      <c r="CK36" s="577"/>
      <c r="CL36" s="577"/>
      <c r="CM36" s="577"/>
      <c r="CN36" s="577"/>
      <c r="CO36" s="577"/>
      <c r="CP36" s="577"/>
      <c r="CQ36" s="577"/>
      <c r="CR36" s="577"/>
      <c r="CS36" s="577"/>
      <c r="CT36" s="577"/>
      <c r="CU36" s="577"/>
      <c r="CV36" s="577"/>
      <c r="CW36" s="577"/>
    </row>
    <row r="37" spans="1:101" x14ac:dyDescent="0.3">
      <c r="A37" s="359">
        <f>+SUBTOTAL(3,$E$8:$E37)</f>
        <v>30</v>
      </c>
      <c r="B37" s="582">
        <v>45292</v>
      </c>
      <c r="C37" s="362" t="s">
        <v>778</v>
      </c>
      <c r="D37" s="359" t="str">
        <f>+VLOOKUP(C37,'Visual chart Edit'!$B$7:$C$491,2,FALSE)</f>
        <v>DA+3</v>
      </c>
      <c r="E37" s="359" t="s">
        <v>279</v>
      </c>
      <c r="F37" s="578">
        <v>45299</v>
      </c>
      <c r="G37" s="578">
        <v>45300</v>
      </c>
      <c r="H37" s="579" t="s">
        <v>880</v>
      </c>
      <c r="I37" s="580" t="s">
        <v>1032</v>
      </c>
      <c r="J37" s="581"/>
      <c r="K37" s="577"/>
      <c r="L37" s="577"/>
      <c r="M37" s="577"/>
      <c r="N37" s="577"/>
      <c r="O37" s="577"/>
      <c r="P37" s="577"/>
      <c r="Q37" s="577"/>
      <c r="R37" s="577"/>
      <c r="S37" s="577"/>
      <c r="T37" s="577"/>
      <c r="U37" s="577"/>
      <c r="V37" s="577"/>
      <c r="W37" s="577"/>
      <c r="X37" s="577"/>
      <c r="Y37" s="577"/>
      <c r="Z37" s="577"/>
      <c r="AA37" s="577"/>
      <c r="AB37" s="577"/>
      <c r="AC37" s="577"/>
      <c r="AD37" s="577"/>
      <c r="AE37" s="577"/>
      <c r="AF37" s="577"/>
      <c r="AG37" s="577"/>
      <c r="AH37" s="577"/>
      <c r="AI37" s="577"/>
      <c r="AJ37" s="577"/>
      <c r="AK37" s="577"/>
      <c r="AL37" s="577"/>
      <c r="AM37" s="577"/>
      <c r="AN37" s="577"/>
      <c r="AO37" s="577"/>
      <c r="AP37" s="577"/>
      <c r="AQ37" s="577"/>
      <c r="AR37" s="577"/>
      <c r="AS37" s="577"/>
      <c r="AT37" s="577"/>
      <c r="AU37" s="577"/>
      <c r="AV37" s="577"/>
      <c r="AW37" s="577"/>
      <c r="AX37" s="577"/>
      <c r="AY37" s="577"/>
      <c r="AZ37" s="577"/>
      <c r="BA37" s="577"/>
      <c r="BB37" s="577"/>
      <c r="BC37" s="577"/>
      <c r="BD37" s="577"/>
      <c r="BE37" s="577"/>
      <c r="BF37" s="577"/>
      <c r="BG37" s="577"/>
      <c r="BH37" s="577"/>
      <c r="BI37" s="577"/>
      <c r="BJ37" s="577"/>
      <c r="BK37" s="577"/>
      <c r="BL37" s="577"/>
      <c r="BM37" s="577"/>
      <c r="BN37" s="577"/>
      <c r="BO37" s="577"/>
      <c r="BP37" s="577"/>
      <c r="BQ37" s="577"/>
      <c r="BR37" s="577"/>
      <c r="BS37" s="577"/>
      <c r="BT37" s="577"/>
      <c r="BU37" s="577"/>
      <c r="BV37" s="577"/>
      <c r="BW37" s="577"/>
      <c r="BX37" s="577"/>
      <c r="BY37" s="577"/>
      <c r="BZ37" s="577"/>
      <c r="CA37" s="577"/>
      <c r="CB37" s="577"/>
      <c r="CC37" s="577"/>
      <c r="CD37" s="577"/>
      <c r="CE37" s="577"/>
      <c r="CF37" s="577"/>
      <c r="CG37" s="577"/>
      <c r="CH37" s="577"/>
      <c r="CI37" s="577"/>
      <c r="CJ37" s="577"/>
      <c r="CK37" s="577"/>
      <c r="CL37" s="577"/>
      <c r="CM37" s="577"/>
      <c r="CN37" s="577"/>
      <c r="CO37" s="577"/>
      <c r="CP37" s="577"/>
      <c r="CQ37" s="577"/>
      <c r="CR37" s="577"/>
      <c r="CS37" s="577"/>
      <c r="CT37" s="577"/>
      <c r="CU37" s="577"/>
      <c r="CV37" s="577"/>
      <c r="CW37" s="577"/>
    </row>
    <row r="38" spans="1:101" x14ac:dyDescent="0.3">
      <c r="A38" s="359">
        <f>+SUBTOTAL(3,$E$8:$E38)</f>
        <v>31</v>
      </c>
      <c r="B38" s="582">
        <v>45292</v>
      </c>
      <c r="C38" s="362" t="s">
        <v>805</v>
      </c>
      <c r="D38" s="359" t="str">
        <f>+VLOOKUP(C38,'Visual chart Edit'!$B$7:$C$491,2,FALSE)</f>
        <v>DA+3</v>
      </c>
      <c r="E38" s="359" t="s">
        <v>279</v>
      </c>
      <c r="F38" s="578">
        <v>45300</v>
      </c>
      <c r="G38" s="578">
        <v>45301</v>
      </c>
      <c r="H38" s="579" t="s">
        <v>239</v>
      </c>
      <c r="I38" s="580" t="s">
        <v>1013</v>
      </c>
      <c r="J38" s="581"/>
      <c r="K38" s="577"/>
      <c r="L38" s="577"/>
      <c r="M38" s="577"/>
      <c r="N38" s="577"/>
      <c r="O38" s="577"/>
      <c r="P38" s="577"/>
      <c r="Q38" s="577"/>
      <c r="R38" s="577"/>
      <c r="S38" s="577"/>
      <c r="T38" s="577"/>
      <c r="U38" s="577"/>
      <c r="V38" s="577"/>
      <c r="W38" s="577"/>
      <c r="X38" s="577"/>
      <c r="Y38" s="577"/>
      <c r="Z38" s="577"/>
      <c r="AA38" s="577"/>
      <c r="AB38" s="577"/>
      <c r="AC38" s="577"/>
      <c r="AD38" s="577"/>
      <c r="AE38" s="577"/>
      <c r="AF38" s="577"/>
      <c r="AG38" s="577"/>
      <c r="AH38" s="577"/>
      <c r="AI38" s="577"/>
      <c r="AJ38" s="577"/>
      <c r="AK38" s="577"/>
      <c r="AL38" s="577"/>
      <c r="AM38" s="577"/>
      <c r="AN38" s="577"/>
      <c r="AO38" s="577"/>
      <c r="AP38" s="577"/>
      <c r="AQ38" s="577"/>
      <c r="AR38" s="577"/>
      <c r="AS38" s="577"/>
      <c r="AT38" s="577"/>
      <c r="AU38" s="577"/>
      <c r="AV38" s="577"/>
      <c r="AW38" s="577"/>
      <c r="AX38" s="577"/>
      <c r="AY38" s="577"/>
      <c r="AZ38" s="577"/>
      <c r="BA38" s="577"/>
      <c r="BB38" s="577"/>
      <c r="BC38" s="577"/>
      <c r="BD38" s="577"/>
      <c r="BE38" s="577"/>
      <c r="BF38" s="577"/>
      <c r="BG38" s="577"/>
      <c r="BH38" s="577"/>
      <c r="BI38" s="577"/>
      <c r="BJ38" s="577"/>
      <c r="BK38" s="577"/>
      <c r="BL38" s="577"/>
      <c r="BM38" s="577"/>
      <c r="BN38" s="577"/>
      <c r="BO38" s="577"/>
      <c r="BP38" s="577"/>
      <c r="BQ38" s="577"/>
      <c r="BR38" s="577"/>
      <c r="BS38" s="577"/>
      <c r="BT38" s="577"/>
      <c r="BU38" s="577"/>
      <c r="BV38" s="577"/>
      <c r="BW38" s="577"/>
      <c r="BX38" s="577"/>
      <c r="BY38" s="577"/>
      <c r="BZ38" s="577"/>
      <c r="CA38" s="577"/>
      <c r="CB38" s="577"/>
      <c r="CC38" s="577"/>
      <c r="CD38" s="577"/>
      <c r="CE38" s="577"/>
      <c r="CF38" s="577"/>
      <c r="CG38" s="577"/>
      <c r="CH38" s="577"/>
      <c r="CI38" s="577"/>
      <c r="CJ38" s="577"/>
      <c r="CK38" s="577"/>
      <c r="CL38" s="577"/>
      <c r="CM38" s="577"/>
      <c r="CN38" s="577"/>
      <c r="CO38" s="577"/>
      <c r="CP38" s="577"/>
      <c r="CQ38" s="577"/>
      <c r="CR38" s="577"/>
      <c r="CS38" s="577"/>
      <c r="CT38" s="577"/>
      <c r="CU38" s="577"/>
      <c r="CV38" s="577"/>
      <c r="CW38" s="577"/>
    </row>
    <row r="39" spans="1:101" x14ac:dyDescent="0.3">
      <c r="A39" s="359">
        <f>+SUBTOTAL(3,$E$8:$E39)</f>
        <v>32</v>
      </c>
      <c r="B39" s="582">
        <v>45292</v>
      </c>
      <c r="C39" s="362" t="s">
        <v>828</v>
      </c>
      <c r="D39" s="359" t="str">
        <f>+VLOOKUP(C39,'Visual chart Edit'!$B$7:$C$491,2,FALSE)</f>
        <v>DA+0</v>
      </c>
      <c r="E39" s="359" t="s">
        <v>279</v>
      </c>
      <c r="F39" s="578">
        <v>45299</v>
      </c>
      <c r="G39" s="578">
        <v>45301</v>
      </c>
      <c r="H39" s="579" t="s">
        <v>883</v>
      </c>
      <c r="I39" s="580" t="s">
        <v>1013</v>
      </c>
      <c r="J39" s="581"/>
      <c r="K39" s="577"/>
      <c r="L39" s="577"/>
      <c r="M39" s="577"/>
      <c r="N39" s="577"/>
      <c r="O39" s="577"/>
      <c r="P39" s="577"/>
      <c r="Q39" s="577"/>
      <c r="R39" s="577"/>
      <c r="S39" s="577"/>
      <c r="T39" s="577"/>
      <c r="U39" s="577"/>
      <c r="V39" s="577"/>
      <c r="W39" s="577"/>
      <c r="X39" s="577"/>
      <c r="Y39" s="577"/>
      <c r="Z39" s="577"/>
      <c r="AA39" s="577"/>
      <c r="AB39" s="577"/>
      <c r="AC39" s="577"/>
      <c r="AD39" s="577"/>
      <c r="AE39" s="577"/>
      <c r="AF39" s="577"/>
      <c r="AG39" s="577"/>
      <c r="AH39" s="577"/>
      <c r="AI39" s="577"/>
      <c r="AJ39" s="577"/>
      <c r="AK39" s="577"/>
      <c r="AL39" s="577"/>
      <c r="AM39" s="577"/>
      <c r="AN39" s="577"/>
      <c r="AO39" s="577"/>
      <c r="AP39" s="577"/>
      <c r="AQ39" s="577"/>
      <c r="AR39" s="577"/>
      <c r="AS39" s="577"/>
      <c r="AT39" s="577"/>
      <c r="AU39" s="577"/>
      <c r="AV39" s="577"/>
      <c r="AW39" s="577"/>
      <c r="AX39" s="577"/>
      <c r="AY39" s="577"/>
      <c r="AZ39" s="577"/>
      <c r="BA39" s="577"/>
      <c r="BB39" s="577"/>
      <c r="BC39" s="577"/>
      <c r="BD39" s="577"/>
      <c r="BE39" s="577"/>
      <c r="BF39" s="577"/>
      <c r="BG39" s="577"/>
      <c r="BH39" s="577"/>
      <c r="BI39" s="577"/>
      <c r="BJ39" s="577"/>
      <c r="BK39" s="577"/>
      <c r="BL39" s="577"/>
      <c r="BM39" s="577"/>
      <c r="BN39" s="577"/>
      <c r="BO39" s="577"/>
      <c r="BP39" s="577"/>
      <c r="BQ39" s="577"/>
      <c r="BR39" s="577"/>
      <c r="BS39" s="577"/>
      <c r="BT39" s="577"/>
      <c r="BU39" s="577"/>
      <c r="BV39" s="577"/>
      <c r="BW39" s="577"/>
      <c r="BX39" s="577"/>
      <c r="BY39" s="577"/>
      <c r="BZ39" s="577"/>
      <c r="CA39" s="577"/>
      <c r="CB39" s="577"/>
      <c r="CC39" s="577"/>
      <c r="CD39" s="577"/>
      <c r="CE39" s="577"/>
      <c r="CF39" s="577"/>
      <c r="CG39" s="577"/>
      <c r="CH39" s="577"/>
      <c r="CI39" s="577"/>
      <c r="CJ39" s="577"/>
      <c r="CK39" s="577"/>
      <c r="CL39" s="577"/>
      <c r="CM39" s="577"/>
      <c r="CN39" s="577"/>
      <c r="CO39" s="577"/>
      <c r="CP39" s="577"/>
      <c r="CQ39" s="577"/>
      <c r="CR39" s="577"/>
      <c r="CS39" s="577"/>
      <c r="CT39" s="577"/>
      <c r="CU39" s="577"/>
      <c r="CV39" s="577"/>
      <c r="CW39" s="577"/>
    </row>
    <row r="40" spans="1:101" x14ac:dyDescent="0.3">
      <c r="A40" s="359">
        <f>+SUBTOTAL(3,$E$8:$E40)</f>
        <v>33</v>
      </c>
      <c r="B40" s="582">
        <v>45292</v>
      </c>
      <c r="C40" s="362" t="s">
        <v>835</v>
      </c>
      <c r="D40" s="359" t="str">
        <f>+VLOOKUP(C40,'Visual chart Edit'!$B$7:$C$491,2,FALSE)</f>
        <v>DA+0</v>
      </c>
      <c r="E40" s="359" t="s">
        <v>279</v>
      </c>
      <c r="F40" s="578">
        <v>45300</v>
      </c>
      <c r="G40" s="578">
        <v>45301</v>
      </c>
      <c r="H40" s="579" t="s">
        <v>884</v>
      </c>
      <c r="I40" s="580" t="s">
        <v>1013</v>
      </c>
      <c r="J40" s="581"/>
      <c r="K40" s="577"/>
      <c r="L40" s="577"/>
      <c r="M40" s="577"/>
      <c r="N40" s="577"/>
      <c r="O40" s="577"/>
      <c r="P40" s="577"/>
      <c r="Q40" s="577"/>
      <c r="R40" s="577"/>
      <c r="S40" s="577"/>
      <c r="T40" s="577"/>
      <c r="U40" s="577"/>
      <c r="V40" s="577"/>
      <c r="W40" s="577"/>
      <c r="X40" s="577"/>
      <c r="Y40" s="577"/>
      <c r="Z40" s="577"/>
      <c r="AA40" s="577"/>
      <c r="AB40" s="577"/>
      <c r="AC40" s="577"/>
      <c r="AD40" s="577"/>
      <c r="AE40" s="577"/>
      <c r="AF40" s="577"/>
      <c r="AG40" s="577"/>
      <c r="AH40" s="577"/>
      <c r="AI40" s="577"/>
      <c r="AJ40" s="577"/>
      <c r="AK40" s="577"/>
      <c r="AL40" s="577"/>
      <c r="AM40" s="577"/>
      <c r="AN40" s="577"/>
      <c r="AO40" s="577"/>
      <c r="AP40" s="577"/>
      <c r="AQ40" s="577"/>
      <c r="AR40" s="577"/>
      <c r="AS40" s="577"/>
      <c r="AT40" s="577"/>
      <c r="AU40" s="577"/>
      <c r="AV40" s="577"/>
      <c r="AW40" s="577"/>
      <c r="AX40" s="577"/>
      <c r="AY40" s="577"/>
      <c r="AZ40" s="577"/>
      <c r="BA40" s="577"/>
      <c r="BB40" s="577"/>
      <c r="BC40" s="577"/>
      <c r="BD40" s="577"/>
      <c r="BE40" s="577"/>
      <c r="BF40" s="577"/>
      <c r="BG40" s="577"/>
      <c r="BH40" s="577"/>
      <c r="BI40" s="577"/>
      <c r="BJ40" s="577"/>
      <c r="BK40" s="577"/>
      <c r="BL40" s="577"/>
      <c r="BM40" s="577"/>
      <c r="BN40" s="577"/>
      <c r="BO40" s="577"/>
      <c r="BP40" s="577"/>
      <c r="BQ40" s="577"/>
      <c r="BR40" s="577"/>
      <c r="BS40" s="577"/>
      <c r="BT40" s="577"/>
      <c r="BU40" s="577"/>
      <c r="BV40" s="577"/>
      <c r="BW40" s="577"/>
      <c r="BX40" s="577"/>
      <c r="BY40" s="577"/>
      <c r="BZ40" s="577"/>
      <c r="CA40" s="577"/>
      <c r="CB40" s="577"/>
      <c r="CC40" s="577"/>
      <c r="CD40" s="577"/>
      <c r="CE40" s="577"/>
      <c r="CF40" s="577"/>
      <c r="CG40" s="577"/>
      <c r="CH40" s="577"/>
      <c r="CI40" s="577"/>
      <c r="CJ40" s="577"/>
      <c r="CK40" s="577"/>
      <c r="CL40" s="577"/>
      <c r="CM40" s="577"/>
      <c r="CN40" s="577"/>
      <c r="CO40" s="577"/>
      <c r="CP40" s="577"/>
      <c r="CQ40" s="577"/>
      <c r="CR40" s="577"/>
      <c r="CS40" s="577"/>
      <c r="CT40" s="577"/>
      <c r="CU40" s="577"/>
      <c r="CV40" s="577"/>
      <c r="CW40" s="577"/>
    </row>
    <row r="41" spans="1:101" x14ac:dyDescent="0.3">
      <c r="A41" s="359">
        <f>+SUBTOTAL(3,$E$8:$E41)</f>
        <v>34</v>
      </c>
      <c r="B41" s="582">
        <v>45292</v>
      </c>
      <c r="C41" s="362" t="s">
        <v>779</v>
      </c>
      <c r="D41" s="359" t="str">
        <f>+VLOOKUP(C41,'Visual chart Edit'!$B$7:$C$491,2,FALSE)</f>
        <v>DA+0</v>
      </c>
      <c r="E41" s="359" t="s">
        <v>279</v>
      </c>
      <c r="F41" s="578">
        <v>45301</v>
      </c>
      <c r="G41" s="578">
        <v>45302</v>
      </c>
      <c r="H41" s="579" t="s">
        <v>880</v>
      </c>
      <c r="I41" s="580" t="s">
        <v>1032</v>
      </c>
      <c r="J41" s="581"/>
      <c r="K41" s="577"/>
      <c r="L41" s="577"/>
      <c r="M41" s="577"/>
      <c r="N41" s="577"/>
      <c r="O41" s="577"/>
      <c r="P41" s="577"/>
      <c r="Q41" s="577"/>
      <c r="R41" s="577"/>
      <c r="S41" s="577"/>
      <c r="T41" s="577"/>
      <c r="U41" s="577"/>
      <c r="V41" s="577"/>
      <c r="W41" s="577"/>
      <c r="X41" s="577"/>
      <c r="Y41" s="577"/>
      <c r="Z41" s="577"/>
      <c r="AA41" s="577"/>
      <c r="AB41" s="577"/>
      <c r="AC41" s="577"/>
      <c r="AD41" s="577"/>
      <c r="AE41" s="577"/>
      <c r="AF41" s="577"/>
      <c r="AG41" s="577"/>
      <c r="AH41" s="577"/>
      <c r="AI41" s="577"/>
      <c r="AJ41" s="577"/>
      <c r="AK41" s="577"/>
      <c r="AL41" s="577"/>
      <c r="AM41" s="577"/>
      <c r="AN41" s="577"/>
      <c r="AO41" s="577"/>
      <c r="AP41" s="577"/>
      <c r="AQ41" s="577"/>
      <c r="AR41" s="577"/>
      <c r="AS41" s="577"/>
      <c r="AT41" s="577"/>
      <c r="AU41" s="577"/>
      <c r="AV41" s="577"/>
      <c r="AW41" s="577"/>
      <c r="AX41" s="577"/>
      <c r="AY41" s="577"/>
      <c r="AZ41" s="577"/>
      <c r="BA41" s="577"/>
      <c r="BB41" s="577"/>
      <c r="BC41" s="577"/>
      <c r="BD41" s="577"/>
      <c r="BE41" s="577"/>
      <c r="BF41" s="577"/>
      <c r="BG41" s="577"/>
      <c r="BH41" s="577"/>
      <c r="BI41" s="577"/>
      <c r="BJ41" s="577"/>
      <c r="BK41" s="577"/>
      <c r="BL41" s="577"/>
      <c r="BM41" s="577"/>
      <c r="BN41" s="577"/>
      <c r="BO41" s="577"/>
      <c r="BP41" s="577"/>
      <c r="BQ41" s="577"/>
      <c r="BR41" s="577"/>
      <c r="BS41" s="577"/>
      <c r="BT41" s="577"/>
      <c r="BU41" s="577"/>
      <c r="BV41" s="577"/>
      <c r="BW41" s="577"/>
      <c r="BX41" s="577"/>
      <c r="BY41" s="577"/>
      <c r="BZ41" s="577"/>
      <c r="CA41" s="577"/>
      <c r="CB41" s="577"/>
      <c r="CC41" s="577"/>
      <c r="CD41" s="577"/>
      <c r="CE41" s="577"/>
      <c r="CF41" s="577"/>
      <c r="CG41" s="577"/>
      <c r="CH41" s="577"/>
      <c r="CI41" s="577"/>
      <c r="CJ41" s="577"/>
      <c r="CK41" s="577"/>
      <c r="CL41" s="577"/>
      <c r="CM41" s="577"/>
      <c r="CN41" s="577"/>
      <c r="CO41" s="577"/>
      <c r="CP41" s="577"/>
      <c r="CQ41" s="577"/>
      <c r="CR41" s="577"/>
      <c r="CS41" s="577"/>
      <c r="CT41" s="577"/>
      <c r="CU41" s="577"/>
      <c r="CV41" s="577"/>
      <c r="CW41" s="577"/>
    </row>
    <row r="42" spans="1:101" x14ac:dyDescent="0.3">
      <c r="A42" s="359">
        <f>+SUBTOTAL(3,$E$8:$E42)</f>
        <v>35</v>
      </c>
      <c r="B42" s="582">
        <v>45292</v>
      </c>
      <c r="C42" s="362" t="s">
        <v>754</v>
      </c>
      <c r="D42" s="359" t="str">
        <f>+VLOOKUP(C42,'Visual chart Edit'!$B$7:$C$491,2,FALSE)</f>
        <v>DA+3</v>
      </c>
      <c r="E42" s="359" t="s">
        <v>279</v>
      </c>
      <c r="F42" s="578">
        <v>45300</v>
      </c>
      <c r="G42" s="578">
        <v>45302</v>
      </c>
      <c r="H42" s="579" t="s">
        <v>1016</v>
      </c>
      <c r="I42" s="580" t="s">
        <v>1032</v>
      </c>
      <c r="J42" s="581"/>
      <c r="K42" s="577"/>
      <c r="L42" s="577"/>
      <c r="M42" s="577"/>
      <c r="N42" s="577"/>
      <c r="O42" s="577"/>
      <c r="P42" s="577"/>
      <c r="Q42" s="577"/>
      <c r="R42" s="577"/>
      <c r="S42" s="577"/>
      <c r="T42" s="577"/>
      <c r="U42" s="577"/>
      <c r="V42" s="577"/>
      <c r="W42" s="577"/>
      <c r="X42" s="577"/>
      <c r="Y42" s="577"/>
      <c r="Z42" s="577"/>
      <c r="AA42" s="577"/>
      <c r="AB42" s="577"/>
      <c r="AC42" s="577"/>
      <c r="AD42" s="577"/>
      <c r="AE42" s="577"/>
      <c r="AF42" s="577"/>
      <c r="AG42" s="577"/>
      <c r="AH42" s="577"/>
      <c r="AI42" s="577"/>
      <c r="AJ42" s="577"/>
      <c r="AK42" s="577"/>
      <c r="AL42" s="577"/>
      <c r="AM42" s="577"/>
      <c r="AN42" s="577"/>
      <c r="AO42" s="577"/>
      <c r="AP42" s="577"/>
      <c r="AQ42" s="577"/>
      <c r="AR42" s="577"/>
      <c r="AS42" s="577"/>
      <c r="AT42" s="577"/>
      <c r="AU42" s="577"/>
      <c r="AV42" s="577"/>
      <c r="AW42" s="577"/>
      <c r="AX42" s="577"/>
      <c r="AY42" s="577"/>
      <c r="AZ42" s="577"/>
      <c r="BA42" s="577"/>
      <c r="BB42" s="577"/>
      <c r="BC42" s="577"/>
      <c r="BD42" s="577"/>
      <c r="BE42" s="577"/>
      <c r="BF42" s="577"/>
      <c r="BG42" s="577"/>
      <c r="BH42" s="577"/>
      <c r="BI42" s="577"/>
      <c r="BJ42" s="577"/>
      <c r="BK42" s="577"/>
      <c r="BL42" s="577"/>
      <c r="BM42" s="577"/>
      <c r="BN42" s="577"/>
      <c r="BO42" s="577"/>
      <c r="BP42" s="577"/>
      <c r="BQ42" s="577"/>
      <c r="BR42" s="577"/>
      <c r="BS42" s="577"/>
      <c r="BT42" s="577"/>
      <c r="BU42" s="577"/>
      <c r="BV42" s="577"/>
      <c r="BW42" s="577"/>
      <c r="BX42" s="577"/>
      <c r="BY42" s="577"/>
      <c r="BZ42" s="577"/>
      <c r="CA42" s="577"/>
      <c r="CB42" s="577"/>
      <c r="CC42" s="577"/>
      <c r="CD42" s="577"/>
      <c r="CE42" s="577"/>
      <c r="CF42" s="577"/>
      <c r="CG42" s="577"/>
      <c r="CH42" s="577"/>
      <c r="CI42" s="577"/>
      <c r="CJ42" s="577"/>
      <c r="CK42" s="577"/>
      <c r="CL42" s="577"/>
      <c r="CM42" s="577"/>
      <c r="CN42" s="577"/>
      <c r="CO42" s="577"/>
      <c r="CP42" s="577"/>
      <c r="CQ42" s="577"/>
      <c r="CR42" s="577"/>
      <c r="CS42" s="577"/>
      <c r="CT42" s="577"/>
      <c r="CU42" s="577"/>
      <c r="CV42" s="577"/>
      <c r="CW42" s="577"/>
    </row>
    <row r="43" spans="1:101" x14ac:dyDescent="0.3">
      <c r="A43" s="359">
        <f>+SUBTOTAL(3,$E$8:$E43)</f>
        <v>36</v>
      </c>
      <c r="B43" s="582">
        <v>45292</v>
      </c>
      <c r="C43" s="362" t="s">
        <v>804</v>
      </c>
      <c r="D43" s="359" t="str">
        <f>+VLOOKUP(C43,'Visual chart Edit'!$B$7:$C$491,2,FALSE)</f>
        <v>DA+0</v>
      </c>
      <c r="E43" s="359" t="s">
        <v>32</v>
      </c>
      <c r="F43" s="578">
        <v>45302</v>
      </c>
      <c r="G43" s="578">
        <v>45304</v>
      </c>
      <c r="H43" s="579" t="s">
        <v>239</v>
      </c>
      <c r="I43" s="580" t="s">
        <v>1013</v>
      </c>
      <c r="J43" s="581"/>
      <c r="K43" s="577"/>
      <c r="L43" s="577"/>
      <c r="M43" s="577"/>
      <c r="N43" s="577"/>
      <c r="O43" s="577"/>
      <c r="P43" s="577"/>
      <c r="Q43" s="577"/>
      <c r="R43" s="577"/>
      <c r="S43" s="577"/>
      <c r="T43" s="577"/>
      <c r="U43" s="577"/>
      <c r="V43" s="577"/>
      <c r="W43" s="577"/>
      <c r="X43" s="577"/>
      <c r="Y43" s="577"/>
      <c r="Z43" s="577"/>
      <c r="AA43" s="577"/>
      <c r="AB43" s="577"/>
      <c r="AC43" s="577"/>
      <c r="AD43" s="577"/>
      <c r="AE43" s="577"/>
      <c r="AF43" s="577"/>
      <c r="AG43" s="577"/>
      <c r="AH43" s="577"/>
      <c r="AI43" s="577"/>
      <c r="AJ43" s="577"/>
      <c r="AK43" s="577"/>
      <c r="AL43" s="577"/>
      <c r="AM43" s="577"/>
      <c r="AN43" s="577"/>
      <c r="AO43" s="577"/>
      <c r="AP43" s="577"/>
      <c r="AQ43" s="577"/>
      <c r="AR43" s="577"/>
      <c r="AS43" s="577"/>
      <c r="AT43" s="577"/>
      <c r="AU43" s="577"/>
      <c r="AV43" s="577"/>
      <c r="AW43" s="577"/>
      <c r="AX43" s="577"/>
      <c r="AY43" s="577"/>
      <c r="AZ43" s="577"/>
      <c r="BA43" s="577"/>
      <c r="BB43" s="577"/>
      <c r="BC43" s="577"/>
      <c r="BD43" s="577"/>
      <c r="BE43" s="577"/>
      <c r="BF43" s="577"/>
      <c r="BG43" s="577"/>
      <c r="BH43" s="577"/>
      <c r="BI43" s="577"/>
      <c r="BJ43" s="577"/>
      <c r="BK43" s="577"/>
      <c r="BL43" s="577"/>
      <c r="BM43" s="577"/>
      <c r="BN43" s="577"/>
      <c r="BO43" s="577"/>
      <c r="BP43" s="577"/>
      <c r="BQ43" s="577"/>
      <c r="BR43" s="577"/>
      <c r="BS43" s="577"/>
      <c r="BT43" s="577"/>
      <c r="BU43" s="577"/>
      <c r="BV43" s="577"/>
      <c r="BW43" s="577"/>
      <c r="BX43" s="577"/>
      <c r="BY43" s="577"/>
      <c r="BZ43" s="577"/>
      <c r="CA43" s="577"/>
      <c r="CB43" s="577"/>
      <c r="CC43" s="577"/>
      <c r="CD43" s="577"/>
      <c r="CE43" s="577"/>
      <c r="CF43" s="577"/>
      <c r="CG43" s="577"/>
      <c r="CH43" s="577"/>
      <c r="CI43" s="577"/>
      <c r="CJ43" s="577"/>
      <c r="CK43" s="577"/>
      <c r="CL43" s="577"/>
      <c r="CM43" s="577"/>
      <c r="CN43" s="577"/>
      <c r="CO43" s="577"/>
      <c r="CP43" s="577"/>
      <c r="CQ43" s="577"/>
      <c r="CR43" s="577"/>
      <c r="CS43" s="577"/>
      <c r="CT43" s="577"/>
      <c r="CU43" s="577"/>
      <c r="CV43" s="577"/>
      <c r="CW43" s="577"/>
    </row>
    <row r="44" spans="1:101" x14ac:dyDescent="0.3">
      <c r="A44" s="359">
        <f>+SUBTOTAL(3,$E$8:$E44)</f>
        <v>37</v>
      </c>
      <c r="B44" s="582">
        <v>45292</v>
      </c>
      <c r="C44" s="362" t="s">
        <v>833</v>
      </c>
      <c r="D44" s="359" t="str">
        <f>+VLOOKUP(C44,'Visual chart Edit'!$B$7:$C$491,2,FALSE)</f>
        <v>DA+0</v>
      </c>
      <c r="E44" s="359" t="s">
        <v>279</v>
      </c>
      <c r="F44" s="578">
        <v>45302</v>
      </c>
      <c r="G44" s="578">
        <v>45304</v>
      </c>
      <c r="H44" s="579" t="s">
        <v>884</v>
      </c>
      <c r="I44" s="580" t="s">
        <v>1013</v>
      </c>
      <c r="J44" s="581"/>
      <c r="K44" s="577"/>
      <c r="L44" s="577"/>
      <c r="M44" s="577"/>
      <c r="N44" s="577"/>
      <c r="O44" s="577"/>
      <c r="P44" s="577"/>
      <c r="Q44" s="577"/>
      <c r="R44" s="577"/>
      <c r="S44" s="577"/>
      <c r="T44" s="577"/>
      <c r="U44" s="577"/>
      <c r="V44" s="577"/>
      <c r="W44" s="577"/>
      <c r="X44" s="577"/>
      <c r="Y44" s="577"/>
      <c r="Z44" s="577"/>
      <c r="AA44" s="577"/>
      <c r="AB44" s="577"/>
      <c r="AC44" s="577"/>
      <c r="AD44" s="577"/>
      <c r="AE44" s="577"/>
      <c r="AF44" s="577"/>
      <c r="AG44" s="577"/>
      <c r="AH44" s="577"/>
      <c r="AI44" s="577"/>
      <c r="AJ44" s="577"/>
      <c r="AK44" s="577"/>
      <c r="AL44" s="577"/>
      <c r="AM44" s="577"/>
      <c r="AN44" s="577"/>
      <c r="AO44" s="577"/>
      <c r="AP44" s="577"/>
      <c r="AQ44" s="577"/>
      <c r="AR44" s="577"/>
      <c r="AS44" s="577"/>
      <c r="AT44" s="577"/>
      <c r="AU44" s="577"/>
      <c r="AV44" s="577"/>
      <c r="AW44" s="577"/>
      <c r="AX44" s="577"/>
      <c r="AY44" s="577"/>
      <c r="AZ44" s="577"/>
      <c r="BA44" s="577"/>
      <c r="BB44" s="577"/>
      <c r="BC44" s="577"/>
      <c r="BD44" s="577"/>
      <c r="BE44" s="577"/>
      <c r="BF44" s="577"/>
      <c r="BG44" s="577"/>
      <c r="BH44" s="577"/>
      <c r="BI44" s="577"/>
      <c r="BJ44" s="577"/>
      <c r="BK44" s="577"/>
      <c r="BL44" s="577"/>
      <c r="BM44" s="577"/>
      <c r="BN44" s="577"/>
      <c r="BO44" s="577"/>
      <c r="BP44" s="577"/>
      <c r="BQ44" s="577"/>
      <c r="BR44" s="577"/>
      <c r="BS44" s="577"/>
      <c r="BT44" s="577"/>
      <c r="BU44" s="577"/>
      <c r="BV44" s="577"/>
      <c r="BW44" s="577"/>
      <c r="BX44" s="577"/>
      <c r="BY44" s="577"/>
      <c r="BZ44" s="577"/>
      <c r="CA44" s="577"/>
      <c r="CB44" s="577"/>
      <c r="CC44" s="577"/>
      <c r="CD44" s="577"/>
      <c r="CE44" s="577"/>
      <c r="CF44" s="577"/>
      <c r="CG44" s="577"/>
      <c r="CH44" s="577"/>
      <c r="CI44" s="577"/>
      <c r="CJ44" s="577"/>
      <c r="CK44" s="577"/>
      <c r="CL44" s="577"/>
      <c r="CM44" s="577"/>
      <c r="CN44" s="577"/>
      <c r="CO44" s="577"/>
      <c r="CP44" s="577"/>
      <c r="CQ44" s="577"/>
      <c r="CR44" s="577"/>
      <c r="CS44" s="577"/>
      <c r="CT44" s="577"/>
      <c r="CU44" s="577"/>
      <c r="CV44" s="577"/>
      <c r="CW44" s="577"/>
    </row>
    <row r="45" spans="1:101" x14ac:dyDescent="0.3">
      <c r="A45" s="359">
        <f>+SUBTOTAL(3,$E$8:$E45)</f>
        <v>38</v>
      </c>
      <c r="B45" s="582">
        <v>45292</v>
      </c>
      <c r="C45" s="362" t="s">
        <v>756</v>
      </c>
      <c r="D45" s="359" t="str">
        <f>+VLOOKUP(C45,'Visual chart Edit'!$B$7:$C$491,2,FALSE)</f>
        <v>DA+0</v>
      </c>
      <c r="E45" s="359" t="s">
        <v>146</v>
      </c>
      <c r="F45" s="578">
        <v>45303</v>
      </c>
      <c r="G45" s="578">
        <v>45305</v>
      </c>
      <c r="H45" s="579" t="s">
        <v>1016</v>
      </c>
      <c r="I45" s="580" t="s">
        <v>1032</v>
      </c>
      <c r="J45" s="581"/>
      <c r="K45" s="577"/>
      <c r="L45" s="577"/>
      <c r="M45" s="577"/>
      <c r="N45" s="577"/>
      <c r="O45" s="577"/>
      <c r="P45" s="577"/>
      <c r="Q45" s="577"/>
      <c r="R45" s="577"/>
      <c r="S45" s="577"/>
      <c r="T45" s="577"/>
      <c r="U45" s="577"/>
      <c r="V45" s="577"/>
      <c r="W45" s="577"/>
      <c r="X45" s="577"/>
      <c r="Y45" s="577"/>
      <c r="Z45" s="577"/>
      <c r="AA45" s="577"/>
      <c r="AB45" s="577"/>
      <c r="AC45" s="577"/>
      <c r="AD45" s="577"/>
      <c r="AE45" s="577"/>
      <c r="AF45" s="577"/>
      <c r="AG45" s="577"/>
      <c r="AH45" s="577"/>
      <c r="AI45" s="577"/>
      <c r="AJ45" s="577"/>
      <c r="AK45" s="577"/>
      <c r="AL45" s="577"/>
      <c r="AM45" s="577"/>
      <c r="AN45" s="577"/>
      <c r="AO45" s="577"/>
      <c r="AP45" s="577"/>
      <c r="AQ45" s="577"/>
      <c r="AR45" s="577"/>
      <c r="AS45" s="577"/>
      <c r="AT45" s="577"/>
      <c r="AU45" s="577"/>
      <c r="AV45" s="577"/>
      <c r="AW45" s="577"/>
      <c r="AX45" s="577"/>
      <c r="AY45" s="577"/>
      <c r="AZ45" s="577"/>
      <c r="BA45" s="577"/>
      <c r="BB45" s="577"/>
      <c r="BC45" s="577"/>
      <c r="BD45" s="577"/>
      <c r="BE45" s="577"/>
      <c r="BF45" s="577"/>
      <c r="BG45" s="577"/>
      <c r="BH45" s="577"/>
      <c r="BI45" s="577"/>
      <c r="BJ45" s="577"/>
      <c r="BK45" s="577"/>
      <c r="BL45" s="577"/>
      <c r="BM45" s="577"/>
      <c r="BN45" s="577"/>
      <c r="BO45" s="577"/>
      <c r="BP45" s="577"/>
      <c r="BQ45" s="577"/>
      <c r="BR45" s="577"/>
      <c r="BS45" s="577"/>
      <c r="BT45" s="577"/>
      <c r="BU45" s="577"/>
      <c r="BV45" s="577"/>
      <c r="BW45" s="577"/>
      <c r="BX45" s="577"/>
      <c r="BY45" s="577"/>
      <c r="BZ45" s="577"/>
      <c r="CA45" s="577"/>
      <c r="CB45" s="577"/>
      <c r="CC45" s="577"/>
      <c r="CD45" s="577"/>
      <c r="CE45" s="577"/>
      <c r="CF45" s="577"/>
      <c r="CG45" s="577"/>
      <c r="CH45" s="577"/>
      <c r="CI45" s="577"/>
      <c r="CJ45" s="577"/>
      <c r="CK45" s="577"/>
      <c r="CL45" s="577"/>
      <c r="CM45" s="577"/>
      <c r="CN45" s="577"/>
      <c r="CO45" s="577"/>
      <c r="CP45" s="577"/>
      <c r="CQ45" s="577"/>
      <c r="CR45" s="577"/>
      <c r="CS45" s="577"/>
      <c r="CT45" s="577"/>
      <c r="CU45" s="577"/>
      <c r="CV45" s="577"/>
      <c r="CW45" s="577"/>
    </row>
    <row r="46" spans="1:101" x14ac:dyDescent="0.3">
      <c r="A46" s="359">
        <f>+SUBTOTAL(3,$E$8:$E46)</f>
        <v>39</v>
      </c>
      <c r="B46" s="582">
        <v>45292</v>
      </c>
      <c r="C46" s="362" t="s">
        <v>818</v>
      </c>
      <c r="D46" s="359" t="str">
        <f>+VLOOKUP(C46,'Visual chart Edit'!$B$7:$C$491,2,FALSE)</f>
        <v>DA+3</v>
      </c>
      <c r="E46" s="359" t="s">
        <v>279</v>
      </c>
      <c r="F46" s="578">
        <v>45304</v>
      </c>
      <c r="G46" s="578">
        <v>45305</v>
      </c>
      <c r="H46" s="579" t="s">
        <v>881</v>
      </c>
      <c r="I46" s="580" t="s">
        <v>1013</v>
      </c>
      <c r="J46" s="581"/>
      <c r="K46" s="577"/>
      <c r="L46" s="577"/>
      <c r="M46" s="577"/>
      <c r="N46" s="577"/>
      <c r="O46" s="577"/>
      <c r="P46" s="577"/>
      <c r="Q46" s="577"/>
      <c r="R46" s="577"/>
      <c r="S46" s="577"/>
      <c r="T46" s="577"/>
      <c r="U46" s="577"/>
      <c r="V46" s="577"/>
      <c r="W46" s="577"/>
      <c r="X46" s="577"/>
      <c r="Y46" s="577"/>
      <c r="Z46" s="577"/>
      <c r="AA46" s="577"/>
      <c r="AB46" s="577"/>
      <c r="AC46" s="577"/>
      <c r="AD46" s="577"/>
      <c r="AE46" s="577"/>
      <c r="AF46" s="577"/>
      <c r="AG46" s="577"/>
      <c r="AH46" s="577"/>
      <c r="AI46" s="577"/>
      <c r="AJ46" s="577"/>
      <c r="AK46" s="577"/>
      <c r="AL46" s="577"/>
      <c r="AM46" s="577"/>
      <c r="AN46" s="577"/>
      <c r="AO46" s="577"/>
      <c r="AP46" s="577"/>
      <c r="AQ46" s="577"/>
      <c r="AR46" s="577"/>
      <c r="AS46" s="577"/>
      <c r="AT46" s="577"/>
      <c r="AU46" s="577"/>
      <c r="AV46" s="577"/>
      <c r="AW46" s="577"/>
      <c r="AX46" s="577"/>
      <c r="AY46" s="577"/>
      <c r="AZ46" s="577"/>
      <c r="BA46" s="577"/>
      <c r="BB46" s="577"/>
      <c r="BC46" s="577"/>
      <c r="BD46" s="577"/>
      <c r="BE46" s="577"/>
      <c r="BF46" s="577"/>
      <c r="BG46" s="577"/>
      <c r="BH46" s="577"/>
      <c r="BI46" s="577"/>
      <c r="BJ46" s="577"/>
      <c r="BK46" s="577"/>
      <c r="BL46" s="577"/>
      <c r="BM46" s="577"/>
      <c r="BN46" s="577"/>
      <c r="BO46" s="577"/>
      <c r="BP46" s="577"/>
      <c r="BQ46" s="577"/>
      <c r="BR46" s="577"/>
      <c r="BS46" s="577"/>
      <c r="BT46" s="577"/>
      <c r="BU46" s="577"/>
      <c r="BV46" s="577"/>
      <c r="BW46" s="577"/>
      <c r="BX46" s="577"/>
      <c r="BY46" s="577"/>
      <c r="BZ46" s="577"/>
      <c r="CA46" s="577"/>
      <c r="CB46" s="577"/>
      <c r="CC46" s="577"/>
      <c r="CD46" s="577"/>
      <c r="CE46" s="577"/>
      <c r="CF46" s="577"/>
      <c r="CG46" s="577"/>
      <c r="CH46" s="577"/>
      <c r="CI46" s="577"/>
      <c r="CJ46" s="577"/>
      <c r="CK46" s="577"/>
      <c r="CL46" s="577"/>
      <c r="CM46" s="577"/>
      <c r="CN46" s="577"/>
      <c r="CO46" s="577"/>
      <c r="CP46" s="577"/>
      <c r="CQ46" s="577"/>
      <c r="CR46" s="577"/>
      <c r="CS46" s="577"/>
      <c r="CT46" s="577"/>
      <c r="CU46" s="577"/>
      <c r="CV46" s="577"/>
      <c r="CW46" s="577"/>
    </row>
    <row r="47" spans="1:101" x14ac:dyDescent="0.3">
      <c r="A47" s="359">
        <f>+SUBTOTAL(3,$E$8:$E47)</f>
        <v>40</v>
      </c>
      <c r="B47" s="582">
        <v>45292</v>
      </c>
      <c r="C47" s="362" t="s">
        <v>829</v>
      </c>
      <c r="D47" s="359" t="str">
        <f>+VLOOKUP(C47,'Visual chart Edit'!$B$7:$C$491,2,FALSE)</f>
        <v>DA+3</v>
      </c>
      <c r="E47" s="359" t="s">
        <v>279</v>
      </c>
      <c r="F47" s="578">
        <v>45304</v>
      </c>
      <c r="G47" s="578">
        <v>45306</v>
      </c>
      <c r="H47" s="579" t="s">
        <v>883</v>
      </c>
      <c r="I47" s="580" t="s">
        <v>1013</v>
      </c>
      <c r="J47" s="581"/>
      <c r="K47" s="577"/>
      <c r="L47" s="577"/>
      <c r="M47" s="577"/>
      <c r="N47" s="577"/>
      <c r="O47" s="577"/>
      <c r="P47" s="577"/>
      <c r="Q47" s="577"/>
      <c r="R47" s="577"/>
      <c r="S47" s="577"/>
      <c r="T47" s="577"/>
      <c r="U47" s="577"/>
      <c r="V47" s="577"/>
      <c r="W47" s="577"/>
      <c r="X47" s="577"/>
      <c r="Y47" s="577"/>
      <c r="Z47" s="577"/>
      <c r="AA47" s="577"/>
      <c r="AB47" s="577"/>
      <c r="AC47" s="577"/>
      <c r="AD47" s="577"/>
      <c r="AE47" s="577"/>
      <c r="AF47" s="577"/>
      <c r="AG47" s="577"/>
      <c r="AH47" s="577"/>
      <c r="AI47" s="577"/>
      <c r="AJ47" s="577"/>
      <c r="AK47" s="577"/>
      <c r="AL47" s="577"/>
      <c r="AM47" s="577"/>
      <c r="AN47" s="577"/>
      <c r="AO47" s="577"/>
      <c r="AP47" s="577"/>
      <c r="AQ47" s="577"/>
      <c r="AR47" s="577"/>
      <c r="AS47" s="577"/>
      <c r="AT47" s="577"/>
      <c r="AU47" s="577"/>
      <c r="AV47" s="577"/>
      <c r="AW47" s="577"/>
      <c r="AX47" s="577"/>
      <c r="AY47" s="577"/>
      <c r="AZ47" s="577"/>
      <c r="BA47" s="577"/>
      <c r="BB47" s="577"/>
      <c r="BC47" s="577"/>
      <c r="BD47" s="577"/>
      <c r="BE47" s="577"/>
      <c r="BF47" s="577"/>
      <c r="BG47" s="577"/>
      <c r="BH47" s="577"/>
      <c r="BI47" s="577"/>
      <c r="BJ47" s="577"/>
      <c r="BK47" s="577"/>
      <c r="BL47" s="577"/>
      <c r="BM47" s="577"/>
      <c r="BN47" s="577"/>
      <c r="BO47" s="577"/>
      <c r="BP47" s="577"/>
      <c r="BQ47" s="577"/>
      <c r="BR47" s="577"/>
      <c r="BS47" s="577"/>
      <c r="BT47" s="577"/>
      <c r="BU47" s="577"/>
      <c r="BV47" s="577"/>
      <c r="BW47" s="577"/>
      <c r="BX47" s="577"/>
      <c r="BY47" s="577"/>
      <c r="BZ47" s="577"/>
      <c r="CA47" s="577"/>
      <c r="CB47" s="577"/>
      <c r="CC47" s="577"/>
      <c r="CD47" s="577"/>
      <c r="CE47" s="577"/>
      <c r="CF47" s="577"/>
      <c r="CG47" s="577"/>
      <c r="CH47" s="577"/>
      <c r="CI47" s="577"/>
      <c r="CJ47" s="577"/>
      <c r="CK47" s="577"/>
      <c r="CL47" s="577"/>
      <c r="CM47" s="577"/>
      <c r="CN47" s="577"/>
      <c r="CO47" s="577"/>
      <c r="CP47" s="577"/>
      <c r="CQ47" s="577"/>
      <c r="CR47" s="577"/>
      <c r="CS47" s="577"/>
      <c r="CT47" s="577"/>
      <c r="CU47" s="577"/>
      <c r="CV47" s="577"/>
      <c r="CW47" s="577"/>
    </row>
    <row r="48" spans="1:101" x14ac:dyDescent="0.3">
      <c r="A48" s="359">
        <f>+SUBTOTAL(3,$E$8:$E48)</f>
        <v>41</v>
      </c>
      <c r="B48" s="582">
        <v>45292</v>
      </c>
      <c r="C48" s="362" t="s">
        <v>747</v>
      </c>
      <c r="D48" s="359" t="str">
        <f>+VLOOKUP(C48,'Visual chart Edit'!$B$7:$C$491,2,FALSE)</f>
        <v>DA+0</v>
      </c>
      <c r="E48" s="359" t="s">
        <v>146</v>
      </c>
      <c r="F48" s="578">
        <v>45300</v>
      </c>
      <c r="G48" s="578">
        <v>45306</v>
      </c>
      <c r="H48" s="579" t="s">
        <v>882</v>
      </c>
      <c r="I48" s="580" t="s">
        <v>1032</v>
      </c>
      <c r="J48" s="581"/>
      <c r="K48" s="577"/>
      <c r="L48" s="577"/>
      <c r="M48" s="577"/>
      <c r="N48" s="577"/>
      <c r="O48" s="577"/>
      <c r="P48" s="577"/>
      <c r="Q48" s="577"/>
      <c r="R48" s="577"/>
      <c r="S48" s="577"/>
      <c r="T48" s="577"/>
      <c r="U48" s="577"/>
      <c r="V48" s="577"/>
      <c r="W48" s="577"/>
      <c r="X48" s="577"/>
      <c r="Y48" s="577"/>
      <c r="Z48" s="577"/>
      <c r="AA48" s="577"/>
      <c r="AB48" s="577"/>
      <c r="AC48" s="577"/>
      <c r="AD48" s="577"/>
      <c r="AE48" s="577"/>
      <c r="AF48" s="577"/>
      <c r="AG48" s="577"/>
      <c r="AH48" s="577"/>
      <c r="AI48" s="577"/>
      <c r="AJ48" s="577"/>
      <c r="AK48" s="577"/>
      <c r="AL48" s="577"/>
      <c r="AM48" s="577"/>
      <c r="AN48" s="577"/>
      <c r="AO48" s="577"/>
      <c r="AP48" s="577"/>
      <c r="AQ48" s="577"/>
      <c r="AR48" s="577"/>
      <c r="AS48" s="577"/>
      <c r="AT48" s="577"/>
      <c r="AU48" s="577"/>
      <c r="AV48" s="577"/>
      <c r="AW48" s="577"/>
      <c r="AX48" s="577"/>
      <c r="AY48" s="577"/>
      <c r="AZ48" s="577"/>
      <c r="BA48" s="577"/>
      <c r="BB48" s="577"/>
      <c r="BC48" s="577"/>
      <c r="BD48" s="577"/>
      <c r="BE48" s="577"/>
      <c r="BF48" s="577"/>
      <c r="BG48" s="577"/>
      <c r="BH48" s="577"/>
      <c r="BI48" s="577"/>
      <c r="BJ48" s="577"/>
      <c r="BK48" s="577"/>
      <c r="BL48" s="577"/>
      <c r="BM48" s="577"/>
      <c r="BN48" s="577"/>
      <c r="BO48" s="577"/>
      <c r="BP48" s="577"/>
      <c r="BQ48" s="577"/>
      <c r="BR48" s="577"/>
      <c r="BS48" s="577"/>
      <c r="BT48" s="577"/>
      <c r="BU48" s="577"/>
      <c r="BV48" s="577"/>
      <c r="BW48" s="577"/>
      <c r="BX48" s="577"/>
      <c r="BY48" s="577"/>
      <c r="BZ48" s="577"/>
      <c r="CA48" s="577"/>
      <c r="CB48" s="577"/>
      <c r="CC48" s="577"/>
      <c r="CD48" s="577"/>
      <c r="CE48" s="577"/>
      <c r="CF48" s="577"/>
      <c r="CG48" s="577"/>
      <c r="CH48" s="577"/>
      <c r="CI48" s="577"/>
      <c r="CJ48" s="577"/>
      <c r="CK48" s="577"/>
      <c r="CL48" s="577"/>
      <c r="CM48" s="577"/>
      <c r="CN48" s="577"/>
      <c r="CO48" s="577"/>
      <c r="CP48" s="577"/>
      <c r="CQ48" s="577"/>
      <c r="CR48" s="577"/>
      <c r="CS48" s="577"/>
      <c r="CT48" s="577"/>
      <c r="CU48" s="577"/>
      <c r="CV48" s="577"/>
      <c r="CW48" s="577"/>
    </row>
    <row r="49" spans="1:101" x14ac:dyDescent="0.3">
      <c r="A49" s="359">
        <f>+SUBTOTAL(3,$E$8:$E49)</f>
        <v>42</v>
      </c>
      <c r="B49" s="582">
        <v>45292</v>
      </c>
      <c r="C49" s="362" t="s">
        <v>783</v>
      </c>
      <c r="D49" s="359" t="str">
        <f>+VLOOKUP(C49,'Visual chart Edit'!$B$7:$C$491,2,FALSE)</f>
        <v>DA+0</v>
      </c>
      <c r="E49" s="359" t="s">
        <v>32</v>
      </c>
      <c r="F49" s="578">
        <v>45305</v>
      </c>
      <c r="G49" s="578">
        <v>45306</v>
      </c>
      <c r="H49" s="579" t="s">
        <v>880</v>
      </c>
      <c r="I49" s="580" t="s">
        <v>1032</v>
      </c>
      <c r="J49" s="581"/>
      <c r="K49" s="577"/>
      <c r="L49" s="577"/>
      <c r="M49" s="577"/>
      <c r="N49" s="577"/>
      <c r="O49" s="577"/>
      <c r="P49" s="577"/>
      <c r="Q49" s="577"/>
      <c r="R49" s="577"/>
      <c r="S49" s="577"/>
      <c r="T49" s="577"/>
      <c r="U49" s="577"/>
      <c r="V49" s="577"/>
      <c r="W49" s="577"/>
      <c r="X49" s="577"/>
      <c r="Y49" s="577"/>
      <c r="Z49" s="577"/>
      <c r="AA49" s="577"/>
      <c r="AB49" s="577"/>
      <c r="AC49" s="577"/>
      <c r="AD49" s="577"/>
      <c r="AE49" s="577"/>
      <c r="AF49" s="577"/>
      <c r="AG49" s="577"/>
      <c r="AH49" s="577"/>
      <c r="AI49" s="577"/>
      <c r="AJ49" s="577"/>
      <c r="AK49" s="577"/>
      <c r="AL49" s="577"/>
      <c r="AM49" s="577"/>
      <c r="AN49" s="577"/>
      <c r="AO49" s="577"/>
      <c r="AP49" s="577"/>
      <c r="AQ49" s="577"/>
      <c r="AR49" s="577"/>
      <c r="AS49" s="577"/>
      <c r="AT49" s="577"/>
      <c r="AU49" s="577"/>
      <c r="AV49" s="577"/>
      <c r="AW49" s="577"/>
      <c r="AX49" s="577"/>
      <c r="AY49" s="577"/>
      <c r="AZ49" s="577"/>
      <c r="BA49" s="577"/>
      <c r="BB49" s="577"/>
      <c r="BC49" s="577"/>
      <c r="BD49" s="577"/>
      <c r="BE49" s="577"/>
      <c r="BF49" s="577"/>
      <c r="BG49" s="577"/>
      <c r="BH49" s="577"/>
      <c r="BI49" s="577"/>
      <c r="BJ49" s="577"/>
      <c r="BK49" s="577"/>
      <c r="BL49" s="577"/>
      <c r="BM49" s="577"/>
      <c r="BN49" s="577"/>
      <c r="BO49" s="577"/>
      <c r="BP49" s="577"/>
      <c r="BQ49" s="577"/>
      <c r="BR49" s="577"/>
      <c r="BS49" s="577"/>
      <c r="BT49" s="577"/>
      <c r="BU49" s="577"/>
      <c r="BV49" s="577"/>
      <c r="BW49" s="577"/>
      <c r="BX49" s="577"/>
      <c r="BY49" s="577"/>
      <c r="BZ49" s="577"/>
      <c r="CA49" s="577"/>
      <c r="CB49" s="577"/>
      <c r="CC49" s="577"/>
      <c r="CD49" s="577"/>
      <c r="CE49" s="577"/>
      <c r="CF49" s="577"/>
      <c r="CG49" s="577"/>
      <c r="CH49" s="577"/>
      <c r="CI49" s="577"/>
      <c r="CJ49" s="577"/>
      <c r="CK49" s="577"/>
      <c r="CL49" s="577"/>
      <c r="CM49" s="577"/>
      <c r="CN49" s="577"/>
      <c r="CO49" s="577"/>
      <c r="CP49" s="577"/>
      <c r="CQ49" s="577"/>
      <c r="CR49" s="577"/>
      <c r="CS49" s="577"/>
      <c r="CT49" s="577"/>
      <c r="CU49" s="577"/>
      <c r="CV49" s="577"/>
      <c r="CW49" s="577"/>
    </row>
    <row r="50" spans="1:101" x14ac:dyDescent="0.3">
      <c r="A50" s="359">
        <f>+SUBTOTAL(3,$E$8:$E50)</f>
        <v>43</v>
      </c>
      <c r="B50" s="582">
        <v>45292</v>
      </c>
      <c r="C50" s="362" t="s">
        <v>802</v>
      </c>
      <c r="D50" s="359" t="str">
        <f>+VLOOKUP(C50,'Visual chart Edit'!$B$7:$C$491,2,FALSE)</f>
        <v>DA+0</v>
      </c>
      <c r="E50" s="359" t="s">
        <v>32</v>
      </c>
      <c r="F50" s="578">
        <v>45306</v>
      </c>
      <c r="G50" s="578">
        <v>45307</v>
      </c>
      <c r="H50" s="579" t="s">
        <v>239</v>
      </c>
      <c r="I50" s="580" t="s">
        <v>1013</v>
      </c>
      <c r="J50" s="581"/>
      <c r="K50" s="577"/>
      <c r="L50" s="577"/>
      <c r="M50" s="577"/>
      <c r="N50" s="577"/>
      <c r="O50" s="577"/>
      <c r="P50" s="577"/>
      <c r="Q50" s="577"/>
      <c r="R50" s="577"/>
      <c r="S50" s="577"/>
      <c r="T50" s="577"/>
      <c r="U50" s="577"/>
      <c r="V50" s="577"/>
      <c r="W50" s="577"/>
      <c r="X50" s="577"/>
      <c r="Y50" s="577"/>
      <c r="Z50" s="577"/>
      <c r="AA50" s="577"/>
      <c r="AB50" s="577"/>
      <c r="AC50" s="577"/>
      <c r="AD50" s="577"/>
      <c r="AE50" s="577"/>
      <c r="AF50" s="577"/>
      <c r="AG50" s="577"/>
      <c r="AH50" s="577"/>
      <c r="AI50" s="577"/>
      <c r="AJ50" s="577"/>
      <c r="AK50" s="577"/>
      <c r="AL50" s="577"/>
      <c r="AM50" s="577"/>
      <c r="AN50" s="577"/>
      <c r="AO50" s="577"/>
      <c r="AP50" s="577"/>
      <c r="AQ50" s="577"/>
      <c r="AR50" s="577"/>
      <c r="AS50" s="577"/>
      <c r="AT50" s="577"/>
      <c r="AU50" s="577"/>
      <c r="AV50" s="577"/>
      <c r="AW50" s="577"/>
      <c r="AX50" s="577"/>
      <c r="AY50" s="577"/>
      <c r="AZ50" s="577"/>
      <c r="BA50" s="577"/>
      <c r="BB50" s="577"/>
      <c r="BC50" s="577"/>
      <c r="BD50" s="577"/>
      <c r="BE50" s="577"/>
      <c r="BF50" s="577"/>
      <c r="BG50" s="577"/>
      <c r="BH50" s="577"/>
      <c r="BI50" s="577"/>
      <c r="BJ50" s="577"/>
      <c r="BK50" s="577"/>
      <c r="BL50" s="577"/>
      <c r="BM50" s="577"/>
      <c r="BN50" s="577"/>
      <c r="BO50" s="577"/>
      <c r="BP50" s="577"/>
      <c r="BQ50" s="577"/>
      <c r="BR50" s="577"/>
      <c r="BS50" s="577"/>
      <c r="BT50" s="577"/>
      <c r="BU50" s="577"/>
      <c r="BV50" s="577"/>
      <c r="BW50" s="577"/>
      <c r="BX50" s="577"/>
      <c r="BY50" s="577"/>
      <c r="BZ50" s="577"/>
      <c r="CA50" s="577"/>
      <c r="CB50" s="577"/>
      <c r="CC50" s="577"/>
      <c r="CD50" s="577"/>
      <c r="CE50" s="577"/>
      <c r="CF50" s="577"/>
      <c r="CG50" s="577"/>
      <c r="CH50" s="577"/>
      <c r="CI50" s="577"/>
      <c r="CJ50" s="577"/>
      <c r="CK50" s="577"/>
      <c r="CL50" s="577"/>
      <c r="CM50" s="577"/>
      <c r="CN50" s="577"/>
      <c r="CO50" s="577"/>
      <c r="CP50" s="577"/>
      <c r="CQ50" s="577"/>
      <c r="CR50" s="577"/>
      <c r="CS50" s="577"/>
      <c r="CT50" s="577"/>
      <c r="CU50" s="577"/>
      <c r="CV50" s="577"/>
      <c r="CW50" s="577"/>
    </row>
    <row r="51" spans="1:101" x14ac:dyDescent="0.3">
      <c r="A51" s="359">
        <f>+SUBTOTAL(3,$E$8:$E51)</f>
        <v>44</v>
      </c>
      <c r="B51" s="582">
        <v>45292</v>
      </c>
      <c r="C51" s="362" t="s">
        <v>748</v>
      </c>
      <c r="D51" s="359" t="str">
        <f>+VLOOKUP(C51,'Visual chart Edit'!$B$7:$C$491,2,FALSE)</f>
        <v>DA+0</v>
      </c>
      <c r="E51" s="359" t="s">
        <v>146</v>
      </c>
      <c r="F51" s="578">
        <v>45303</v>
      </c>
      <c r="G51" s="578">
        <v>45308</v>
      </c>
      <c r="H51" s="579" t="s">
        <v>882</v>
      </c>
      <c r="I51" s="580" t="s">
        <v>1032</v>
      </c>
      <c r="J51" s="581"/>
      <c r="K51" s="577"/>
      <c r="L51" s="577"/>
      <c r="M51" s="577"/>
      <c r="N51" s="577"/>
      <c r="O51" s="577"/>
      <c r="P51" s="577"/>
      <c r="Q51" s="577"/>
      <c r="R51" s="577"/>
      <c r="S51" s="577"/>
      <c r="T51" s="577"/>
      <c r="U51" s="577"/>
      <c r="V51" s="577"/>
      <c r="W51" s="577"/>
      <c r="X51" s="577"/>
      <c r="Y51" s="577"/>
      <c r="Z51" s="577"/>
      <c r="AA51" s="577"/>
      <c r="AB51" s="577"/>
      <c r="AC51" s="577"/>
      <c r="AD51" s="577"/>
      <c r="AE51" s="577"/>
      <c r="AF51" s="577"/>
      <c r="AG51" s="577"/>
      <c r="AH51" s="577"/>
      <c r="AI51" s="577"/>
      <c r="AJ51" s="577"/>
      <c r="AK51" s="577"/>
      <c r="AL51" s="577"/>
      <c r="AM51" s="577"/>
      <c r="AN51" s="577"/>
      <c r="AO51" s="577"/>
      <c r="AP51" s="577"/>
      <c r="AQ51" s="577"/>
      <c r="AR51" s="577"/>
      <c r="AS51" s="577"/>
      <c r="AT51" s="577"/>
      <c r="AU51" s="577"/>
      <c r="AV51" s="577"/>
      <c r="AW51" s="577"/>
      <c r="AX51" s="577"/>
      <c r="AY51" s="577"/>
      <c r="AZ51" s="577"/>
      <c r="BA51" s="577"/>
      <c r="BB51" s="577"/>
      <c r="BC51" s="577"/>
      <c r="BD51" s="577"/>
      <c r="BE51" s="577"/>
      <c r="BF51" s="577"/>
      <c r="BG51" s="577"/>
      <c r="BH51" s="577"/>
      <c r="BI51" s="577"/>
      <c r="BJ51" s="577"/>
      <c r="BK51" s="577"/>
      <c r="BL51" s="577"/>
      <c r="BM51" s="577"/>
      <c r="BN51" s="577"/>
      <c r="BO51" s="577"/>
      <c r="BP51" s="577"/>
      <c r="BQ51" s="577"/>
      <c r="BR51" s="577"/>
      <c r="BS51" s="577"/>
      <c r="BT51" s="577"/>
      <c r="BU51" s="577"/>
      <c r="BV51" s="577"/>
      <c r="BW51" s="577"/>
      <c r="BX51" s="577"/>
      <c r="BY51" s="577"/>
      <c r="BZ51" s="577"/>
      <c r="CA51" s="577"/>
      <c r="CB51" s="577"/>
      <c r="CC51" s="577"/>
      <c r="CD51" s="577"/>
      <c r="CE51" s="577"/>
      <c r="CF51" s="577"/>
      <c r="CG51" s="577"/>
      <c r="CH51" s="577"/>
      <c r="CI51" s="577"/>
      <c r="CJ51" s="577"/>
      <c r="CK51" s="577"/>
      <c r="CL51" s="577"/>
      <c r="CM51" s="577"/>
      <c r="CN51" s="577"/>
      <c r="CO51" s="577"/>
      <c r="CP51" s="577"/>
      <c r="CQ51" s="577"/>
      <c r="CR51" s="577"/>
      <c r="CS51" s="577"/>
      <c r="CT51" s="577"/>
      <c r="CU51" s="577"/>
      <c r="CV51" s="577"/>
      <c r="CW51" s="577"/>
    </row>
    <row r="52" spans="1:101" x14ac:dyDescent="0.3">
      <c r="A52" s="359">
        <f>+SUBTOTAL(3,$E$8:$E52)</f>
        <v>45</v>
      </c>
      <c r="B52" s="582">
        <v>45292</v>
      </c>
      <c r="C52" s="362" t="s">
        <v>757</v>
      </c>
      <c r="D52" s="359" t="str">
        <f>+VLOOKUP(C52,'Visual chart Edit'!$B$7:$C$491,2,FALSE)</f>
        <v>DA+3</v>
      </c>
      <c r="E52" s="359" t="s">
        <v>146</v>
      </c>
      <c r="F52" s="578">
        <v>45305</v>
      </c>
      <c r="G52" s="578">
        <v>45308</v>
      </c>
      <c r="H52" s="579" t="s">
        <v>1016</v>
      </c>
      <c r="I52" s="580" t="s">
        <v>1032</v>
      </c>
      <c r="J52" s="581"/>
      <c r="K52" s="577"/>
      <c r="L52" s="577"/>
      <c r="M52" s="577"/>
      <c r="N52" s="577"/>
      <c r="O52" s="577"/>
      <c r="P52" s="577"/>
      <c r="Q52" s="577"/>
      <c r="R52" s="577"/>
      <c r="S52" s="577"/>
      <c r="T52" s="577"/>
      <c r="U52" s="577"/>
      <c r="V52" s="577"/>
      <c r="W52" s="577"/>
      <c r="X52" s="577"/>
      <c r="Y52" s="577"/>
      <c r="Z52" s="577"/>
      <c r="AA52" s="577"/>
      <c r="AB52" s="577"/>
      <c r="AC52" s="577"/>
      <c r="AD52" s="577"/>
      <c r="AE52" s="577"/>
      <c r="AF52" s="577"/>
      <c r="AG52" s="577"/>
      <c r="AH52" s="577"/>
      <c r="AI52" s="577"/>
      <c r="AJ52" s="577"/>
      <c r="AK52" s="577"/>
      <c r="AL52" s="577"/>
      <c r="AM52" s="577"/>
      <c r="AN52" s="577"/>
      <c r="AO52" s="577"/>
      <c r="AP52" s="577"/>
      <c r="AQ52" s="577"/>
      <c r="AR52" s="577"/>
      <c r="AS52" s="577"/>
      <c r="AT52" s="577"/>
      <c r="AU52" s="577"/>
      <c r="AV52" s="577"/>
      <c r="AW52" s="577"/>
      <c r="AX52" s="577"/>
      <c r="AY52" s="577"/>
      <c r="AZ52" s="577"/>
      <c r="BA52" s="577"/>
      <c r="BB52" s="577"/>
      <c r="BC52" s="577"/>
      <c r="BD52" s="577"/>
      <c r="BE52" s="577"/>
      <c r="BF52" s="577"/>
      <c r="BG52" s="577"/>
      <c r="BH52" s="577"/>
      <c r="BI52" s="577"/>
      <c r="BJ52" s="577"/>
      <c r="BK52" s="577"/>
      <c r="BL52" s="577"/>
      <c r="BM52" s="577"/>
      <c r="BN52" s="577"/>
      <c r="BO52" s="577"/>
      <c r="BP52" s="577"/>
      <c r="BQ52" s="577"/>
      <c r="BR52" s="577"/>
      <c r="BS52" s="577"/>
      <c r="BT52" s="577"/>
      <c r="BU52" s="577"/>
      <c r="BV52" s="577"/>
      <c r="BW52" s="577"/>
      <c r="BX52" s="577"/>
      <c r="BY52" s="577"/>
      <c r="BZ52" s="577"/>
      <c r="CA52" s="577"/>
      <c r="CB52" s="577"/>
      <c r="CC52" s="577"/>
      <c r="CD52" s="577"/>
      <c r="CE52" s="577"/>
      <c r="CF52" s="577"/>
      <c r="CG52" s="577"/>
      <c r="CH52" s="577"/>
      <c r="CI52" s="577"/>
      <c r="CJ52" s="577"/>
      <c r="CK52" s="577"/>
      <c r="CL52" s="577"/>
      <c r="CM52" s="577"/>
      <c r="CN52" s="577"/>
      <c r="CO52" s="577"/>
      <c r="CP52" s="577"/>
      <c r="CQ52" s="577"/>
      <c r="CR52" s="577"/>
      <c r="CS52" s="577"/>
      <c r="CT52" s="577"/>
      <c r="CU52" s="577"/>
      <c r="CV52" s="577"/>
      <c r="CW52" s="577"/>
    </row>
    <row r="53" spans="1:101" x14ac:dyDescent="0.3">
      <c r="A53" s="359">
        <f>+SUBTOTAL(3,$E$8:$E53)</f>
        <v>46</v>
      </c>
      <c r="B53" s="582">
        <v>45292</v>
      </c>
      <c r="C53" s="362" t="s">
        <v>60</v>
      </c>
      <c r="D53" s="359" t="str">
        <f>+VLOOKUP(C53,'Visual chart Edit'!$B$7:$C$491,2,FALSE)</f>
        <v>DA+0</v>
      </c>
      <c r="E53" s="359" t="s">
        <v>279</v>
      </c>
      <c r="F53" s="578">
        <v>45303</v>
      </c>
      <c r="G53" s="578">
        <v>45309</v>
      </c>
      <c r="H53" s="579" t="s">
        <v>256</v>
      </c>
      <c r="I53" s="580" t="s">
        <v>240</v>
      </c>
      <c r="J53" s="581"/>
      <c r="K53" s="577"/>
      <c r="L53" s="577"/>
      <c r="M53" s="577"/>
      <c r="N53" s="577"/>
      <c r="O53" s="577"/>
      <c r="P53" s="577"/>
      <c r="Q53" s="577"/>
      <c r="R53" s="577"/>
      <c r="S53" s="577"/>
      <c r="T53" s="577"/>
      <c r="U53" s="577"/>
      <c r="V53" s="577"/>
      <c r="W53" s="577"/>
      <c r="X53" s="577"/>
      <c r="Y53" s="577"/>
      <c r="Z53" s="577"/>
      <c r="AA53" s="577"/>
      <c r="AB53" s="577"/>
      <c r="AC53" s="577"/>
      <c r="AD53" s="577"/>
      <c r="AE53" s="577"/>
      <c r="AF53" s="577"/>
      <c r="AG53" s="577"/>
      <c r="AH53" s="577"/>
      <c r="AI53" s="577"/>
      <c r="AJ53" s="577"/>
      <c r="AK53" s="577"/>
      <c r="AL53" s="577"/>
      <c r="AM53" s="577"/>
      <c r="AN53" s="577"/>
      <c r="AO53" s="577"/>
      <c r="AP53" s="577"/>
      <c r="AQ53" s="577"/>
      <c r="AR53" s="577"/>
      <c r="AS53" s="577"/>
      <c r="AT53" s="577"/>
      <c r="AU53" s="577"/>
      <c r="AV53" s="577"/>
      <c r="AW53" s="577"/>
      <c r="AX53" s="577"/>
      <c r="AY53" s="577"/>
      <c r="AZ53" s="577"/>
      <c r="BA53" s="577"/>
      <c r="BB53" s="577"/>
      <c r="BC53" s="577"/>
      <c r="BD53" s="577"/>
      <c r="BE53" s="577"/>
      <c r="BF53" s="577"/>
      <c r="BG53" s="577"/>
      <c r="BH53" s="577"/>
      <c r="BI53" s="577"/>
      <c r="BJ53" s="577"/>
      <c r="BK53" s="577"/>
      <c r="BL53" s="577"/>
      <c r="BM53" s="577"/>
      <c r="BN53" s="577"/>
      <c r="BO53" s="577"/>
      <c r="BP53" s="577"/>
      <c r="BQ53" s="577"/>
      <c r="BR53" s="577"/>
      <c r="BS53" s="577"/>
      <c r="BT53" s="577"/>
      <c r="BU53" s="577"/>
      <c r="BV53" s="577"/>
      <c r="BW53" s="577"/>
      <c r="BX53" s="577"/>
      <c r="BY53" s="577"/>
      <c r="BZ53" s="577"/>
      <c r="CA53" s="577"/>
      <c r="CB53" s="577"/>
      <c r="CC53" s="577"/>
      <c r="CD53" s="577"/>
      <c r="CE53" s="577"/>
      <c r="CF53" s="577"/>
      <c r="CG53" s="577"/>
      <c r="CH53" s="577"/>
      <c r="CI53" s="577"/>
      <c r="CJ53" s="577"/>
      <c r="CK53" s="577"/>
      <c r="CL53" s="577"/>
      <c r="CM53" s="577"/>
      <c r="CN53" s="577"/>
      <c r="CO53" s="577"/>
      <c r="CP53" s="577"/>
      <c r="CQ53" s="577"/>
      <c r="CR53" s="577"/>
      <c r="CS53" s="577"/>
      <c r="CT53" s="577"/>
      <c r="CU53" s="577"/>
      <c r="CV53" s="577"/>
      <c r="CW53" s="577"/>
    </row>
    <row r="54" spans="1:101" x14ac:dyDescent="0.3">
      <c r="A54" s="359">
        <f>+SUBTOTAL(3,$E$8:$E54)</f>
        <v>47</v>
      </c>
      <c r="B54" s="582">
        <v>45292</v>
      </c>
      <c r="C54" s="362" t="s">
        <v>815</v>
      </c>
      <c r="D54" s="359" t="str">
        <f>+VLOOKUP(C54,'Visual chart Edit'!$B$7:$C$491,2,FALSE)</f>
        <v>DA+0</v>
      </c>
      <c r="E54" s="359" t="s">
        <v>279</v>
      </c>
      <c r="F54" s="578">
        <v>45301</v>
      </c>
      <c r="G54" s="578">
        <v>45309</v>
      </c>
      <c r="H54" s="579" t="s">
        <v>881</v>
      </c>
      <c r="I54" s="580" t="s">
        <v>1013</v>
      </c>
      <c r="J54" s="581"/>
      <c r="K54" s="577"/>
      <c r="L54" s="577"/>
      <c r="M54" s="577"/>
      <c r="N54" s="577"/>
      <c r="O54" s="577"/>
      <c r="P54" s="577"/>
      <c r="Q54" s="577"/>
      <c r="R54" s="577"/>
      <c r="S54" s="577"/>
      <c r="T54" s="577"/>
      <c r="U54" s="577"/>
      <c r="V54" s="577"/>
      <c r="W54" s="577"/>
      <c r="X54" s="577"/>
      <c r="Y54" s="577"/>
      <c r="Z54" s="577"/>
      <c r="AA54" s="577"/>
      <c r="AB54" s="577"/>
      <c r="AC54" s="577"/>
      <c r="AD54" s="577"/>
      <c r="AE54" s="577"/>
      <c r="AF54" s="577"/>
      <c r="AG54" s="577"/>
      <c r="AH54" s="577"/>
      <c r="AI54" s="577"/>
      <c r="AJ54" s="577"/>
      <c r="AK54" s="577"/>
      <c r="AL54" s="577"/>
      <c r="AM54" s="577"/>
      <c r="AN54" s="577"/>
      <c r="AO54" s="577"/>
      <c r="AP54" s="577"/>
      <c r="AQ54" s="577"/>
      <c r="AR54" s="577"/>
      <c r="AS54" s="577"/>
      <c r="AT54" s="577"/>
      <c r="AU54" s="577"/>
      <c r="AV54" s="577"/>
      <c r="AW54" s="577"/>
      <c r="AX54" s="577"/>
      <c r="AY54" s="577"/>
      <c r="AZ54" s="577"/>
      <c r="BA54" s="577"/>
      <c r="BB54" s="577"/>
      <c r="BC54" s="577"/>
      <c r="BD54" s="577"/>
      <c r="BE54" s="577"/>
      <c r="BF54" s="577"/>
      <c r="BG54" s="577"/>
      <c r="BH54" s="577"/>
      <c r="BI54" s="577"/>
      <c r="BJ54" s="577"/>
      <c r="BK54" s="577"/>
      <c r="BL54" s="577"/>
      <c r="BM54" s="577"/>
      <c r="BN54" s="577"/>
      <c r="BO54" s="577"/>
      <c r="BP54" s="577"/>
      <c r="BQ54" s="577"/>
      <c r="BR54" s="577"/>
      <c r="BS54" s="577"/>
      <c r="BT54" s="577"/>
      <c r="BU54" s="577"/>
      <c r="BV54" s="577"/>
      <c r="BW54" s="577"/>
      <c r="BX54" s="577"/>
      <c r="BY54" s="577"/>
      <c r="BZ54" s="577"/>
      <c r="CA54" s="577"/>
      <c r="CB54" s="577"/>
      <c r="CC54" s="577"/>
      <c r="CD54" s="577"/>
      <c r="CE54" s="577"/>
      <c r="CF54" s="577"/>
      <c r="CG54" s="577"/>
      <c r="CH54" s="577"/>
      <c r="CI54" s="577"/>
      <c r="CJ54" s="577"/>
      <c r="CK54" s="577"/>
      <c r="CL54" s="577"/>
      <c r="CM54" s="577"/>
      <c r="CN54" s="577"/>
      <c r="CO54" s="577"/>
      <c r="CP54" s="577"/>
      <c r="CQ54" s="577"/>
      <c r="CR54" s="577"/>
      <c r="CS54" s="577"/>
      <c r="CT54" s="577"/>
      <c r="CU54" s="577"/>
      <c r="CV54" s="577"/>
      <c r="CW54" s="577"/>
    </row>
    <row r="55" spans="1:101" x14ac:dyDescent="0.3">
      <c r="A55" s="359">
        <f>+SUBTOTAL(3,$E$8:$E55)</f>
        <v>48</v>
      </c>
      <c r="B55" s="582">
        <v>45292</v>
      </c>
      <c r="C55" s="362" t="s">
        <v>819</v>
      </c>
      <c r="D55" s="359" t="str">
        <f>+VLOOKUP(C55,'Visual chart Edit'!$B$7:$C$491,2,FALSE)</f>
        <v>DA+3</v>
      </c>
      <c r="E55" s="359" t="s">
        <v>279</v>
      </c>
      <c r="F55" s="578">
        <v>45307</v>
      </c>
      <c r="G55" s="578">
        <v>45309</v>
      </c>
      <c r="H55" s="579" t="s">
        <v>881</v>
      </c>
      <c r="I55" s="580" t="s">
        <v>1013</v>
      </c>
      <c r="J55" s="581"/>
      <c r="K55" s="577"/>
      <c r="L55" s="577"/>
      <c r="M55" s="577"/>
      <c r="N55" s="577"/>
      <c r="O55" s="577"/>
      <c r="P55" s="577"/>
      <c r="Q55" s="577"/>
      <c r="R55" s="577"/>
      <c r="S55" s="577"/>
      <c r="T55" s="577"/>
      <c r="U55" s="577"/>
      <c r="V55" s="577"/>
      <c r="W55" s="577"/>
      <c r="X55" s="577"/>
      <c r="Y55" s="577"/>
      <c r="Z55" s="577"/>
      <c r="AA55" s="577"/>
      <c r="AB55" s="577"/>
      <c r="AC55" s="577"/>
      <c r="AD55" s="577"/>
      <c r="AE55" s="577"/>
      <c r="AF55" s="577"/>
      <c r="AG55" s="577"/>
      <c r="AH55" s="577"/>
      <c r="AI55" s="577"/>
      <c r="AJ55" s="577"/>
      <c r="AK55" s="577"/>
      <c r="AL55" s="577"/>
      <c r="AM55" s="577"/>
      <c r="AN55" s="577"/>
      <c r="AO55" s="577"/>
      <c r="AP55" s="577"/>
      <c r="AQ55" s="577"/>
      <c r="AR55" s="577"/>
      <c r="AS55" s="577"/>
      <c r="AT55" s="577"/>
      <c r="AU55" s="577"/>
      <c r="AV55" s="577"/>
      <c r="AW55" s="577"/>
      <c r="AX55" s="577"/>
      <c r="AY55" s="577"/>
      <c r="AZ55" s="577"/>
      <c r="BA55" s="577"/>
      <c r="BB55" s="577"/>
      <c r="BC55" s="577"/>
      <c r="BD55" s="577"/>
      <c r="BE55" s="577"/>
      <c r="BF55" s="577"/>
      <c r="BG55" s="577"/>
      <c r="BH55" s="577"/>
      <c r="BI55" s="577"/>
      <c r="BJ55" s="577"/>
      <c r="BK55" s="577"/>
      <c r="BL55" s="577"/>
      <c r="BM55" s="577"/>
      <c r="BN55" s="577"/>
      <c r="BO55" s="577"/>
      <c r="BP55" s="577"/>
      <c r="BQ55" s="577"/>
      <c r="BR55" s="577"/>
      <c r="BS55" s="577"/>
      <c r="BT55" s="577"/>
      <c r="BU55" s="577"/>
      <c r="BV55" s="577"/>
      <c r="BW55" s="577"/>
      <c r="BX55" s="577"/>
      <c r="BY55" s="577"/>
      <c r="BZ55" s="577"/>
      <c r="CA55" s="577"/>
      <c r="CB55" s="577"/>
      <c r="CC55" s="577"/>
      <c r="CD55" s="577"/>
      <c r="CE55" s="577"/>
      <c r="CF55" s="577"/>
      <c r="CG55" s="577"/>
      <c r="CH55" s="577"/>
      <c r="CI55" s="577"/>
      <c r="CJ55" s="577"/>
      <c r="CK55" s="577"/>
      <c r="CL55" s="577"/>
      <c r="CM55" s="577"/>
      <c r="CN55" s="577"/>
      <c r="CO55" s="577"/>
      <c r="CP55" s="577"/>
      <c r="CQ55" s="577"/>
      <c r="CR55" s="577"/>
      <c r="CS55" s="577"/>
      <c r="CT55" s="577"/>
      <c r="CU55" s="577"/>
      <c r="CV55" s="577"/>
      <c r="CW55" s="577"/>
    </row>
    <row r="56" spans="1:101" x14ac:dyDescent="0.3">
      <c r="A56" s="359">
        <f>+SUBTOTAL(3,$E$8:$E56)</f>
        <v>49</v>
      </c>
      <c r="B56" s="582">
        <v>45292</v>
      </c>
      <c r="C56" s="362" t="s">
        <v>832</v>
      </c>
      <c r="D56" s="359" t="str">
        <f>+VLOOKUP(C56,'Visual chart Edit'!$B$7:$C$491,2,FALSE)</f>
        <v>DA+0</v>
      </c>
      <c r="E56" s="359" t="s">
        <v>279</v>
      </c>
      <c r="F56" s="578">
        <v>45307</v>
      </c>
      <c r="G56" s="578">
        <v>45309</v>
      </c>
      <c r="H56" s="579" t="s">
        <v>884</v>
      </c>
      <c r="I56" s="580" t="s">
        <v>1013</v>
      </c>
      <c r="J56" s="581"/>
      <c r="K56" s="577"/>
      <c r="L56" s="577"/>
      <c r="M56" s="577"/>
      <c r="N56" s="577"/>
      <c r="O56" s="577"/>
      <c r="P56" s="577"/>
      <c r="Q56" s="577"/>
      <c r="R56" s="577"/>
      <c r="S56" s="577"/>
      <c r="T56" s="577"/>
      <c r="U56" s="577"/>
      <c r="V56" s="577"/>
      <c r="W56" s="577"/>
      <c r="X56" s="577"/>
      <c r="Y56" s="577"/>
      <c r="Z56" s="577"/>
      <c r="AA56" s="577"/>
      <c r="AB56" s="577"/>
      <c r="AC56" s="577"/>
      <c r="AD56" s="577"/>
      <c r="AE56" s="577"/>
      <c r="AF56" s="577"/>
      <c r="AG56" s="577"/>
      <c r="AH56" s="577"/>
      <c r="AI56" s="577"/>
      <c r="AJ56" s="577"/>
      <c r="AK56" s="577"/>
      <c r="AL56" s="577"/>
      <c r="AM56" s="577"/>
      <c r="AN56" s="577"/>
      <c r="AO56" s="577"/>
      <c r="AP56" s="577"/>
      <c r="AQ56" s="577"/>
      <c r="AR56" s="577"/>
      <c r="AS56" s="577"/>
      <c r="AT56" s="577"/>
      <c r="AU56" s="577"/>
      <c r="AV56" s="577"/>
      <c r="AW56" s="577"/>
      <c r="AX56" s="577"/>
      <c r="AY56" s="577"/>
      <c r="AZ56" s="577"/>
      <c r="BA56" s="577"/>
      <c r="BB56" s="577"/>
      <c r="BC56" s="577"/>
      <c r="BD56" s="577"/>
      <c r="BE56" s="577"/>
      <c r="BF56" s="577"/>
      <c r="BG56" s="577"/>
      <c r="BH56" s="577"/>
      <c r="BI56" s="577"/>
      <c r="BJ56" s="577"/>
      <c r="BK56" s="577"/>
      <c r="BL56" s="577"/>
      <c r="BM56" s="577"/>
      <c r="BN56" s="577"/>
      <c r="BO56" s="577"/>
      <c r="BP56" s="577"/>
      <c r="BQ56" s="577"/>
      <c r="BR56" s="577"/>
      <c r="BS56" s="577"/>
      <c r="BT56" s="577"/>
      <c r="BU56" s="577"/>
      <c r="BV56" s="577"/>
      <c r="BW56" s="577"/>
      <c r="BX56" s="577"/>
      <c r="BY56" s="577"/>
      <c r="BZ56" s="577"/>
      <c r="CA56" s="577"/>
      <c r="CB56" s="577"/>
      <c r="CC56" s="577"/>
      <c r="CD56" s="577"/>
      <c r="CE56" s="577"/>
      <c r="CF56" s="577"/>
      <c r="CG56" s="577"/>
      <c r="CH56" s="577"/>
      <c r="CI56" s="577"/>
      <c r="CJ56" s="577"/>
      <c r="CK56" s="577"/>
      <c r="CL56" s="577"/>
      <c r="CM56" s="577"/>
      <c r="CN56" s="577"/>
      <c r="CO56" s="577"/>
      <c r="CP56" s="577"/>
      <c r="CQ56" s="577"/>
      <c r="CR56" s="577"/>
      <c r="CS56" s="577"/>
      <c r="CT56" s="577"/>
      <c r="CU56" s="577"/>
      <c r="CV56" s="577"/>
      <c r="CW56" s="577"/>
    </row>
    <row r="57" spans="1:101" x14ac:dyDescent="0.3">
      <c r="A57" s="359">
        <f>+SUBTOTAL(3,$E$8:$E57)</f>
        <v>50</v>
      </c>
      <c r="B57" s="582">
        <v>45292</v>
      </c>
      <c r="C57" s="362" t="s">
        <v>98</v>
      </c>
      <c r="D57" s="359" t="str">
        <f>+VLOOKUP(C57,'Visual chart Edit'!$B$7:$C$491,2,FALSE)</f>
        <v>DB2+0</v>
      </c>
      <c r="E57" s="359" t="s">
        <v>279</v>
      </c>
      <c r="F57" s="578">
        <v>45308</v>
      </c>
      <c r="G57" s="578">
        <v>45310</v>
      </c>
      <c r="H57" s="579" t="s">
        <v>880</v>
      </c>
      <c r="I57" s="580" t="s">
        <v>1032</v>
      </c>
      <c r="J57" s="581"/>
      <c r="K57" s="577"/>
      <c r="L57" s="577"/>
      <c r="M57" s="577"/>
      <c r="N57" s="577"/>
      <c r="O57" s="577"/>
      <c r="P57" s="577"/>
      <c r="Q57" s="577"/>
      <c r="R57" s="577"/>
      <c r="S57" s="577"/>
      <c r="T57" s="577"/>
      <c r="U57" s="577"/>
      <c r="V57" s="577"/>
      <c r="W57" s="577"/>
      <c r="X57" s="577"/>
      <c r="Y57" s="577"/>
      <c r="Z57" s="577"/>
      <c r="AA57" s="577"/>
      <c r="AB57" s="577"/>
      <c r="AC57" s="577"/>
      <c r="AD57" s="577"/>
      <c r="AE57" s="577"/>
      <c r="AF57" s="577"/>
      <c r="AG57" s="577"/>
      <c r="AH57" s="577"/>
      <c r="AI57" s="577"/>
      <c r="AJ57" s="577"/>
      <c r="AK57" s="577"/>
      <c r="AL57" s="577"/>
      <c r="AM57" s="577"/>
      <c r="AN57" s="577"/>
      <c r="AO57" s="577"/>
      <c r="AP57" s="577"/>
      <c r="AQ57" s="577"/>
      <c r="AR57" s="577"/>
      <c r="AS57" s="577"/>
      <c r="AT57" s="577"/>
      <c r="AU57" s="577"/>
      <c r="AV57" s="577"/>
      <c r="AW57" s="577"/>
      <c r="AX57" s="577"/>
      <c r="AY57" s="577"/>
      <c r="AZ57" s="577"/>
      <c r="BA57" s="577"/>
      <c r="BB57" s="577"/>
      <c r="BC57" s="577"/>
      <c r="BD57" s="577"/>
      <c r="BE57" s="577"/>
      <c r="BF57" s="577"/>
      <c r="BG57" s="577"/>
      <c r="BH57" s="577"/>
      <c r="BI57" s="577"/>
      <c r="BJ57" s="577"/>
      <c r="BK57" s="577"/>
      <c r="BL57" s="577"/>
      <c r="BM57" s="577"/>
      <c r="BN57" s="577"/>
      <c r="BO57" s="577"/>
      <c r="BP57" s="577"/>
      <c r="BQ57" s="577"/>
      <c r="BR57" s="577"/>
      <c r="BS57" s="577"/>
      <c r="BT57" s="577"/>
      <c r="BU57" s="577"/>
      <c r="BV57" s="577"/>
      <c r="BW57" s="577"/>
      <c r="BX57" s="577"/>
      <c r="BY57" s="577"/>
      <c r="BZ57" s="577"/>
      <c r="CA57" s="577"/>
      <c r="CB57" s="577"/>
      <c r="CC57" s="577"/>
      <c r="CD57" s="577"/>
      <c r="CE57" s="577"/>
      <c r="CF57" s="577"/>
      <c r="CG57" s="577"/>
      <c r="CH57" s="577"/>
      <c r="CI57" s="577"/>
      <c r="CJ57" s="577"/>
      <c r="CK57" s="577"/>
      <c r="CL57" s="577"/>
      <c r="CM57" s="577"/>
      <c r="CN57" s="577"/>
      <c r="CO57" s="577"/>
      <c r="CP57" s="577"/>
      <c r="CQ57" s="577"/>
      <c r="CR57" s="577"/>
      <c r="CS57" s="577"/>
      <c r="CT57" s="577"/>
      <c r="CU57" s="577"/>
      <c r="CV57" s="577"/>
      <c r="CW57" s="577"/>
    </row>
    <row r="58" spans="1:101" x14ac:dyDescent="0.3">
      <c r="A58" s="359">
        <f>+SUBTOTAL(3,$E$8:$E58)</f>
        <v>51</v>
      </c>
      <c r="B58" s="582">
        <v>45292</v>
      </c>
      <c r="C58" s="362" t="s">
        <v>803</v>
      </c>
      <c r="D58" s="359" t="str">
        <f>+VLOOKUP(C58,'Visual chart Edit'!$B$7:$C$491,2,FALSE)</f>
        <v>DA+3</v>
      </c>
      <c r="E58" s="359" t="s">
        <v>32</v>
      </c>
      <c r="F58" s="578">
        <v>45309</v>
      </c>
      <c r="G58" s="578">
        <v>45310</v>
      </c>
      <c r="H58" s="579" t="s">
        <v>239</v>
      </c>
      <c r="I58" s="580" t="s">
        <v>1013</v>
      </c>
      <c r="J58" s="581"/>
      <c r="K58" s="577"/>
      <c r="L58" s="577"/>
      <c r="M58" s="577"/>
      <c r="N58" s="577"/>
      <c r="O58" s="577"/>
      <c r="P58" s="577"/>
      <c r="Q58" s="577"/>
      <c r="R58" s="577"/>
      <c r="S58" s="577"/>
      <c r="T58" s="577"/>
      <c r="U58" s="577"/>
      <c r="V58" s="577"/>
      <c r="W58" s="577"/>
      <c r="X58" s="577"/>
      <c r="Y58" s="577"/>
      <c r="Z58" s="577"/>
      <c r="AA58" s="577"/>
      <c r="AB58" s="577"/>
      <c r="AC58" s="577"/>
      <c r="AD58" s="577"/>
      <c r="AE58" s="577"/>
      <c r="AF58" s="577"/>
      <c r="AG58" s="577"/>
      <c r="AH58" s="577"/>
      <c r="AI58" s="577"/>
      <c r="AJ58" s="577"/>
      <c r="AK58" s="577"/>
      <c r="AL58" s="577"/>
      <c r="AM58" s="577"/>
      <c r="AN58" s="577"/>
      <c r="AO58" s="577"/>
      <c r="AP58" s="577"/>
      <c r="AQ58" s="577"/>
      <c r="AR58" s="577"/>
      <c r="AS58" s="577"/>
      <c r="AT58" s="577"/>
      <c r="AU58" s="577"/>
      <c r="AV58" s="577"/>
      <c r="AW58" s="577"/>
      <c r="AX58" s="577"/>
      <c r="AY58" s="577"/>
      <c r="AZ58" s="577"/>
      <c r="BA58" s="577"/>
      <c r="BB58" s="577"/>
      <c r="BC58" s="577"/>
      <c r="BD58" s="577"/>
      <c r="BE58" s="577"/>
      <c r="BF58" s="577"/>
      <c r="BG58" s="577"/>
      <c r="BH58" s="577"/>
      <c r="BI58" s="577"/>
      <c r="BJ58" s="577"/>
      <c r="BK58" s="577"/>
      <c r="BL58" s="577"/>
      <c r="BM58" s="577"/>
      <c r="BN58" s="577"/>
      <c r="BO58" s="577"/>
      <c r="BP58" s="577"/>
      <c r="BQ58" s="577"/>
      <c r="BR58" s="577"/>
      <c r="BS58" s="577"/>
      <c r="BT58" s="577"/>
      <c r="BU58" s="577"/>
      <c r="BV58" s="577"/>
      <c r="BW58" s="577"/>
      <c r="BX58" s="577"/>
      <c r="BY58" s="577"/>
      <c r="BZ58" s="577"/>
      <c r="CA58" s="577"/>
      <c r="CB58" s="577"/>
      <c r="CC58" s="577"/>
      <c r="CD58" s="577"/>
      <c r="CE58" s="577"/>
      <c r="CF58" s="577"/>
      <c r="CG58" s="577"/>
      <c r="CH58" s="577"/>
      <c r="CI58" s="577"/>
      <c r="CJ58" s="577"/>
      <c r="CK58" s="577"/>
      <c r="CL58" s="577"/>
      <c r="CM58" s="577"/>
      <c r="CN58" s="577"/>
      <c r="CO58" s="577"/>
      <c r="CP58" s="577"/>
      <c r="CQ58" s="577"/>
      <c r="CR58" s="577"/>
      <c r="CS58" s="577"/>
      <c r="CT58" s="577"/>
      <c r="CU58" s="577"/>
      <c r="CV58" s="577"/>
      <c r="CW58" s="577"/>
    </row>
    <row r="59" spans="1:101" x14ac:dyDescent="0.3">
      <c r="A59" s="359">
        <f>+SUBTOTAL(3,$E$8:$E59)</f>
        <v>52</v>
      </c>
      <c r="B59" s="582">
        <v>45292</v>
      </c>
      <c r="C59" s="362" t="s">
        <v>831</v>
      </c>
      <c r="D59" s="359" t="str">
        <f>+VLOOKUP(C59,'Visual chart Edit'!$B$7:$C$491,2,FALSE)</f>
        <v>DA+0</v>
      </c>
      <c r="E59" s="359" t="s">
        <v>279</v>
      </c>
      <c r="F59" s="578">
        <v>45311</v>
      </c>
      <c r="G59" s="578">
        <v>45312</v>
      </c>
      <c r="H59" s="579" t="s">
        <v>884</v>
      </c>
      <c r="I59" s="580" t="s">
        <v>1013</v>
      </c>
      <c r="J59" s="581"/>
      <c r="K59" s="577"/>
      <c r="L59" s="577"/>
      <c r="M59" s="577"/>
      <c r="N59" s="577"/>
      <c r="O59" s="577"/>
      <c r="P59" s="577"/>
      <c r="Q59" s="577"/>
      <c r="R59" s="577"/>
      <c r="S59" s="577"/>
      <c r="T59" s="577"/>
      <c r="U59" s="577"/>
      <c r="V59" s="577"/>
      <c r="W59" s="577"/>
      <c r="X59" s="577"/>
      <c r="Y59" s="577"/>
      <c r="Z59" s="577"/>
      <c r="AA59" s="577"/>
      <c r="AB59" s="577"/>
      <c r="AC59" s="577"/>
      <c r="AD59" s="577"/>
      <c r="AE59" s="577"/>
      <c r="AF59" s="577"/>
      <c r="AG59" s="577"/>
      <c r="AH59" s="577"/>
      <c r="AI59" s="577"/>
      <c r="AJ59" s="577"/>
      <c r="AK59" s="577"/>
      <c r="AL59" s="577"/>
      <c r="AM59" s="577"/>
      <c r="AN59" s="577"/>
      <c r="AO59" s="577"/>
      <c r="AP59" s="577"/>
      <c r="AQ59" s="577"/>
      <c r="AR59" s="577"/>
      <c r="AS59" s="577"/>
      <c r="AT59" s="577"/>
      <c r="AU59" s="577"/>
      <c r="AV59" s="577"/>
      <c r="AW59" s="577"/>
      <c r="AX59" s="577"/>
      <c r="AY59" s="577"/>
      <c r="AZ59" s="577"/>
      <c r="BA59" s="577"/>
      <c r="BB59" s="577"/>
      <c r="BC59" s="577"/>
      <c r="BD59" s="577"/>
      <c r="BE59" s="577"/>
      <c r="BF59" s="577"/>
      <c r="BG59" s="577"/>
      <c r="BH59" s="577"/>
      <c r="BI59" s="577"/>
      <c r="BJ59" s="577"/>
      <c r="BK59" s="577"/>
      <c r="BL59" s="577"/>
      <c r="BM59" s="577"/>
      <c r="BN59" s="577"/>
      <c r="BO59" s="577"/>
      <c r="BP59" s="577"/>
      <c r="BQ59" s="577"/>
      <c r="BR59" s="577"/>
      <c r="BS59" s="577"/>
      <c r="BT59" s="577"/>
      <c r="BU59" s="577"/>
      <c r="BV59" s="577"/>
      <c r="BW59" s="577"/>
      <c r="BX59" s="577"/>
      <c r="BY59" s="577"/>
      <c r="BZ59" s="577"/>
      <c r="CA59" s="577"/>
      <c r="CB59" s="577"/>
      <c r="CC59" s="577"/>
      <c r="CD59" s="577"/>
      <c r="CE59" s="577"/>
      <c r="CF59" s="577"/>
      <c r="CG59" s="577"/>
      <c r="CH59" s="577"/>
      <c r="CI59" s="577"/>
      <c r="CJ59" s="577"/>
      <c r="CK59" s="577"/>
      <c r="CL59" s="577"/>
      <c r="CM59" s="577"/>
      <c r="CN59" s="577"/>
      <c r="CO59" s="577"/>
      <c r="CP59" s="577"/>
      <c r="CQ59" s="577"/>
      <c r="CR59" s="577"/>
      <c r="CS59" s="577"/>
      <c r="CT59" s="577"/>
      <c r="CU59" s="577"/>
      <c r="CV59" s="577"/>
      <c r="CW59" s="577"/>
    </row>
    <row r="60" spans="1:101" x14ac:dyDescent="0.3">
      <c r="A60" s="359">
        <f>+SUBTOTAL(3,$E$8:$E60)</f>
        <v>53</v>
      </c>
      <c r="B60" s="582">
        <v>45292</v>
      </c>
      <c r="C60" s="362" t="s">
        <v>816</v>
      </c>
      <c r="D60" s="359" t="str">
        <f>+VLOOKUP(C60,'Visual chart Edit'!$B$7:$C$491,2,FALSE)</f>
        <v>DA+3</v>
      </c>
      <c r="E60" s="359" t="s">
        <v>279</v>
      </c>
      <c r="F60" s="578">
        <v>45311</v>
      </c>
      <c r="G60" s="578">
        <v>45312</v>
      </c>
      <c r="H60" s="579" t="s">
        <v>881</v>
      </c>
      <c r="I60" s="580" t="s">
        <v>1013</v>
      </c>
      <c r="J60" s="581"/>
      <c r="K60" s="577"/>
      <c r="L60" s="577"/>
      <c r="M60" s="577"/>
      <c r="N60" s="577"/>
      <c r="O60" s="577"/>
      <c r="P60" s="577"/>
      <c r="Q60" s="577"/>
      <c r="R60" s="577"/>
      <c r="S60" s="577"/>
      <c r="T60" s="577"/>
      <c r="U60" s="577"/>
      <c r="V60" s="577"/>
      <c r="W60" s="577"/>
      <c r="X60" s="577"/>
      <c r="Y60" s="577"/>
      <c r="Z60" s="577"/>
      <c r="AA60" s="577"/>
      <c r="AB60" s="577"/>
      <c r="AC60" s="577"/>
      <c r="AD60" s="577"/>
      <c r="AE60" s="577"/>
      <c r="AF60" s="577"/>
      <c r="AG60" s="577"/>
      <c r="AH60" s="577"/>
      <c r="AI60" s="577"/>
      <c r="AJ60" s="577"/>
      <c r="AK60" s="577"/>
      <c r="AL60" s="577"/>
      <c r="AM60" s="577"/>
      <c r="AN60" s="577"/>
      <c r="AO60" s="577"/>
      <c r="AP60" s="577"/>
      <c r="AQ60" s="577"/>
      <c r="AR60" s="577"/>
      <c r="AS60" s="577"/>
      <c r="AT60" s="577"/>
      <c r="AU60" s="577"/>
      <c r="AV60" s="577"/>
      <c r="AW60" s="577"/>
      <c r="AX60" s="577"/>
      <c r="AY60" s="577"/>
      <c r="AZ60" s="577"/>
      <c r="BA60" s="577"/>
      <c r="BB60" s="577"/>
      <c r="BC60" s="577"/>
      <c r="BD60" s="577"/>
      <c r="BE60" s="577"/>
      <c r="BF60" s="577"/>
      <c r="BG60" s="577"/>
      <c r="BH60" s="577"/>
      <c r="BI60" s="577"/>
      <c r="BJ60" s="577"/>
      <c r="BK60" s="577"/>
      <c r="BL60" s="577"/>
      <c r="BM60" s="577"/>
      <c r="BN60" s="577"/>
      <c r="BO60" s="577"/>
      <c r="BP60" s="577"/>
      <c r="BQ60" s="577"/>
      <c r="BR60" s="577"/>
      <c r="BS60" s="577"/>
      <c r="BT60" s="577"/>
      <c r="BU60" s="577"/>
      <c r="BV60" s="577"/>
      <c r="BW60" s="577"/>
      <c r="BX60" s="577"/>
      <c r="BY60" s="577"/>
      <c r="BZ60" s="577"/>
      <c r="CA60" s="577"/>
      <c r="CB60" s="577"/>
      <c r="CC60" s="577"/>
      <c r="CD60" s="577"/>
      <c r="CE60" s="577"/>
      <c r="CF60" s="577"/>
      <c r="CG60" s="577"/>
      <c r="CH60" s="577"/>
      <c r="CI60" s="577"/>
      <c r="CJ60" s="577"/>
      <c r="CK60" s="577"/>
      <c r="CL60" s="577"/>
      <c r="CM60" s="577"/>
      <c r="CN60" s="577"/>
      <c r="CO60" s="577"/>
      <c r="CP60" s="577"/>
      <c r="CQ60" s="577"/>
      <c r="CR60" s="577"/>
      <c r="CS60" s="577"/>
      <c r="CT60" s="577"/>
      <c r="CU60" s="577"/>
      <c r="CV60" s="577"/>
      <c r="CW60" s="577"/>
    </row>
    <row r="61" spans="1:101" x14ac:dyDescent="0.3">
      <c r="A61" s="359">
        <f>+SUBTOTAL(3,$E$8:$E61)</f>
        <v>54</v>
      </c>
      <c r="B61" s="582">
        <v>45292</v>
      </c>
      <c r="C61" s="362" t="s">
        <v>758</v>
      </c>
      <c r="D61" s="359" t="str">
        <f>+VLOOKUP(C61,'Visual chart Edit'!$B$7:$C$491,2,FALSE)</f>
        <v>DA+3</v>
      </c>
      <c r="E61" s="359" t="s">
        <v>146</v>
      </c>
      <c r="F61" s="578">
        <v>45309</v>
      </c>
      <c r="G61" s="578">
        <v>45312</v>
      </c>
      <c r="H61" s="579" t="s">
        <v>1016</v>
      </c>
      <c r="I61" s="580" t="s">
        <v>1032</v>
      </c>
      <c r="J61" s="581"/>
      <c r="K61" s="577"/>
      <c r="L61" s="577"/>
      <c r="M61" s="577"/>
      <c r="N61" s="577"/>
      <c r="O61" s="577"/>
      <c r="P61" s="577"/>
      <c r="Q61" s="577"/>
      <c r="R61" s="577"/>
      <c r="S61" s="577"/>
      <c r="T61" s="577"/>
      <c r="U61" s="577"/>
      <c r="V61" s="577"/>
      <c r="W61" s="577"/>
      <c r="X61" s="577"/>
      <c r="Y61" s="577"/>
      <c r="Z61" s="577"/>
      <c r="AA61" s="577"/>
      <c r="AB61" s="577"/>
      <c r="AC61" s="577"/>
      <c r="AD61" s="577"/>
      <c r="AE61" s="577"/>
      <c r="AF61" s="577"/>
      <c r="AG61" s="577"/>
      <c r="AH61" s="577"/>
      <c r="AI61" s="577"/>
      <c r="AJ61" s="577"/>
      <c r="AK61" s="577"/>
      <c r="AL61" s="577"/>
      <c r="AM61" s="577"/>
      <c r="AN61" s="577"/>
      <c r="AO61" s="577"/>
      <c r="AP61" s="577"/>
      <c r="AQ61" s="577"/>
      <c r="AR61" s="577"/>
      <c r="AS61" s="577"/>
      <c r="AT61" s="577"/>
      <c r="AU61" s="577"/>
      <c r="AV61" s="577"/>
      <c r="AW61" s="577"/>
      <c r="AX61" s="577"/>
      <c r="AY61" s="577"/>
      <c r="AZ61" s="577"/>
      <c r="BA61" s="577"/>
      <c r="BB61" s="577"/>
      <c r="BC61" s="577"/>
      <c r="BD61" s="577"/>
      <c r="BE61" s="577"/>
      <c r="BF61" s="577"/>
      <c r="BG61" s="577"/>
      <c r="BH61" s="577"/>
      <c r="BI61" s="577"/>
      <c r="BJ61" s="577"/>
      <c r="BK61" s="577"/>
      <c r="BL61" s="577"/>
      <c r="BM61" s="577"/>
      <c r="BN61" s="577"/>
      <c r="BO61" s="577"/>
      <c r="BP61" s="577"/>
      <c r="BQ61" s="577"/>
      <c r="BR61" s="577"/>
      <c r="BS61" s="577"/>
      <c r="BT61" s="577"/>
      <c r="BU61" s="577"/>
      <c r="BV61" s="577"/>
      <c r="BW61" s="577"/>
      <c r="BX61" s="577"/>
      <c r="BY61" s="577"/>
      <c r="BZ61" s="577"/>
      <c r="CA61" s="577"/>
      <c r="CB61" s="577"/>
      <c r="CC61" s="577"/>
      <c r="CD61" s="577"/>
      <c r="CE61" s="577"/>
      <c r="CF61" s="577"/>
      <c r="CG61" s="577"/>
      <c r="CH61" s="577"/>
      <c r="CI61" s="577"/>
      <c r="CJ61" s="577"/>
      <c r="CK61" s="577"/>
      <c r="CL61" s="577"/>
      <c r="CM61" s="577"/>
      <c r="CN61" s="577"/>
      <c r="CO61" s="577"/>
      <c r="CP61" s="577"/>
      <c r="CQ61" s="577"/>
      <c r="CR61" s="577"/>
      <c r="CS61" s="577"/>
      <c r="CT61" s="577"/>
      <c r="CU61" s="577"/>
      <c r="CV61" s="577"/>
      <c r="CW61" s="577"/>
    </row>
    <row r="62" spans="1:101" x14ac:dyDescent="0.3">
      <c r="A62" s="359">
        <f>+SUBTOTAL(3,$E$8:$E62)</f>
        <v>55</v>
      </c>
      <c r="B62" s="582">
        <v>45292</v>
      </c>
      <c r="C62" s="362" t="s">
        <v>806</v>
      </c>
      <c r="D62" s="359" t="str">
        <f>+VLOOKUP(C62,'Visual chart Edit'!$B$7:$C$491,2,FALSE)</f>
        <v>DA+3</v>
      </c>
      <c r="E62" s="359" t="s">
        <v>32</v>
      </c>
      <c r="F62" s="578">
        <v>45312</v>
      </c>
      <c r="G62" s="578">
        <v>45314</v>
      </c>
      <c r="H62" s="579" t="s">
        <v>239</v>
      </c>
      <c r="I62" s="580" t="s">
        <v>1013</v>
      </c>
      <c r="J62" s="581"/>
      <c r="K62" s="577"/>
      <c r="L62" s="577"/>
      <c r="M62" s="577"/>
      <c r="N62" s="577"/>
      <c r="O62" s="577"/>
      <c r="P62" s="577"/>
      <c r="Q62" s="577"/>
      <c r="R62" s="577"/>
      <c r="S62" s="577"/>
      <c r="T62" s="577"/>
      <c r="U62" s="577"/>
      <c r="V62" s="577"/>
      <c r="W62" s="577"/>
      <c r="X62" s="577"/>
      <c r="Y62" s="577"/>
      <c r="Z62" s="577"/>
      <c r="AA62" s="577"/>
      <c r="AB62" s="577"/>
      <c r="AC62" s="577"/>
      <c r="AD62" s="577"/>
      <c r="AE62" s="577"/>
      <c r="AF62" s="577"/>
      <c r="AG62" s="577"/>
      <c r="AH62" s="577"/>
      <c r="AI62" s="577"/>
      <c r="AJ62" s="577"/>
      <c r="AK62" s="577"/>
      <c r="AL62" s="577"/>
      <c r="AM62" s="577"/>
      <c r="AN62" s="577"/>
      <c r="AO62" s="577"/>
      <c r="AP62" s="577"/>
      <c r="AQ62" s="577"/>
      <c r="AR62" s="577"/>
      <c r="AS62" s="577"/>
      <c r="AT62" s="577"/>
      <c r="AU62" s="577"/>
      <c r="AV62" s="577"/>
      <c r="AW62" s="577"/>
      <c r="AX62" s="577"/>
      <c r="AY62" s="577"/>
      <c r="AZ62" s="577"/>
      <c r="BA62" s="577"/>
      <c r="BB62" s="577"/>
      <c r="BC62" s="577"/>
      <c r="BD62" s="577"/>
      <c r="BE62" s="577"/>
      <c r="BF62" s="577"/>
      <c r="BG62" s="577"/>
      <c r="BH62" s="577"/>
      <c r="BI62" s="577"/>
      <c r="BJ62" s="577"/>
      <c r="BK62" s="577"/>
      <c r="BL62" s="577"/>
      <c r="BM62" s="577"/>
      <c r="BN62" s="577"/>
      <c r="BO62" s="577"/>
      <c r="BP62" s="577"/>
      <c r="BQ62" s="577"/>
      <c r="BR62" s="577"/>
      <c r="BS62" s="577"/>
      <c r="BT62" s="577"/>
      <c r="BU62" s="577"/>
      <c r="BV62" s="577"/>
      <c r="BW62" s="577"/>
      <c r="BX62" s="577"/>
      <c r="BY62" s="577"/>
      <c r="BZ62" s="577"/>
      <c r="CA62" s="577"/>
      <c r="CB62" s="577"/>
      <c r="CC62" s="577"/>
      <c r="CD62" s="577"/>
      <c r="CE62" s="577"/>
      <c r="CF62" s="577"/>
      <c r="CG62" s="577"/>
      <c r="CH62" s="577"/>
      <c r="CI62" s="577"/>
      <c r="CJ62" s="577"/>
      <c r="CK62" s="577"/>
      <c r="CL62" s="577"/>
      <c r="CM62" s="577"/>
      <c r="CN62" s="577"/>
      <c r="CO62" s="577"/>
      <c r="CP62" s="577"/>
      <c r="CQ62" s="577"/>
      <c r="CR62" s="577"/>
      <c r="CS62" s="577"/>
      <c r="CT62" s="577"/>
      <c r="CU62" s="577"/>
      <c r="CV62" s="577"/>
      <c r="CW62" s="577"/>
    </row>
    <row r="63" spans="1:101" x14ac:dyDescent="0.3">
      <c r="A63" s="359">
        <f>+SUBTOTAL(3,$E$8:$E63)</f>
        <v>56</v>
      </c>
      <c r="B63" s="582">
        <v>45292</v>
      </c>
      <c r="C63" s="362" t="s">
        <v>823</v>
      </c>
      <c r="D63" s="359" t="str">
        <f>+VLOOKUP(C63,'Visual chart Edit'!$B$7:$C$491,2,FALSE)</f>
        <v>DA+3</v>
      </c>
      <c r="E63" s="359" t="s">
        <v>279</v>
      </c>
      <c r="F63" s="578">
        <v>45313</v>
      </c>
      <c r="G63" s="578">
        <v>45315</v>
      </c>
      <c r="H63" s="579" t="s">
        <v>883</v>
      </c>
      <c r="I63" s="580" t="s">
        <v>1013</v>
      </c>
      <c r="J63" s="581"/>
      <c r="K63" s="577"/>
      <c r="L63" s="577"/>
      <c r="M63" s="577"/>
      <c r="N63" s="577"/>
      <c r="O63" s="577"/>
      <c r="P63" s="577"/>
      <c r="Q63" s="577"/>
      <c r="R63" s="577"/>
      <c r="S63" s="577"/>
      <c r="T63" s="577"/>
      <c r="U63" s="577"/>
      <c r="V63" s="577"/>
      <c r="W63" s="577"/>
      <c r="X63" s="577"/>
      <c r="Y63" s="577"/>
      <c r="Z63" s="577"/>
      <c r="AA63" s="577"/>
      <c r="AB63" s="577"/>
      <c r="AC63" s="577"/>
      <c r="AD63" s="577"/>
      <c r="AE63" s="577"/>
      <c r="AF63" s="577"/>
      <c r="AG63" s="577"/>
      <c r="AH63" s="577"/>
      <c r="AI63" s="577"/>
      <c r="AJ63" s="577"/>
      <c r="AK63" s="577"/>
      <c r="AL63" s="577"/>
      <c r="AM63" s="577"/>
      <c r="AN63" s="577"/>
      <c r="AO63" s="577"/>
      <c r="AP63" s="577"/>
      <c r="AQ63" s="577"/>
      <c r="AR63" s="577"/>
      <c r="AS63" s="577"/>
      <c r="AT63" s="577"/>
      <c r="AU63" s="577"/>
      <c r="AV63" s="577"/>
      <c r="AW63" s="577"/>
      <c r="AX63" s="577"/>
      <c r="AY63" s="577"/>
      <c r="AZ63" s="577"/>
      <c r="BA63" s="577"/>
      <c r="BB63" s="577"/>
      <c r="BC63" s="577"/>
      <c r="BD63" s="577"/>
      <c r="BE63" s="577"/>
      <c r="BF63" s="577"/>
      <c r="BG63" s="577"/>
      <c r="BH63" s="577"/>
      <c r="BI63" s="577"/>
      <c r="BJ63" s="577"/>
      <c r="BK63" s="577"/>
      <c r="BL63" s="577"/>
      <c r="BM63" s="577"/>
      <c r="BN63" s="577"/>
      <c r="BO63" s="577"/>
      <c r="BP63" s="577"/>
      <c r="BQ63" s="577"/>
      <c r="BR63" s="577"/>
      <c r="BS63" s="577"/>
      <c r="BT63" s="577"/>
      <c r="BU63" s="577"/>
      <c r="BV63" s="577"/>
      <c r="BW63" s="577"/>
      <c r="BX63" s="577"/>
      <c r="BY63" s="577"/>
      <c r="BZ63" s="577"/>
      <c r="CA63" s="577"/>
      <c r="CB63" s="577"/>
      <c r="CC63" s="577"/>
      <c r="CD63" s="577"/>
      <c r="CE63" s="577"/>
      <c r="CF63" s="577"/>
      <c r="CG63" s="577"/>
      <c r="CH63" s="577"/>
      <c r="CI63" s="577"/>
      <c r="CJ63" s="577"/>
      <c r="CK63" s="577"/>
      <c r="CL63" s="577"/>
      <c r="CM63" s="577"/>
      <c r="CN63" s="577"/>
      <c r="CO63" s="577"/>
      <c r="CP63" s="577"/>
      <c r="CQ63" s="577"/>
      <c r="CR63" s="577"/>
      <c r="CS63" s="577"/>
      <c r="CT63" s="577"/>
      <c r="CU63" s="577"/>
      <c r="CV63" s="577"/>
      <c r="CW63" s="577"/>
    </row>
    <row r="64" spans="1:101" x14ac:dyDescent="0.3">
      <c r="A64" s="359">
        <f>+SUBTOTAL(3,$E$8:$E64)</f>
        <v>57</v>
      </c>
      <c r="B64" s="582">
        <v>45292</v>
      </c>
      <c r="C64" s="362" t="s">
        <v>784</v>
      </c>
      <c r="D64" s="359" t="str">
        <f>+VLOOKUP(C64,'Visual chart Edit'!$B$7:$C$491,2,FALSE)</f>
        <v>DA+3</v>
      </c>
      <c r="E64" s="359" t="s">
        <v>279</v>
      </c>
      <c r="F64" s="578">
        <v>45314</v>
      </c>
      <c r="G64" s="578">
        <v>45315</v>
      </c>
      <c r="H64" s="579" t="s">
        <v>880</v>
      </c>
      <c r="I64" s="580" t="s">
        <v>1032</v>
      </c>
      <c r="J64" s="581"/>
      <c r="K64" s="577"/>
      <c r="L64" s="577"/>
      <c r="M64" s="577"/>
      <c r="N64" s="577"/>
      <c r="O64" s="577"/>
      <c r="P64" s="577"/>
      <c r="Q64" s="577"/>
      <c r="R64" s="577"/>
      <c r="S64" s="577"/>
      <c r="T64" s="577"/>
      <c r="U64" s="577"/>
      <c r="V64" s="577"/>
      <c r="W64" s="577"/>
      <c r="X64" s="577"/>
      <c r="Y64" s="577"/>
      <c r="Z64" s="577"/>
      <c r="AA64" s="577"/>
      <c r="AB64" s="577"/>
      <c r="AC64" s="577"/>
      <c r="AD64" s="577"/>
      <c r="AE64" s="577"/>
      <c r="AF64" s="577"/>
      <c r="AG64" s="577"/>
      <c r="AH64" s="577"/>
      <c r="AI64" s="577"/>
      <c r="AJ64" s="577"/>
      <c r="AK64" s="577"/>
      <c r="AL64" s="577"/>
      <c r="AM64" s="577"/>
      <c r="AN64" s="577"/>
      <c r="AO64" s="577"/>
      <c r="AP64" s="577"/>
      <c r="AQ64" s="577"/>
      <c r="AR64" s="577"/>
      <c r="AS64" s="577"/>
      <c r="AT64" s="577"/>
      <c r="AU64" s="577"/>
      <c r="AV64" s="577"/>
      <c r="AW64" s="577"/>
      <c r="AX64" s="577"/>
      <c r="AY64" s="577"/>
      <c r="AZ64" s="577"/>
      <c r="BA64" s="577"/>
      <c r="BB64" s="577"/>
      <c r="BC64" s="577"/>
      <c r="BD64" s="577"/>
      <c r="BE64" s="577"/>
      <c r="BF64" s="577"/>
      <c r="BG64" s="577"/>
      <c r="BH64" s="577"/>
      <c r="BI64" s="577"/>
      <c r="BJ64" s="577"/>
      <c r="BK64" s="577"/>
      <c r="BL64" s="577"/>
      <c r="BM64" s="577"/>
      <c r="BN64" s="577"/>
      <c r="BO64" s="577"/>
      <c r="BP64" s="577"/>
      <c r="BQ64" s="577"/>
      <c r="BR64" s="577"/>
      <c r="BS64" s="577"/>
      <c r="BT64" s="577"/>
      <c r="BU64" s="577"/>
      <c r="BV64" s="577"/>
      <c r="BW64" s="577"/>
      <c r="BX64" s="577"/>
      <c r="BY64" s="577"/>
      <c r="BZ64" s="577"/>
      <c r="CA64" s="577"/>
      <c r="CB64" s="577"/>
      <c r="CC64" s="577"/>
      <c r="CD64" s="577"/>
      <c r="CE64" s="577"/>
      <c r="CF64" s="577"/>
      <c r="CG64" s="577"/>
      <c r="CH64" s="577"/>
      <c r="CI64" s="577"/>
      <c r="CJ64" s="577"/>
      <c r="CK64" s="577"/>
      <c r="CL64" s="577"/>
      <c r="CM64" s="577"/>
      <c r="CN64" s="577"/>
      <c r="CO64" s="577"/>
      <c r="CP64" s="577"/>
      <c r="CQ64" s="577"/>
      <c r="CR64" s="577"/>
      <c r="CS64" s="577"/>
      <c r="CT64" s="577"/>
      <c r="CU64" s="577"/>
      <c r="CV64" s="577"/>
      <c r="CW64" s="577"/>
    </row>
    <row r="65" spans="1:101" x14ac:dyDescent="0.3">
      <c r="A65" s="359">
        <f>+SUBTOTAL(3,$E$8:$E65)</f>
        <v>58</v>
      </c>
      <c r="B65" s="582">
        <v>45292</v>
      </c>
      <c r="C65" s="362" t="s">
        <v>830</v>
      </c>
      <c r="D65" s="359" t="str">
        <f>+VLOOKUP(C65,'Visual chart Edit'!$B$7:$C$491,2,FALSE)</f>
        <v>DA+0</v>
      </c>
      <c r="E65" s="359" t="s">
        <v>279</v>
      </c>
      <c r="F65" s="578">
        <v>45314</v>
      </c>
      <c r="G65" s="578">
        <v>45315</v>
      </c>
      <c r="H65" s="579" t="s">
        <v>884</v>
      </c>
      <c r="I65" s="580" t="s">
        <v>1013</v>
      </c>
      <c r="J65" s="581"/>
      <c r="K65" s="577"/>
      <c r="L65" s="577"/>
      <c r="M65" s="577"/>
      <c r="N65" s="577"/>
      <c r="O65" s="577"/>
      <c r="P65" s="577"/>
      <c r="Q65" s="577"/>
      <c r="R65" s="577"/>
      <c r="S65" s="577"/>
      <c r="T65" s="577"/>
      <c r="U65" s="577"/>
      <c r="V65" s="577"/>
      <c r="W65" s="577"/>
      <c r="X65" s="577"/>
      <c r="Y65" s="577"/>
      <c r="Z65" s="577"/>
      <c r="AA65" s="577"/>
      <c r="AB65" s="577"/>
      <c r="AC65" s="577"/>
      <c r="AD65" s="577"/>
      <c r="AE65" s="577"/>
      <c r="AF65" s="577"/>
      <c r="AG65" s="577"/>
      <c r="AH65" s="577"/>
      <c r="AI65" s="577"/>
      <c r="AJ65" s="577"/>
      <c r="AK65" s="577"/>
      <c r="AL65" s="577"/>
      <c r="AM65" s="577"/>
      <c r="AN65" s="577"/>
      <c r="AO65" s="577"/>
      <c r="AP65" s="577"/>
      <c r="AQ65" s="577"/>
      <c r="AR65" s="577"/>
      <c r="AS65" s="577"/>
      <c r="AT65" s="577"/>
      <c r="AU65" s="577"/>
      <c r="AV65" s="577"/>
      <c r="AW65" s="577"/>
      <c r="AX65" s="577"/>
      <c r="AY65" s="577"/>
      <c r="AZ65" s="577"/>
      <c r="BA65" s="577"/>
      <c r="BB65" s="577"/>
      <c r="BC65" s="577"/>
      <c r="BD65" s="577"/>
      <c r="BE65" s="577"/>
      <c r="BF65" s="577"/>
      <c r="BG65" s="577"/>
      <c r="BH65" s="577"/>
      <c r="BI65" s="577"/>
      <c r="BJ65" s="577"/>
      <c r="BK65" s="577"/>
      <c r="BL65" s="577"/>
      <c r="BM65" s="577"/>
      <c r="BN65" s="577"/>
      <c r="BO65" s="577"/>
      <c r="BP65" s="577"/>
      <c r="BQ65" s="577"/>
      <c r="BR65" s="577"/>
      <c r="BS65" s="577"/>
      <c r="BT65" s="577"/>
      <c r="BU65" s="577"/>
      <c r="BV65" s="577"/>
      <c r="BW65" s="577"/>
      <c r="BX65" s="577"/>
      <c r="BY65" s="577"/>
      <c r="BZ65" s="577"/>
      <c r="CA65" s="577"/>
      <c r="CB65" s="577"/>
      <c r="CC65" s="577"/>
      <c r="CD65" s="577"/>
      <c r="CE65" s="577"/>
      <c r="CF65" s="577"/>
      <c r="CG65" s="577"/>
      <c r="CH65" s="577"/>
      <c r="CI65" s="577"/>
      <c r="CJ65" s="577"/>
      <c r="CK65" s="577"/>
      <c r="CL65" s="577"/>
      <c r="CM65" s="577"/>
      <c r="CN65" s="577"/>
      <c r="CO65" s="577"/>
      <c r="CP65" s="577"/>
      <c r="CQ65" s="577"/>
      <c r="CR65" s="577"/>
      <c r="CS65" s="577"/>
      <c r="CT65" s="577"/>
      <c r="CU65" s="577"/>
      <c r="CV65" s="577"/>
      <c r="CW65" s="577"/>
    </row>
    <row r="66" spans="1:101" x14ac:dyDescent="0.3">
      <c r="A66" s="359">
        <f>+SUBTOTAL(3,$E$8:$E66)</f>
        <v>59</v>
      </c>
      <c r="B66" s="582">
        <v>45292</v>
      </c>
      <c r="C66" s="362" t="s">
        <v>812</v>
      </c>
      <c r="D66" s="359" t="str">
        <f>+VLOOKUP(C66,'Visual chart Edit'!$B$7:$C$491,2,FALSE)</f>
        <v>DA+3</v>
      </c>
      <c r="E66" s="359" t="s">
        <v>279</v>
      </c>
      <c r="F66" s="578">
        <v>45315</v>
      </c>
      <c r="G66" s="578">
        <v>45316</v>
      </c>
      <c r="H66" s="579" t="s">
        <v>881</v>
      </c>
      <c r="I66" s="580" t="s">
        <v>1013</v>
      </c>
      <c r="J66" s="581"/>
      <c r="K66" s="577"/>
      <c r="L66" s="577"/>
      <c r="M66" s="577"/>
      <c r="N66" s="577"/>
      <c r="O66" s="577"/>
      <c r="P66" s="577"/>
      <c r="Q66" s="577"/>
      <c r="R66" s="577"/>
      <c r="S66" s="577"/>
      <c r="T66" s="577"/>
      <c r="U66" s="577"/>
      <c r="V66" s="577"/>
      <c r="W66" s="577"/>
      <c r="X66" s="577"/>
      <c r="Y66" s="577"/>
      <c r="Z66" s="577"/>
      <c r="AA66" s="577"/>
      <c r="AB66" s="577"/>
      <c r="AC66" s="577"/>
      <c r="AD66" s="577"/>
      <c r="AE66" s="577"/>
      <c r="AF66" s="577"/>
      <c r="AG66" s="577"/>
      <c r="AH66" s="577"/>
      <c r="AI66" s="577"/>
      <c r="AJ66" s="577"/>
      <c r="AK66" s="577"/>
      <c r="AL66" s="577"/>
      <c r="AM66" s="577"/>
      <c r="AN66" s="577"/>
      <c r="AO66" s="577"/>
      <c r="AP66" s="577"/>
      <c r="AQ66" s="577"/>
      <c r="AR66" s="577"/>
      <c r="AS66" s="577"/>
      <c r="AT66" s="577"/>
      <c r="AU66" s="577"/>
      <c r="AV66" s="577"/>
      <c r="AW66" s="577"/>
      <c r="AX66" s="577"/>
      <c r="AY66" s="577"/>
      <c r="AZ66" s="577"/>
      <c r="BA66" s="577"/>
      <c r="BB66" s="577"/>
      <c r="BC66" s="577"/>
      <c r="BD66" s="577"/>
      <c r="BE66" s="577"/>
      <c r="BF66" s="577"/>
      <c r="BG66" s="577"/>
      <c r="BH66" s="577"/>
      <c r="BI66" s="577"/>
      <c r="BJ66" s="577"/>
      <c r="BK66" s="577"/>
      <c r="BL66" s="577"/>
      <c r="BM66" s="577"/>
      <c r="BN66" s="577"/>
      <c r="BO66" s="577"/>
      <c r="BP66" s="577"/>
      <c r="BQ66" s="577"/>
      <c r="BR66" s="577"/>
      <c r="BS66" s="577"/>
      <c r="BT66" s="577"/>
      <c r="BU66" s="577"/>
      <c r="BV66" s="577"/>
      <c r="BW66" s="577"/>
      <c r="BX66" s="577"/>
      <c r="BY66" s="577"/>
      <c r="BZ66" s="577"/>
      <c r="CA66" s="577"/>
      <c r="CB66" s="577"/>
      <c r="CC66" s="577"/>
      <c r="CD66" s="577"/>
      <c r="CE66" s="577"/>
      <c r="CF66" s="577"/>
      <c r="CG66" s="577"/>
      <c r="CH66" s="577"/>
      <c r="CI66" s="577"/>
      <c r="CJ66" s="577"/>
      <c r="CK66" s="577"/>
      <c r="CL66" s="577"/>
      <c r="CM66" s="577"/>
      <c r="CN66" s="577"/>
      <c r="CO66" s="577"/>
      <c r="CP66" s="577"/>
      <c r="CQ66" s="577"/>
      <c r="CR66" s="577"/>
      <c r="CS66" s="577"/>
      <c r="CT66" s="577"/>
      <c r="CU66" s="577"/>
      <c r="CV66" s="577"/>
      <c r="CW66" s="577"/>
    </row>
    <row r="67" spans="1:101" x14ac:dyDescent="0.3">
      <c r="A67" s="359">
        <f>+SUBTOTAL(3,$E$8:$E67)</f>
        <v>60</v>
      </c>
      <c r="B67" s="582">
        <v>45292</v>
      </c>
      <c r="C67" s="362" t="s">
        <v>749</v>
      </c>
      <c r="D67" s="359" t="str">
        <f>+VLOOKUP(C67,'Visual chart Edit'!$B$7:$C$491,2,FALSE)</f>
        <v>DA+0</v>
      </c>
      <c r="E67" s="359" t="s">
        <v>146</v>
      </c>
      <c r="F67" s="578">
        <v>45308</v>
      </c>
      <c r="G67" s="578">
        <v>45316</v>
      </c>
      <c r="H67" s="579" t="s">
        <v>882</v>
      </c>
      <c r="I67" s="580" t="s">
        <v>1032</v>
      </c>
      <c r="J67" s="581"/>
      <c r="K67" s="577"/>
      <c r="L67" s="577"/>
      <c r="M67" s="577"/>
      <c r="N67" s="577"/>
      <c r="O67" s="577"/>
      <c r="P67" s="577"/>
      <c r="Q67" s="577"/>
      <c r="R67" s="577"/>
      <c r="S67" s="577"/>
      <c r="T67" s="577"/>
      <c r="U67" s="577"/>
      <c r="V67" s="577"/>
      <c r="W67" s="577"/>
      <c r="X67" s="577"/>
      <c r="Y67" s="577"/>
      <c r="Z67" s="577"/>
      <c r="AA67" s="577"/>
      <c r="AB67" s="577"/>
      <c r="AC67" s="577"/>
      <c r="AD67" s="577"/>
      <c r="AE67" s="577"/>
      <c r="AF67" s="577"/>
      <c r="AG67" s="577"/>
      <c r="AH67" s="577"/>
      <c r="AI67" s="577"/>
      <c r="AJ67" s="577"/>
      <c r="AK67" s="577"/>
      <c r="AL67" s="577"/>
      <c r="AM67" s="577"/>
      <c r="AN67" s="577"/>
      <c r="AO67" s="577"/>
      <c r="AP67" s="577"/>
      <c r="AQ67" s="577"/>
      <c r="AR67" s="577"/>
      <c r="AS67" s="577"/>
      <c r="AT67" s="577"/>
      <c r="AU67" s="577"/>
      <c r="AV67" s="577"/>
      <c r="AW67" s="577"/>
      <c r="AX67" s="577"/>
      <c r="AY67" s="577"/>
      <c r="AZ67" s="577"/>
      <c r="BA67" s="577"/>
      <c r="BB67" s="577"/>
      <c r="BC67" s="577"/>
      <c r="BD67" s="577"/>
      <c r="BE67" s="577"/>
      <c r="BF67" s="577"/>
      <c r="BG67" s="577"/>
      <c r="BH67" s="577"/>
      <c r="BI67" s="577"/>
      <c r="BJ67" s="577"/>
      <c r="BK67" s="577"/>
      <c r="BL67" s="577"/>
      <c r="BM67" s="577"/>
      <c r="BN67" s="577"/>
      <c r="BO67" s="577"/>
      <c r="BP67" s="577"/>
      <c r="BQ67" s="577"/>
      <c r="BR67" s="577"/>
      <c r="BS67" s="577"/>
      <c r="BT67" s="577"/>
      <c r="BU67" s="577"/>
      <c r="BV67" s="577"/>
      <c r="BW67" s="577"/>
      <c r="BX67" s="577"/>
      <c r="BY67" s="577"/>
      <c r="BZ67" s="577"/>
      <c r="CA67" s="577"/>
      <c r="CB67" s="577"/>
      <c r="CC67" s="577"/>
      <c r="CD67" s="577"/>
      <c r="CE67" s="577"/>
      <c r="CF67" s="577"/>
      <c r="CG67" s="577"/>
      <c r="CH67" s="577"/>
      <c r="CI67" s="577"/>
      <c r="CJ67" s="577"/>
      <c r="CK67" s="577"/>
      <c r="CL67" s="577"/>
      <c r="CM67" s="577"/>
      <c r="CN67" s="577"/>
      <c r="CO67" s="577"/>
      <c r="CP67" s="577"/>
      <c r="CQ67" s="577"/>
      <c r="CR67" s="577"/>
      <c r="CS67" s="577"/>
      <c r="CT67" s="577"/>
      <c r="CU67" s="577"/>
      <c r="CV67" s="577"/>
      <c r="CW67" s="577"/>
    </row>
    <row r="68" spans="1:101" x14ac:dyDescent="0.3">
      <c r="A68" s="359">
        <f>+SUBTOTAL(3,$E$8:$E68)</f>
        <v>61</v>
      </c>
      <c r="B68" s="582">
        <v>45292</v>
      </c>
      <c r="C68" s="362" t="s">
        <v>750</v>
      </c>
      <c r="D68" s="359" t="str">
        <f>+VLOOKUP(C68,'Visual chart Edit'!$B$7:$C$491,2,FALSE)</f>
        <v>DA+0</v>
      </c>
      <c r="E68" s="359" t="s">
        <v>146</v>
      </c>
      <c r="F68" s="578">
        <v>45311</v>
      </c>
      <c r="G68" s="578">
        <v>45316</v>
      </c>
      <c r="H68" s="579" t="s">
        <v>882</v>
      </c>
      <c r="I68" s="580" t="s">
        <v>1032</v>
      </c>
      <c r="J68" s="581"/>
      <c r="K68" s="577"/>
      <c r="L68" s="577"/>
      <c r="M68" s="577"/>
      <c r="N68" s="577"/>
      <c r="O68" s="577"/>
      <c r="P68" s="577"/>
      <c r="Q68" s="577"/>
      <c r="R68" s="577"/>
      <c r="S68" s="577"/>
      <c r="T68" s="577"/>
      <c r="U68" s="577"/>
      <c r="V68" s="577"/>
      <c r="W68" s="577"/>
      <c r="X68" s="577"/>
      <c r="Y68" s="577"/>
      <c r="Z68" s="577"/>
      <c r="AA68" s="577"/>
      <c r="AB68" s="577"/>
      <c r="AC68" s="577"/>
      <c r="AD68" s="577"/>
      <c r="AE68" s="577"/>
      <c r="AF68" s="577"/>
      <c r="AG68" s="577"/>
      <c r="AH68" s="577"/>
      <c r="AI68" s="577"/>
      <c r="AJ68" s="577"/>
      <c r="AK68" s="577"/>
      <c r="AL68" s="577"/>
      <c r="AM68" s="577"/>
      <c r="AN68" s="577"/>
      <c r="AO68" s="577"/>
      <c r="AP68" s="577"/>
      <c r="AQ68" s="577"/>
      <c r="AR68" s="577"/>
      <c r="AS68" s="577"/>
      <c r="AT68" s="577"/>
      <c r="AU68" s="577"/>
      <c r="AV68" s="577"/>
      <c r="AW68" s="577"/>
      <c r="AX68" s="577"/>
      <c r="AY68" s="577"/>
      <c r="AZ68" s="577"/>
      <c r="BA68" s="577"/>
      <c r="BB68" s="577"/>
      <c r="BC68" s="577"/>
      <c r="BD68" s="577"/>
      <c r="BE68" s="577"/>
      <c r="BF68" s="577"/>
      <c r="BG68" s="577"/>
      <c r="BH68" s="577"/>
      <c r="BI68" s="577"/>
      <c r="BJ68" s="577"/>
      <c r="BK68" s="577"/>
      <c r="BL68" s="577"/>
      <c r="BM68" s="577"/>
      <c r="BN68" s="577"/>
      <c r="BO68" s="577"/>
      <c r="BP68" s="577"/>
      <c r="BQ68" s="577"/>
      <c r="BR68" s="577"/>
      <c r="BS68" s="577"/>
      <c r="BT68" s="577"/>
      <c r="BU68" s="577"/>
      <c r="BV68" s="577"/>
      <c r="BW68" s="577"/>
      <c r="BX68" s="577"/>
      <c r="BY68" s="577"/>
      <c r="BZ68" s="577"/>
      <c r="CA68" s="577"/>
      <c r="CB68" s="577"/>
      <c r="CC68" s="577"/>
      <c r="CD68" s="577"/>
      <c r="CE68" s="577"/>
      <c r="CF68" s="577"/>
      <c r="CG68" s="577"/>
      <c r="CH68" s="577"/>
      <c r="CI68" s="577"/>
      <c r="CJ68" s="577"/>
      <c r="CK68" s="577"/>
      <c r="CL68" s="577"/>
      <c r="CM68" s="577"/>
      <c r="CN68" s="577"/>
      <c r="CO68" s="577"/>
      <c r="CP68" s="577"/>
      <c r="CQ68" s="577"/>
      <c r="CR68" s="577"/>
      <c r="CS68" s="577"/>
      <c r="CT68" s="577"/>
      <c r="CU68" s="577"/>
      <c r="CV68" s="577"/>
      <c r="CW68" s="577"/>
    </row>
    <row r="69" spans="1:101" x14ac:dyDescent="0.3">
      <c r="A69" s="359">
        <f>+SUBTOTAL(3,$E$8:$E69)</f>
        <v>62</v>
      </c>
      <c r="B69" s="582">
        <v>45292</v>
      </c>
      <c r="C69" s="362" t="s">
        <v>807</v>
      </c>
      <c r="D69" s="359" t="str">
        <f>+VLOOKUP(C69,'Visual chart Edit'!$B$7:$C$491,2,FALSE)</f>
        <v>DA+0</v>
      </c>
      <c r="E69" s="359" t="s">
        <v>32</v>
      </c>
      <c r="F69" s="578">
        <v>45315</v>
      </c>
      <c r="G69" s="578">
        <v>45316</v>
      </c>
      <c r="H69" s="579" t="s">
        <v>239</v>
      </c>
      <c r="I69" s="580" t="s">
        <v>1013</v>
      </c>
      <c r="J69" s="581"/>
      <c r="K69" s="577"/>
      <c r="L69" s="577"/>
      <c r="M69" s="577"/>
      <c r="N69" s="577"/>
      <c r="O69" s="577"/>
      <c r="P69" s="577"/>
      <c r="Q69" s="577"/>
      <c r="R69" s="577"/>
      <c r="S69" s="577"/>
      <c r="T69" s="577"/>
      <c r="U69" s="577"/>
      <c r="V69" s="577"/>
      <c r="W69" s="577"/>
      <c r="X69" s="577"/>
      <c r="Y69" s="577"/>
      <c r="Z69" s="577"/>
      <c r="AA69" s="577"/>
      <c r="AB69" s="577"/>
      <c r="AC69" s="577"/>
      <c r="AD69" s="577"/>
      <c r="AE69" s="577"/>
      <c r="AF69" s="577"/>
      <c r="AG69" s="577"/>
      <c r="AH69" s="577"/>
      <c r="AI69" s="577"/>
      <c r="AJ69" s="577"/>
      <c r="AK69" s="577"/>
      <c r="AL69" s="577"/>
      <c r="AM69" s="577"/>
      <c r="AN69" s="577"/>
      <c r="AO69" s="577"/>
      <c r="AP69" s="577"/>
      <c r="AQ69" s="577"/>
      <c r="AR69" s="577"/>
      <c r="AS69" s="577"/>
      <c r="AT69" s="577"/>
      <c r="AU69" s="577"/>
      <c r="AV69" s="577"/>
      <c r="AW69" s="577"/>
      <c r="AX69" s="577"/>
      <c r="AY69" s="577"/>
      <c r="AZ69" s="577"/>
      <c r="BA69" s="577"/>
      <c r="BB69" s="577"/>
      <c r="BC69" s="577"/>
      <c r="BD69" s="577"/>
      <c r="BE69" s="577"/>
      <c r="BF69" s="577"/>
      <c r="BG69" s="577"/>
      <c r="BH69" s="577"/>
      <c r="BI69" s="577"/>
      <c r="BJ69" s="577"/>
      <c r="BK69" s="577"/>
      <c r="BL69" s="577"/>
      <c r="BM69" s="577"/>
      <c r="BN69" s="577"/>
      <c r="BO69" s="577"/>
      <c r="BP69" s="577"/>
      <c r="BQ69" s="577"/>
      <c r="BR69" s="577"/>
      <c r="BS69" s="577"/>
      <c r="BT69" s="577"/>
      <c r="BU69" s="577"/>
      <c r="BV69" s="577"/>
      <c r="BW69" s="577"/>
      <c r="BX69" s="577"/>
      <c r="BY69" s="577"/>
      <c r="BZ69" s="577"/>
      <c r="CA69" s="577"/>
      <c r="CB69" s="577"/>
      <c r="CC69" s="577"/>
      <c r="CD69" s="577"/>
      <c r="CE69" s="577"/>
      <c r="CF69" s="577"/>
      <c r="CG69" s="577"/>
      <c r="CH69" s="577"/>
      <c r="CI69" s="577"/>
      <c r="CJ69" s="577"/>
      <c r="CK69" s="577"/>
      <c r="CL69" s="577"/>
      <c r="CM69" s="577"/>
      <c r="CN69" s="577"/>
      <c r="CO69" s="577"/>
      <c r="CP69" s="577"/>
      <c r="CQ69" s="577"/>
      <c r="CR69" s="577"/>
      <c r="CS69" s="577"/>
      <c r="CT69" s="577"/>
      <c r="CU69" s="577"/>
      <c r="CV69" s="577"/>
      <c r="CW69" s="577"/>
    </row>
    <row r="70" spans="1:101" x14ac:dyDescent="0.3">
      <c r="A70" s="359">
        <f>+SUBTOTAL(3,$E$8:$E70)</f>
        <v>63</v>
      </c>
      <c r="B70" s="582">
        <v>45292</v>
      </c>
      <c r="C70" s="362" t="s">
        <v>190</v>
      </c>
      <c r="D70" s="359" t="str">
        <f>+VLOOKUP(C70,'Visual chart Edit'!$B$7:$C$491,2,FALSE)</f>
        <v>DA+0</v>
      </c>
      <c r="E70" s="359" t="s">
        <v>32</v>
      </c>
      <c r="F70" s="578">
        <v>45305</v>
      </c>
      <c r="G70" s="578">
        <v>45318</v>
      </c>
      <c r="H70" s="579" t="s">
        <v>1015</v>
      </c>
      <c r="I70" s="580" t="s">
        <v>240</v>
      </c>
      <c r="J70" s="581"/>
      <c r="K70" s="577"/>
      <c r="L70" s="577"/>
      <c r="M70" s="577"/>
      <c r="N70" s="577"/>
      <c r="O70" s="577"/>
      <c r="P70" s="577"/>
      <c r="Q70" s="577"/>
      <c r="R70" s="577"/>
      <c r="S70" s="577"/>
      <c r="T70" s="577"/>
      <c r="U70" s="577"/>
      <c r="V70" s="577"/>
      <c r="W70" s="577"/>
      <c r="X70" s="577"/>
      <c r="Y70" s="577"/>
      <c r="Z70" s="577"/>
      <c r="AA70" s="577"/>
      <c r="AB70" s="577"/>
      <c r="AC70" s="577"/>
      <c r="AD70" s="577"/>
      <c r="AE70" s="577"/>
      <c r="AF70" s="577"/>
      <c r="AG70" s="577"/>
      <c r="AH70" s="577"/>
      <c r="AI70" s="577"/>
      <c r="AJ70" s="577"/>
      <c r="AK70" s="577"/>
      <c r="AL70" s="577"/>
      <c r="AM70" s="577"/>
      <c r="AN70" s="577"/>
      <c r="AO70" s="577"/>
      <c r="AP70" s="577"/>
      <c r="AQ70" s="577"/>
      <c r="AR70" s="577"/>
      <c r="AS70" s="577"/>
      <c r="AT70" s="577"/>
      <c r="AU70" s="577"/>
      <c r="AV70" s="577"/>
      <c r="AW70" s="577"/>
      <c r="AX70" s="577"/>
      <c r="AY70" s="577"/>
      <c r="AZ70" s="577"/>
      <c r="BA70" s="577"/>
      <c r="BB70" s="577"/>
      <c r="BC70" s="577"/>
      <c r="BD70" s="577"/>
      <c r="BE70" s="577"/>
      <c r="BF70" s="577"/>
      <c r="BG70" s="577"/>
      <c r="BH70" s="577"/>
      <c r="BI70" s="577"/>
      <c r="BJ70" s="577"/>
      <c r="BK70" s="577"/>
      <c r="BL70" s="577"/>
      <c r="BM70" s="577"/>
      <c r="BN70" s="577"/>
      <c r="BO70" s="577"/>
      <c r="BP70" s="577"/>
      <c r="BQ70" s="577"/>
      <c r="BR70" s="577"/>
      <c r="BS70" s="577"/>
      <c r="BT70" s="577"/>
      <c r="BU70" s="577"/>
      <c r="BV70" s="577"/>
      <c r="BW70" s="577"/>
      <c r="BX70" s="577"/>
      <c r="BY70" s="577"/>
      <c r="BZ70" s="577"/>
      <c r="CA70" s="577"/>
      <c r="CB70" s="577"/>
      <c r="CC70" s="577"/>
      <c r="CD70" s="577"/>
      <c r="CE70" s="577"/>
      <c r="CF70" s="577"/>
      <c r="CG70" s="577"/>
      <c r="CH70" s="577"/>
      <c r="CI70" s="577"/>
      <c r="CJ70" s="577"/>
      <c r="CK70" s="577"/>
      <c r="CL70" s="577"/>
      <c r="CM70" s="577"/>
      <c r="CN70" s="577"/>
      <c r="CO70" s="577"/>
      <c r="CP70" s="577"/>
      <c r="CQ70" s="577"/>
      <c r="CR70" s="577"/>
      <c r="CS70" s="577"/>
      <c r="CT70" s="577"/>
      <c r="CU70" s="577"/>
      <c r="CV70" s="577"/>
      <c r="CW70" s="577"/>
    </row>
    <row r="71" spans="1:101" x14ac:dyDescent="0.3">
      <c r="A71" s="359">
        <f>+SUBTOTAL(3,$E$8:$E71)</f>
        <v>64</v>
      </c>
      <c r="B71" s="582">
        <v>45292</v>
      </c>
      <c r="C71" s="362" t="s">
        <v>785</v>
      </c>
      <c r="D71" s="359" t="str">
        <f>+VLOOKUP(C71,'Visual chart Edit'!$B$7:$C$491,2,FALSE)</f>
        <v>DA+6</v>
      </c>
      <c r="E71" s="359" t="s">
        <v>32</v>
      </c>
      <c r="F71" s="578">
        <v>45318</v>
      </c>
      <c r="G71" s="578">
        <v>45319</v>
      </c>
      <c r="H71" s="579" t="s">
        <v>880</v>
      </c>
      <c r="I71" s="580" t="s">
        <v>1032</v>
      </c>
      <c r="J71" s="581"/>
      <c r="K71" s="577"/>
      <c r="L71" s="577"/>
      <c r="M71" s="577"/>
      <c r="N71" s="577"/>
      <c r="O71" s="577"/>
      <c r="P71" s="577"/>
      <c r="Q71" s="577"/>
      <c r="R71" s="577"/>
      <c r="S71" s="577"/>
      <c r="T71" s="577"/>
      <c r="U71" s="577"/>
      <c r="V71" s="577"/>
      <c r="W71" s="577"/>
      <c r="X71" s="577"/>
      <c r="Y71" s="577"/>
      <c r="Z71" s="577"/>
      <c r="AA71" s="577"/>
      <c r="AB71" s="577"/>
      <c r="AC71" s="577"/>
      <c r="AD71" s="577"/>
      <c r="AE71" s="577"/>
      <c r="AF71" s="577"/>
      <c r="AG71" s="577"/>
      <c r="AH71" s="577"/>
      <c r="AI71" s="577"/>
      <c r="AJ71" s="577"/>
      <c r="AK71" s="577"/>
      <c r="AL71" s="577"/>
      <c r="AM71" s="577"/>
      <c r="AN71" s="577"/>
      <c r="AO71" s="577"/>
      <c r="AP71" s="577"/>
      <c r="AQ71" s="577"/>
      <c r="AR71" s="577"/>
      <c r="AS71" s="577"/>
      <c r="AT71" s="577"/>
      <c r="AU71" s="577"/>
      <c r="AV71" s="577"/>
      <c r="AW71" s="577"/>
      <c r="AX71" s="577"/>
      <c r="AY71" s="577"/>
      <c r="AZ71" s="577"/>
      <c r="BA71" s="577"/>
      <c r="BB71" s="577"/>
      <c r="BC71" s="577"/>
      <c r="BD71" s="577"/>
      <c r="BE71" s="577"/>
      <c r="BF71" s="577"/>
      <c r="BG71" s="577"/>
      <c r="BH71" s="577"/>
      <c r="BI71" s="577"/>
      <c r="BJ71" s="577"/>
      <c r="BK71" s="577"/>
      <c r="BL71" s="577"/>
      <c r="BM71" s="577"/>
      <c r="BN71" s="577"/>
      <c r="BO71" s="577"/>
      <c r="BP71" s="577"/>
      <c r="BQ71" s="577"/>
      <c r="BR71" s="577"/>
      <c r="BS71" s="577"/>
      <c r="BT71" s="577"/>
      <c r="BU71" s="577"/>
      <c r="BV71" s="577"/>
      <c r="BW71" s="577"/>
      <c r="BX71" s="577"/>
      <c r="BY71" s="577"/>
      <c r="BZ71" s="577"/>
      <c r="CA71" s="577"/>
      <c r="CB71" s="577"/>
      <c r="CC71" s="577"/>
      <c r="CD71" s="577"/>
      <c r="CE71" s="577"/>
      <c r="CF71" s="577"/>
      <c r="CG71" s="577"/>
      <c r="CH71" s="577"/>
      <c r="CI71" s="577"/>
      <c r="CJ71" s="577"/>
      <c r="CK71" s="577"/>
      <c r="CL71" s="577"/>
      <c r="CM71" s="577"/>
      <c r="CN71" s="577"/>
      <c r="CO71" s="577"/>
      <c r="CP71" s="577"/>
      <c r="CQ71" s="577"/>
      <c r="CR71" s="577"/>
      <c r="CS71" s="577"/>
      <c r="CT71" s="577"/>
      <c r="CU71" s="577"/>
      <c r="CV71" s="577"/>
      <c r="CW71" s="577"/>
    </row>
    <row r="72" spans="1:101" x14ac:dyDescent="0.3">
      <c r="A72" s="359">
        <f>+SUBTOTAL(3,$E$8:$E72)</f>
        <v>65</v>
      </c>
      <c r="B72" s="582">
        <v>45292</v>
      </c>
      <c r="C72" s="362" t="s">
        <v>751</v>
      </c>
      <c r="D72" s="359" t="str">
        <f>+VLOOKUP(C72,'Visual chart Edit'!$B$7:$C$491,2,FALSE)</f>
        <v>DA+0</v>
      </c>
      <c r="E72" s="359" t="s">
        <v>146</v>
      </c>
      <c r="F72" s="578">
        <v>45318</v>
      </c>
      <c r="G72" s="578">
        <v>45320</v>
      </c>
      <c r="H72" s="579" t="s">
        <v>882</v>
      </c>
      <c r="I72" s="580" t="s">
        <v>1032</v>
      </c>
      <c r="J72" s="581"/>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577"/>
      <c r="BE72" s="577"/>
      <c r="BF72" s="577"/>
      <c r="BG72" s="577"/>
      <c r="BH72" s="577"/>
      <c r="BI72" s="577"/>
      <c r="BJ72" s="577"/>
      <c r="BK72" s="577"/>
      <c r="BL72" s="577"/>
      <c r="BM72" s="577"/>
      <c r="BN72" s="577"/>
      <c r="BO72" s="577"/>
      <c r="BP72" s="577"/>
      <c r="BQ72" s="577"/>
      <c r="BR72" s="577"/>
      <c r="BS72" s="577"/>
      <c r="BT72" s="577"/>
      <c r="BU72" s="577"/>
      <c r="BV72" s="577"/>
      <c r="BW72" s="577"/>
      <c r="BX72" s="577"/>
      <c r="BY72" s="577"/>
      <c r="BZ72" s="577"/>
      <c r="CA72" s="577"/>
      <c r="CB72" s="577"/>
      <c r="CC72" s="577"/>
      <c r="CD72" s="577"/>
      <c r="CE72" s="577"/>
      <c r="CF72" s="577"/>
      <c r="CG72" s="577"/>
      <c r="CH72" s="577"/>
      <c r="CI72" s="577"/>
      <c r="CJ72" s="577"/>
      <c r="CK72" s="577"/>
      <c r="CL72" s="577"/>
      <c r="CM72" s="577"/>
      <c r="CN72" s="577"/>
      <c r="CO72" s="577"/>
      <c r="CP72" s="577"/>
      <c r="CQ72" s="577"/>
      <c r="CR72" s="577"/>
      <c r="CS72" s="577"/>
      <c r="CT72" s="577"/>
      <c r="CU72" s="577"/>
      <c r="CV72" s="577"/>
      <c r="CW72" s="577"/>
    </row>
    <row r="73" spans="1:101" x14ac:dyDescent="0.3">
      <c r="A73" s="359">
        <f>+SUBTOTAL(3,$E$8:$E73)</f>
        <v>66</v>
      </c>
      <c r="B73" s="582">
        <v>45292</v>
      </c>
      <c r="C73" s="362" t="s">
        <v>817</v>
      </c>
      <c r="D73" s="359" t="str">
        <f>+VLOOKUP(C73,'Visual chart Edit'!$B$7:$C$491,2,FALSE)</f>
        <v>DA+0</v>
      </c>
      <c r="E73" s="359" t="s">
        <v>279</v>
      </c>
      <c r="F73" s="578">
        <v>45320</v>
      </c>
      <c r="G73" s="578">
        <v>45321</v>
      </c>
      <c r="H73" s="579" t="s">
        <v>881</v>
      </c>
      <c r="I73" s="580" t="s">
        <v>1013</v>
      </c>
      <c r="J73" s="581"/>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577"/>
      <c r="BE73" s="577"/>
      <c r="BF73" s="577"/>
      <c r="BG73" s="577"/>
      <c r="BH73" s="577"/>
      <c r="BI73" s="577"/>
      <c r="BJ73" s="577"/>
      <c r="BK73" s="577"/>
      <c r="BL73" s="577"/>
      <c r="BM73" s="577"/>
      <c r="BN73" s="577"/>
      <c r="BO73" s="577"/>
      <c r="BP73" s="577"/>
      <c r="BQ73" s="577"/>
      <c r="BR73" s="577"/>
      <c r="BS73" s="577"/>
      <c r="BT73" s="577"/>
      <c r="BU73" s="577"/>
      <c r="BV73" s="577"/>
      <c r="BW73" s="577"/>
      <c r="BX73" s="577"/>
      <c r="BY73" s="577"/>
      <c r="BZ73" s="577"/>
      <c r="CA73" s="577"/>
      <c r="CB73" s="577"/>
      <c r="CC73" s="577"/>
      <c r="CD73" s="577"/>
      <c r="CE73" s="577"/>
      <c r="CF73" s="577"/>
      <c r="CG73" s="577"/>
      <c r="CH73" s="577"/>
      <c r="CI73" s="577"/>
      <c r="CJ73" s="577"/>
      <c r="CK73" s="577"/>
      <c r="CL73" s="577"/>
      <c r="CM73" s="577"/>
      <c r="CN73" s="577"/>
      <c r="CO73" s="577"/>
      <c r="CP73" s="577"/>
      <c r="CQ73" s="577"/>
      <c r="CR73" s="577"/>
      <c r="CS73" s="577"/>
      <c r="CT73" s="577"/>
      <c r="CU73" s="577"/>
      <c r="CV73" s="577"/>
      <c r="CW73" s="577"/>
    </row>
    <row r="74" spans="1:101" x14ac:dyDescent="0.3">
      <c r="A74" s="359">
        <f>+SUBTOTAL(3,$E$8:$E74)</f>
        <v>67</v>
      </c>
      <c r="B74" s="582">
        <v>45292</v>
      </c>
      <c r="C74" s="362" t="s">
        <v>808</v>
      </c>
      <c r="D74" s="359" t="str">
        <f>+VLOOKUP(C74,'Visual chart Edit'!$B$7:$C$491,2,FALSE)</f>
        <v>DA+3</v>
      </c>
      <c r="E74" s="359" t="s">
        <v>32</v>
      </c>
      <c r="F74" s="578">
        <v>45320</v>
      </c>
      <c r="G74" s="578">
        <v>45321</v>
      </c>
      <c r="H74" s="579" t="s">
        <v>239</v>
      </c>
      <c r="I74" s="580" t="s">
        <v>1013</v>
      </c>
      <c r="J74" s="581"/>
      <c r="K74" s="577"/>
      <c r="L74" s="577"/>
      <c r="M74" s="577"/>
      <c r="N74" s="577"/>
      <c r="O74" s="577"/>
      <c r="P74" s="577"/>
      <c r="Q74" s="577"/>
      <c r="R74" s="577"/>
      <c r="S74" s="577"/>
      <c r="T74" s="577"/>
      <c r="U74" s="577"/>
      <c r="V74" s="577"/>
      <c r="W74" s="577"/>
      <c r="X74" s="577"/>
      <c r="Y74" s="577"/>
      <c r="Z74" s="577"/>
      <c r="AA74" s="577"/>
      <c r="AB74" s="577"/>
      <c r="AC74" s="577"/>
      <c r="AD74" s="577"/>
      <c r="AE74" s="577"/>
      <c r="AF74" s="577"/>
      <c r="AG74" s="577"/>
      <c r="AH74" s="577"/>
      <c r="AI74" s="577"/>
      <c r="AJ74" s="577"/>
      <c r="AK74" s="577"/>
      <c r="AL74" s="577"/>
      <c r="AM74" s="577"/>
      <c r="AN74" s="577"/>
      <c r="AO74" s="577"/>
      <c r="AP74" s="577"/>
      <c r="AQ74" s="577"/>
      <c r="AR74" s="577"/>
      <c r="AS74" s="577"/>
      <c r="AT74" s="577"/>
      <c r="AU74" s="577"/>
      <c r="AV74" s="577"/>
      <c r="AW74" s="577"/>
      <c r="AX74" s="577"/>
      <c r="AY74" s="577"/>
      <c r="AZ74" s="577"/>
      <c r="BA74" s="577"/>
      <c r="BB74" s="577"/>
      <c r="BC74" s="577"/>
      <c r="BD74" s="577"/>
      <c r="BE74" s="577"/>
      <c r="BF74" s="577"/>
      <c r="BG74" s="577"/>
      <c r="BH74" s="577"/>
      <c r="BI74" s="577"/>
      <c r="BJ74" s="577"/>
      <c r="BK74" s="577"/>
      <c r="BL74" s="577"/>
      <c r="BM74" s="577"/>
      <c r="BN74" s="577"/>
      <c r="BO74" s="577"/>
      <c r="BP74" s="577"/>
      <c r="BQ74" s="577"/>
      <c r="BR74" s="577"/>
      <c r="BS74" s="577"/>
      <c r="BT74" s="577"/>
      <c r="BU74" s="577"/>
      <c r="BV74" s="577"/>
      <c r="BW74" s="577"/>
      <c r="BX74" s="577"/>
      <c r="BY74" s="577"/>
      <c r="BZ74" s="577"/>
      <c r="CA74" s="577"/>
      <c r="CB74" s="577"/>
      <c r="CC74" s="577"/>
      <c r="CD74" s="577"/>
      <c r="CE74" s="577"/>
      <c r="CF74" s="577"/>
      <c r="CG74" s="577"/>
      <c r="CH74" s="577"/>
      <c r="CI74" s="577"/>
      <c r="CJ74" s="577"/>
      <c r="CK74" s="577"/>
      <c r="CL74" s="577"/>
      <c r="CM74" s="577"/>
      <c r="CN74" s="577"/>
      <c r="CO74" s="577"/>
      <c r="CP74" s="577"/>
      <c r="CQ74" s="577"/>
      <c r="CR74" s="577"/>
      <c r="CS74" s="577"/>
      <c r="CT74" s="577"/>
      <c r="CU74" s="577"/>
      <c r="CV74" s="577"/>
      <c r="CW74" s="577"/>
    </row>
    <row r="75" spans="1:101" x14ac:dyDescent="0.3">
      <c r="A75" s="359">
        <f>+SUBTOTAL(3,$E$8:$E75)</f>
        <v>68</v>
      </c>
      <c r="B75" s="582">
        <v>45292</v>
      </c>
      <c r="C75" s="362" t="s">
        <v>822</v>
      </c>
      <c r="D75" s="359" t="str">
        <f>+VLOOKUP(C75,'Visual chart Edit'!$B$7:$C$491,2,FALSE)</f>
        <v>DA+3</v>
      </c>
      <c r="E75" s="359" t="s">
        <v>279</v>
      </c>
      <c r="F75" s="578">
        <v>45320</v>
      </c>
      <c r="G75" s="578">
        <v>45322</v>
      </c>
      <c r="H75" s="579" t="s">
        <v>883</v>
      </c>
      <c r="I75" s="580" t="s">
        <v>1013</v>
      </c>
      <c r="J75" s="581"/>
      <c r="K75" s="577"/>
      <c r="L75" s="577"/>
      <c r="M75" s="577"/>
      <c r="N75" s="577"/>
      <c r="O75" s="577"/>
      <c r="P75" s="577"/>
      <c r="Q75" s="577"/>
      <c r="R75" s="577"/>
      <c r="S75" s="577"/>
      <c r="T75" s="577"/>
      <c r="U75" s="577"/>
      <c r="V75" s="577"/>
      <c r="W75" s="577"/>
      <c r="X75" s="577"/>
      <c r="Y75" s="577"/>
      <c r="Z75" s="577"/>
      <c r="AA75" s="577"/>
      <c r="AB75" s="577"/>
      <c r="AC75" s="577"/>
      <c r="AD75" s="577"/>
      <c r="AE75" s="577"/>
      <c r="AF75" s="577"/>
      <c r="AG75" s="577"/>
      <c r="AH75" s="577"/>
      <c r="AI75" s="577"/>
      <c r="AJ75" s="577"/>
      <c r="AK75" s="577"/>
      <c r="AL75" s="577"/>
      <c r="AM75" s="577"/>
      <c r="AN75" s="577"/>
      <c r="AO75" s="577"/>
      <c r="AP75" s="577"/>
      <c r="AQ75" s="577"/>
      <c r="AR75" s="577"/>
      <c r="AS75" s="577"/>
      <c r="AT75" s="577"/>
      <c r="AU75" s="577"/>
      <c r="AV75" s="577"/>
      <c r="AW75" s="577"/>
      <c r="AX75" s="577"/>
      <c r="AY75" s="577"/>
      <c r="AZ75" s="577"/>
      <c r="BA75" s="577"/>
      <c r="BB75" s="577"/>
      <c r="BC75" s="577"/>
      <c r="BD75" s="577"/>
      <c r="BE75" s="577"/>
      <c r="BF75" s="577"/>
      <c r="BG75" s="577"/>
      <c r="BH75" s="577"/>
      <c r="BI75" s="577"/>
      <c r="BJ75" s="577"/>
      <c r="BK75" s="577"/>
      <c r="BL75" s="577"/>
      <c r="BM75" s="577"/>
      <c r="BN75" s="577"/>
      <c r="BO75" s="577"/>
      <c r="BP75" s="577"/>
      <c r="BQ75" s="577"/>
      <c r="BR75" s="577"/>
      <c r="BS75" s="577"/>
      <c r="BT75" s="577"/>
      <c r="BU75" s="577"/>
      <c r="BV75" s="577"/>
      <c r="BW75" s="577"/>
      <c r="BX75" s="577"/>
      <c r="BY75" s="577"/>
      <c r="BZ75" s="577"/>
      <c r="CA75" s="577"/>
      <c r="CB75" s="577"/>
      <c r="CC75" s="577"/>
      <c r="CD75" s="577"/>
      <c r="CE75" s="577"/>
      <c r="CF75" s="577"/>
      <c r="CG75" s="577"/>
      <c r="CH75" s="577"/>
      <c r="CI75" s="577"/>
      <c r="CJ75" s="577"/>
      <c r="CK75" s="577"/>
      <c r="CL75" s="577"/>
      <c r="CM75" s="577"/>
      <c r="CN75" s="577"/>
      <c r="CO75" s="577"/>
      <c r="CP75" s="577"/>
      <c r="CQ75" s="577"/>
      <c r="CR75" s="577"/>
      <c r="CS75" s="577"/>
      <c r="CT75" s="577"/>
      <c r="CU75" s="577"/>
      <c r="CV75" s="577"/>
      <c r="CW75" s="577"/>
    </row>
    <row r="76" spans="1:101" x14ac:dyDescent="0.3">
      <c r="A76" s="359">
        <f>+SUBTOTAL(3,$E$8:$E76)</f>
        <v>69</v>
      </c>
      <c r="B76" s="582">
        <v>45292</v>
      </c>
      <c r="C76" s="362" t="s">
        <v>786</v>
      </c>
      <c r="D76" s="359" t="str">
        <f>+VLOOKUP(C76,'Visual chart Edit'!$B$7:$C$491,2,FALSE)</f>
        <v>DA+6</v>
      </c>
      <c r="E76" s="359" t="s">
        <v>32</v>
      </c>
      <c r="F76" s="578">
        <v>45321</v>
      </c>
      <c r="G76" s="578">
        <v>45322</v>
      </c>
      <c r="H76" s="579" t="s">
        <v>880</v>
      </c>
      <c r="I76" s="580" t="s">
        <v>1032</v>
      </c>
      <c r="J76" s="581"/>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577"/>
      <c r="BE76" s="577"/>
      <c r="BF76" s="577"/>
      <c r="BG76" s="577"/>
      <c r="BH76" s="577"/>
      <c r="BI76" s="577"/>
      <c r="BJ76" s="577"/>
      <c r="BK76" s="577"/>
      <c r="BL76" s="577"/>
      <c r="BM76" s="577"/>
      <c r="BN76" s="577"/>
      <c r="BO76" s="577"/>
      <c r="BP76" s="577"/>
      <c r="BQ76" s="577"/>
      <c r="BR76" s="577"/>
      <c r="BS76" s="577"/>
      <c r="BT76" s="577"/>
      <c r="BU76" s="577"/>
      <c r="BV76" s="577"/>
      <c r="BW76" s="577"/>
      <c r="BX76" s="577"/>
      <c r="BY76" s="577"/>
      <c r="BZ76" s="577"/>
      <c r="CA76" s="577"/>
      <c r="CB76" s="577"/>
      <c r="CC76" s="577"/>
      <c r="CD76" s="577"/>
      <c r="CE76" s="577"/>
      <c r="CF76" s="577"/>
      <c r="CG76" s="577"/>
      <c r="CH76" s="577"/>
      <c r="CI76" s="577"/>
      <c r="CJ76" s="577"/>
      <c r="CK76" s="577"/>
      <c r="CL76" s="577"/>
      <c r="CM76" s="577"/>
      <c r="CN76" s="577"/>
      <c r="CO76" s="577"/>
      <c r="CP76" s="577"/>
      <c r="CQ76" s="577"/>
      <c r="CR76" s="577"/>
      <c r="CS76" s="577"/>
      <c r="CT76" s="577"/>
      <c r="CU76" s="577"/>
      <c r="CV76" s="577"/>
      <c r="CW76" s="577"/>
    </row>
    <row r="77" spans="1:101" x14ac:dyDescent="0.3">
      <c r="A77" s="359">
        <f>+SUBTOTAL(3,$E$8:$E77)</f>
        <v>70</v>
      </c>
      <c r="B77" s="582">
        <v>45323</v>
      </c>
      <c r="C77" s="362" t="s">
        <v>821</v>
      </c>
      <c r="D77" s="359" t="str">
        <f>+VLOOKUP(C77,'Visual chart Edit'!$B$7:$C$491,2,FALSE)</f>
        <v>DA+3</v>
      </c>
      <c r="E77" s="359" t="s">
        <v>279</v>
      </c>
      <c r="F77" s="578">
        <v>45323</v>
      </c>
      <c r="G77" s="578">
        <v>45324</v>
      </c>
      <c r="H77" s="579" t="s">
        <v>881</v>
      </c>
      <c r="I77" s="580" t="s">
        <v>1013</v>
      </c>
      <c r="J77" s="581"/>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577"/>
      <c r="BE77" s="577"/>
      <c r="BF77" s="577"/>
      <c r="BG77" s="577"/>
      <c r="BH77" s="577"/>
      <c r="BI77" s="577"/>
      <c r="BJ77" s="577"/>
      <c r="BK77" s="577"/>
      <c r="BL77" s="577"/>
      <c r="BM77" s="577"/>
      <c r="BN77" s="577"/>
      <c r="BO77" s="577"/>
      <c r="BP77" s="577"/>
      <c r="BQ77" s="577"/>
      <c r="BR77" s="577"/>
      <c r="BS77" s="577"/>
      <c r="BT77" s="577"/>
      <c r="BU77" s="577"/>
      <c r="BV77" s="577"/>
      <c r="BW77" s="577"/>
      <c r="BX77" s="577"/>
      <c r="BY77" s="577"/>
      <c r="BZ77" s="577"/>
      <c r="CA77" s="577"/>
      <c r="CB77" s="577"/>
      <c r="CC77" s="577"/>
      <c r="CD77" s="577"/>
      <c r="CE77" s="577"/>
      <c r="CF77" s="577"/>
      <c r="CG77" s="577"/>
      <c r="CH77" s="577"/>
      <c r="CI77" s="577"/>
      <c r="CJ77" s="577"/>
      <c r="CK77" s="577"/>
      <c r="CL77" s="577"/>
      <c r="CM77" s="577"/>
      <c r="CN77" s="577"/>
      <c r="CO77" s="577"/>
      <c r="CP77" s="577"/>
      <c r="CQ77" s="577"/>
      <c r="CR77" s="577"/>
      <c r="CS77" s="577"/>
      <c r="CT77" s="577"/>
      <c r="CU77" s="577"/>
      <c r="CV77" s="577"/>
      <c r="CW77" s="577"/>
    </row>
    <row r="78" spans="1:101" x14ac:dyDescent="0.3">
      <c r="A78" s="359">
        <f>+SUBTOTAL(3,$E$8:$E78)</f>
        <v>71</v>
      </c>
      <c r="B78" s="582">
        <v>45323</v>
      </c>
      <c r="C78" s="362" t="s">
        <v>723</v>
      </c>
      <c r="D78" s="359" t="str">
        <f>+VLOOKUP(C78,'Visual chart Edit'!$B$7:$C$491,2,FALSE)</f>
        <v>DA+9</v>
      </c>
      <c r="E78" s="359" t="s">
        <v>146</v>
      </c>
      <c r="F78" s="578">
        <v>45322</v>
      </c>
      <c r="G78" s="578">
        <v>45324</v>
      </c>
      <c r="H78" s="579" t="s">
        <v>882</v>
      </c>
      <c r="I78" s="580" t="s">
        <v>1032</v>
      </c>
      <c r="J78" s="581"/>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577"/>
      <c r="BE78" s="577"/>
      <c r="BF78" s="577"/>
      <c r="BG78" s="577"/>
      <c r="BH78" s="577"/>
      <c r="BI78" s="577"/>
      <c r="BJ78" s="577"/>
      <c r="BK78" s="577"/>
      <c r="BL78" s="577"/>
      <c r="BM78" s="577"/>
      <c r="BN78" s="577"/>
      <c r="BO78" s="577"/>
      <c r="BP78" s="577"/>
      <c r="BQ78" s="577"/>
      <c r="BR78" s="577"/>
      <c r="BS78" s="577"/>
      <c r="BT78" s="577"/>
      <c r="BU78" s="577"/>
      <c r="BV78" s="577"/>
      <c r="BW78" s="577"/>
      <c r="BX78" s="577"/>
      <c r="BY78" s="577"/>
      <c r="BZ78" s="577"/>
      <c r="CA78" s="577"/>
      <c r="CB78" s="577"/>
      <c r="CC78" s="577"/>
      <c r="CD78" s="577"/>
      <c r="CE78" s="577"/>
      <c r="CF78" s="577"/>
      <c r="CG78" s="577"/>
      <c r="CH78" s="577"/>
      <c r="CI78" s="577"/>
      <c r="CJ78" s="577"/>
      <c r="CK78" s="577"/>
      <c r="CL78" s="577"/>
      <c r="CM78" s="577"/>
      <c r="CN78" s="577"/>
      <c r="CO78" s="577"/>
      <c r="CP78" s="577"/>
      <c r="CQ78" s="577"/>
      <c r="CR78" s="577"/>
      <c r="CS78" s="577"/>
      <c r="CT78" s="577"/>
      <c r="CU78" s="577"/>
      <c r="CV78" s="577"/>
      <c r="CW78" s="577"/>
    </row>
    <row r="79" spans="1:101" x14ac:dyDescent="0.3">
      <c r="A79" s="359">
        <f>+SUBTOTAL(3,$E$8:$E79)</f>
        <v>72</v>
      </c>
      <c r="B79" s="582">
        <v>45323</v>
      </c>
      <c r="C79" s="362" t="s">
        <v>809</v>
      </c>
      <c r="D79" s="359" t="str">
        <f>+VLOOKUP(C79,'Visual chart Edit'!$B$7:$C$491,2,FALSE)</f>
        <v>DA+0</v>
      </c>
      <c r="E79" s="359" t="s">
        <v>279</v>
      </c>
      <c r="F79" s="578">
        <v>45323</v>
      </c>
      <c r="G79" s="578">
        <v>45324</v>
      </c>
      <c r="H79" s="579" t="s">
        <v>239</v>
      </c>
      <c r="I79" s="580" t="s">
        <v>1013</v>
      </c>
      <c r="J79" s="581"/>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577"/>
      <c r="BE79" s="577"/>
      <c r="BF79" s="577"/>
      <c r="BG79" s="577"/>
      <c r="BH79" s="577"/>
      <c r="BI79" s="577"/>
      <c r="BJ79" s="577"/>
      <c r="BK79" s="577"/>
      <c r="BL79" s="577"/>
      <c r="BM79" s="577"/>
      <c r="BN79" s="577"/>
      <c r="BO79" s="577"/>
      <c r="BP79" s="577"/>
      <c r="BQ79" s="577"/>
      <c r="BR79" s="577"/>
      <c r="BS79" s="577"/>
      <c r="BT79" s="577"/>
      <c r="BU79" s="577"/>
      <c r="BV79" s="577"/>
      <c r="BW79" s="577"/>
      <c r="BX79" s="577"/>
      <c r="BY79" s="577"/>
      <c r="BZ79" s="577"/>
      <c r="CA79" s="577"/>
      <c r="CB79" s="577"/>
      <c r="CC79" s="577"/>
      <c r="CD79" s="577"/>
      <c r="CE79" s="577"/>
      <c r="CF79" s="577"/>
      <c r="CG79" s="577"/>
      <c r="CH79" s="577"/>
      <c r="CI79" s="577"/>
      <c r="CJ79" s="577"/>
      <c r="CK79" s="577"/>
      <c r="CL79" s="577"/>
      <c r="CM79" s="577"/>
      <c r="CN79" s="577"/>
      <c r="CO79" s="577"/>
      <c r="CP79" s="577"/>
      <c r="CQ79" s="577"/>
      <c r="CR79" s="577"/>
      <c r="CS79" s="577"/>
      <c r="CT79" s="577"/>
      <c r="CU79" s="577"/>
      <c r="CV79" s="577"/>
      <c r="CW79" s="577"/>
    </row>
    <row r="80" spans="1:101" x14ac:dyDescent="0.3">
      <c r="A80" s="359">
        <f>+SUBTOTAL(3,$E$8:$E80)</f>
        <v>73</v>
      </c>
      <c r="B80" s="582">
        <v>45323</v>
      </c>
      <c r="C80" s="362" t="s">
        <v>61</v>
      </c>
      <c r="D80" s="359" t="str">
        <f>+VLOOKUP(C80,'Visual chart Edit'!$B$7:$C$491,2,FALSE)</f>
        <v>DA+6</v>
      </c>
      <c r="E80" s="359" t="s">
        <v>146</v>
      </c>
      <c r="F80" s="578">
        <v>45318</v>
      </c>
      <c r="G80" s="578">
        <v>45326</v>
      </c>
      <c r="H80" s="579" t="s">
        <v>253</v>
      </c>
      <c r="I80" s="580" t="s">
        <v>240</v>
      </c>
      <c r="J80" s="581"/>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577"/>
      <c r="BE80" s="577"/>
      <c r="BF80" s="577"/>
      <c r="BG80" s="577"/>
      <c r="BH80" s="577"/>
      <c r="BI80" s="577"/>
      <c r="BJ80" s="577"/>
      <c r="BK80" s="577"/>
      <c r="BL80" s="577"/>
      <c r="BM80" s="577"/>
      <c r="BN80" s="577"/>
      <c r="BO80" s="577"/>
      <c r="BP80" s="577"/>
      <c r="BQ80" s="577"/>
      <c r="BR80" s="577"/>
      <c r="BS80" s="577"/>
      <c r="BT80" s="577"/>
      <c r="BU80" s="577"/>
      <c r="BV80" s="577"/>
      <c r="BW80" s="577"/>
      <c r="BX80" s="577"/>
      <c r="BY80" s="577"/>
      <c r="BZ80" s="577"/>
      <c r="CA80" s="577"/>
      <c r="CB80" s="577"/>
      <c r="CC80" s="577"/>
      <c r="CD80" s="577"/>
      <c r="CE80" s="577"/>
      <c r="CF80" s="577"/>
      <c r="CG80" s="577"/>
      <c r="CH80" s="577"/>
      <c r="CI80" s="577"/>
      <c r="CJ80" s="577"/>
      <c r="CK80" s="577"/>
      <c r="CL80" s="577"/>
      <c r="CM80" s="577"/>
      <c r="CN80" s="577"/>
      <c r="CO80" s="577"/>
      <c r="CP80" s="577"/>
      <c r="CQ80" s="577"/>
      <c r="CR80" s="577"/>
      <c r="CS80" s="577"/>
      <c r="CT80" s="577"/>
      <c r="CU80" s="577"/>
      <c r="CV80" s="577"/>
      <c r="CW80" s="577"/>
    </row>
    <row r="81" spans="1:101" x14ac:dyDescent="0.3">
      <c r="A81" s="359">
        <f>+SUBTOTAL(3,$E$8:$E81)</f>
        <v>74</v>
      </c>
      <c r="B81" s="582">
        <v>45323</v>
      </c>
      <c r="C81" s="362" t="s">
        <v>837</v>
      </c>
      <c r="D81" s="359" t="str">
        <f>+VLOOKUP(C81,'Visual chart Edit'!$B$7:$C$491,2,FALSE)</f>
        <v>DA+0</v>
      </c>
      <c r="E81" s="359" t="s">
        <v>279</v>
      </c>
      <c r="F81" s="578">
        <v>45325</v>
      </c>
      <c r="G81" s="578">
        <v>45326</v>
      </c>
      <c r="H81" s="579" t="s">
        <v>884</v>
      </c>
      <c r="I81" s="580" t="s">
        <v>1013</v>
      </c>
      <c r="J81" s="581"/>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577"/>
      <c r="BE81" s="577"/>
      <c r="BF81" s="577"/>
      <c r="BG81" s="577"/>
      <c r="BH81" s="577"/>
      <c r="BI81" s="577"/>
      <c r="BJ81" s="577"/>
      <c r="BK81" s="577"/>
      <c r="BL81" s="577"/>
      <c r="BM81" s="577"/>
      <c r="BN81" s="577"/>
      <c r="BO81" s="577"/>
      <c r="BP81" s="577"/>
      <c r="BQ81" s="577"/>
      <c r="BR81" s="577"/>
      <c r="BS81" s="577"/>
      <c r="BT81" s="577"/>
      <c r="BU81" s="577"/>
      <c r="BV81" s="577"/>
      <c r="BW81" s="577"/>
      <c r="BX81" s="577"/>
      <c r="BY81" s="577"/>
      <c r="BZ81" s="577"/>
      <c r="CA81" s="577"/>
      <c r="CB81" s="577"/>
      <c r="CC81" s="577"/>
      <c r="CD81" s="577"/>
      <c r="CE81" s="577"/>
      <c r="CF81" s="577"/>
      <c r="CG81" s="577"/>
      <c r="CH81" s="577"/>
      <c r="CI81" s="577"/>
      <c r="CJ81" s="577"/>
      <c r="CK81" s="577"/>
      <c r="CL81" s="577"/>
      <c r="CM81" s="577"/>
      <c r="CN81" s="577"/>
      <c r="CO81" s="577"/>
      <c r="CP81" s="577"/>
      <c r="CQ81" s="577"/>
      <c r="CR81" s="577"/>
      <c r="CS81" s="577"/>
      <c r="CT81" s="577"/>
      <c r="CU81" s="577"/>
      <c r="CV81" s="577"/>
      <c r="CW81" s="577"/>
    </row>
    <row r="82" spans="1:101" x14ac:dyDescent="0.3">
      <c r="A82" s="359">
        <f>+SUBTOTAL(3,$E$8:$E82)</f>
        <v>75</v>
      </c>
      <c r="B82" s="582">
        <v>45323</v>
      </c>
      <c r="C82" s="362" t="s">
        <v>724</v>
      </c>
      <c r="D82" s="359" t="str">
        <f>+VLOOKUP(C82,'Visual chart Edit'!$B$7:$C$491,2,FALSE)</f>
        <v>DA+6</v>
      </c>
      <c r="E82" s="359" t="s">
        <v>146</v>
      </c>
      <c r="F82" s="578">
        <v>45325</v>
      </c>
      <c r="G82" s="578">
        <v>45328</v>
      </c>
      <c r="H82" s="579" t="s">
        <v>882</v>
      </c>
      <c r="I82" s="580" t="s">
        <v>1032</v>
      </c>
      <c r="J82" s="581"/>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577"/>
      <c r="BE82" s="577"/>
      <c r="BF82" s="577"/>
      <c r="BG82" s="577"/>
      <c r="BH82" s="577"/>
      <c r="BI82" s="577"/>
      <c r="BJ82" s="577"/>
      <c r="BK82" s="577"/>
      <c r="BL82" s="577"/>
      <c r="BM82" s="577"/>
      <c r="BN82" s="577"/>
      <c r="BO82" s="577"/>
      <c r="BP82" s="577"/>
      <c r="BQ82" s="577"/>
      <c r="BR82" s="577"/>
      <c r="BS82" s="577"/>
      <c r="BT82" s="577"/>
      <c r="BU82" s="577"/>
      <c r="BV82" s="577"/>
      <c r="BW82" s="577"/>
      <c r="BX82" s="577"/>
      <c r="BY82" s="577"/>
      <c r="BZ82" s="577"/>
      <c r="CA82" s="577"/>
      <c r="CB82" s="577"/>
      <c r="CC82" s="577"/>
      <c r="CD82" s="577"/>
      <c r="CE82" s="577"/>
      <c r="CF82" s="577"/>
      <c r="CG82" s="577"/>
      <c r="CH82" s="577"/>
      <c r="CI82" s="577"/>
      <c r="CJ82" s="577"/>
      <c r="CK82" s="577"/>
      <c r="CL82" s="577"/>
      <c r="CM82" s="577"/>
      <c r="CN82" s="577"/>
      <c r="CO82" s="577"/>
      <c r="CP82" s="577"/>
      <c r="CQ82" s="577"/>
      <c r="CR82" s="577"/>
      <c r="CS82" s="577"/>
      <c r="CT82" s="577"/>
      <c r="CU82" s="577"/>
      <c r="CV82" s="577"/>
      <c r="CW82" s="577"/>
    </row>
    <row r="83" spans="1:101" x14ac:dyDescent="0.3">
      <c r="A83" s="359">
        <f>+SUBTOTAL(3,$E$8:$E83)</f>
        <v>76</v>
      </c>
      <c r="B83" s="582">
        <v>45323</v>
      </c>
      <c r="C83" s="362" t="s">
        <v>820</v>
      </c>
      <c r="D83" s="359" t="str">
        <f>+VLOOKUP(C83,'Visual chart Edit'!$B$7:$C$491,2,FALSE)</f>
        <v>DA+0</v>
      </c>
      <c r="E83" s="359" t="s">
        <v>279</v>
      </c>
      <c r="F83" s="578">
        <v>45325</v>
      </c>
      <c r="G83" s="578">
        <v>45329</v>
      </c>
      <c r="H83" s="579" t="s">
        <v>881</v>
      </c>
      <c r="I83" s="580" t="s">
        <v>1013</v>
      </c>
      <c r="J83" s="581"/>
      <c r="K83" s="577"/>
      <c r="L83" s="577"/>
      <c r="M83" s="577"/>
      <c r="N83" s="577"/>
      <c r="O83" s="577"/>
      <c r="P83" s="577"/>
      <c r="Q83" s="577"/>
      <c r="R83" s="577"/>
      <c r="S83" s="577"/>
      <c r="T83" s="577"/>
      <c r="U83" s="577"/>
      <c r="V83" s="577"/>
      <c r="W83" s="577"/>
      <c r="X83" s="577"/>
      <c r="Y83" s="577"/>
      <c r="Z83" s="577"/>
      <c r="AA83" s="577"/>
      <c r="AB83" s="577"/>
      <c r="AC83" s="577"/>
      <c r="AD83" s="577"/>
      <c r="AE83" s="577"/>
      <c r="AF83" s="577"/>
      <c r="AG83" s="577"/>
      <c r="AH83" s="577"/>
      <c r="AI83" s="577"/>
      <c r="AJ83" s="577"/>
      <c r="AK83" s="577"/>
      <c r="AL83" s="577"/>
      <c r="AM83" s="577"/>
      <c r="AN83" s="577"/>
      <c r="AO83" s="577"/>
      <c r="AP83" s="577"/>
      <c r="AQ83" s="577"/>
      <c r="AR83" s="577"/>
      <c r="AS83" s="577"/>
      <c r="AT83" s="577"/>
      <c r="AU83" s="577"/>
      <c r="AV83" s="577"/>
      <c r="AW83" s="577"/>
      <c r="AX83" s="577"/>
      <c r="AY83" s="577"/>
      <c r="AZ83" s="577"/>
      <c r="BA83" s="577"/>
      <c r="BB83" s="577"/>
      <c r="BC83" s="577"/>
      <c r="BD83" s="577"/>
      <c r="BE83" s="577"/>
      <c r="BF83" s="577"/>
      <c r="BG83" s="577"/>
      <c r="BH83" s="577"/>
      <c r="BI83" s="577"/>
      <c r="BJ83" s="577"/>
      <c r="BK83" s="577"/>
      <c r="BL83" s="577"/>
      <c r="BM83" s="577"/>
      <c r="BN83" s="577"/>
      <c r="BO83" s="577"/>
      <c r="BP83" s="577"/>
      <c r="BQ83" s="577"/>
      <c r="BR83" s="577"/>
      <c r="BS83" s="577"/>
      <c r="BT83" s="577"/>
      <c r="BU83" s="577"/>
      <c r="BV83" s="577"/>
      <c r="BW83" s="577"/>
      <c r="BX83" s="577"/>
      <c r="BY83" s="577"/>
      <c r="BZ83" s="577"/>
      <c r="CA83" s="577"/>
      <c r="CB83" s="577"/>
      <c r="CC83" s="577"/>
      <c r="CD83" s="577"/>
      <c r="CE83" s="577"/>
      <c r="CF83" s="577"/>
      <c r="CG83" s="577"/>
      <c r="CH83" s="577"/>
      <c r="CI83" s="577"/>
      <c r="CJ83" s="577"/>
      <c r="CK83" s="577"/>
      <c r="CL83" s="577"/>
      <c r="CM83" s="577"/>
      <c r="CN83" s="577"/>
      <c r="CO83" s="577"/>
      <c r="CP83" s="577"/>
      <c r="CQ83" s="577"/>
      <c r="CR83" s="577"/>
      <c r="CS83" s="577"/>
      <c r="CT83" s="577"/>
      <c r="CU83" s="577"/>
      <c r="CV83" s="577"/>
      <c r="CW83" s="577"/>
    </row>
    <row r="84" spans="1:101" x14ac:dyDescent="0.3">
      <c r="A84" s="359">
        <f>+SUBTOTAL(3,$E$8:$E84)</f>
        <v>77</v>
      </c>
      <c r="B84" s="582">
        <v>45323</v>
      </c>
      <c r="C84" s="362" t="s">
        <v>810</v>
      </c>
      <c r="D84" s="359" t="str">
        <f>+VLOOKUP(C84,'Visual chart Edit'!$B$7:$C$491,2,FALSE)</f>
        <v>DA+3</v>
      </c>
      <c r="E84" s="359" t="s">
        <v>32</v>
      </c>
      <c r="F84" s="578">
        <v>45328</v>
      </c>
      <c r="G84" s="578">
        <v>45329</v>
      </c>
      <c r="H84" s="579" t="s">
        <v>239</v>
      </c>
      <c r="I84" s="580" t="s">
        <v>1013</v>
      </c>
      <c r="J84" s="581"/>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577"/>
      <c r="BE84" s="577"/>
      <c r="BF84" s="577"/>
      <c r="BG84" s="577"/>
      <c r="BH84" s="577"/>
      <c r="BI84" s="577"/>
      <c r="BJ84" s="577"/>
      <c r="BK84" s="577"/>
      <c r="BL84" s="577"/>
      <c r="BM84" s="577"/>
      <c r="BN84" s="577"/>
      <c r="BO84" s="577"/>
      <c r="BP84" s="577"/>
      <c r="BQ84" s="577"/>
      <c r="BR84" s="577"/>
      <c r="BS84" s="577"/>
      <c r="BT84" s="577"/>
      <c r="BU84" s="577"/>
      <c r="BV84" s="577"/>
      <c r="BW84" s="577"/>
      <c r="BX84" s="577"/>
      <c r="BY84" s="577"/>
      <c r="BZ84" s="577"/>
      <c r="CA84" s="577"/>
      <c r="CB84" s="577"/>
      <c r="CC84" s="577"/>
      <c r="CD84" s="577"/>
      <c r="CE84" s="577"/>
      <c r="CF84" s="577"/>
      <c r="CG84" s="577"/>
      <c r="CH84" s="577"/>
      <c r="CI84" s="577"/>
      <c r="CJ84" s="577"/>
      <c r="CK84" s="577"/>
      <c r="CL84" s="577"/>
      <c r="CM84" s="577"/>
      <c r="CN84" s="577"/>
      <c r="CO84" s="577"/>
      <c r="CP84" s="577"/>
      <c r="CQ84" s="577"/>
      <c r="CR84" s="577"/>
      <c r="CS84" s="577"/>
      <c r="CT84" s="577"/>
      <c r="CU84" s="577"/>
      <c r="CV84" s="577"/>
      <c r="CW84" s="577"/>
    </row>
    <row r="85" spans="1:101" x14ac:dyDescent="0.3">
      <c r="A85" s="359">
        <f>+SUBTOTAL(3,$E$8:$E85)</f>
        <v>78</v>
      </c>
      <c r="B85" s="582">
        <v>45323</v>
      </c>
      <c r="C85" s="362" t="s">
        <v>772</v>
      </c>
      <c r="D85" s="359" t="str">
        <f>+VLOOKUP(C85,'Visual chart Edit'!$B$7:$C$491,2,FALSE)</f>
        <v>DA+6</v>
      </c>
      <c r="E85" s="359" t="s">
        <v>279</v>
      </c>
      <c r="F85" s="578">
        <v>45327</v>
      </c>
      <c r="G85" s="578">
        <v>45329</v>
      </c>
      <c r="H85" s="579" t="s">
        <v>1016</v>
      </c>
      <c r="I85" s="580" t="s">
        <v>1032</v>
      </c>
      <c r="J85" s="581"/>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577"/>
      <c r="BE85" s="577"/>
      <c r="BF85" s="577"/>
      <c r="BG85" s="577"/>
      <c r="BH85" s="577"/>
      <c r="BI85" s="577"/>
      <c r="BJ85" s="577"/>
      <c r="BK85" s="577"/>
      <c r="BL85" s="577"/>
      <c r="BM85" s="577"/>
      <c r="BN85" s="577"/>
      <c r="BO85" s="577"/>
      <c r="BP85" s="577"/>
      <c r="BQ85" s="577"/>
      <c r="BR85" s="577"/>
      <c r="BS85" s="577"/>
      <c r="BT85" s="577"/>
      <c r="BU85" s="577"/>
      <c r="BV85" s="577"/>
      <c r="BW85" s="577"/>
      <c r="BX85" s="577"/>
      <c r="BY85" s="577"/>
      <c r="BZ85" s="577"/>
      <c r="CA85" s="577"/>
      <c r="CB85" s="577"/>
      <c r="CC85" s="577"/>
      <c r="CD85" s="577"/>
      <c r="CE85" s="577"/>
      <c r="CF85" s="577"/>
      <c r="CG85" s="577"/>
      <c r="CH85" s="577"/>
      <c r="CI85" s="577"/>
      <c r="CJ85" s="577"/>
      <c r="CK85" s="577"/>
      <c r="CL85" s="577"/>
      <c r="CM85" s="577"/>
      <c r="CN85" s="577"/>
      <c r="CO85" s="577"/>
      <c r="CP85" s="577"/>
      <c r="CQ85" s="577"/>
      <c r="CR85" s="577"/>
      <c r="CS85" s="577"/>
      <c r="CT85" s="577"/>
      <c r="CU85" s="577"/>
      <c r="CV85" s="577"/>
      <c r="CW85" s="577"/>
    </row>
    <row r="86" spans="1:101" x14ac:dyDescent="0.3">
      <c r="A86" s="359">
        <f>+SUBTOTAL(3,$E$8:$E86)</f>
        <v>79</v>
      </c>
      <c r="B86" s="582">
        <v>45323</v>
      </c>
      <c r="C86" s="362" t="s">
        <v>789</v>
      </c>
      <c r="D86" s="359" t="str">
        <f>+VLOOKUP(C86,'Visual chart Edit'!$B$7:$C$491,2,FALSE)</f>
        <v>DA+3</v>
      </c>
      <c r="E86" s="359" t="s">
        <v>279</v>
      </c>
      <c r="F86" s="578">
        <v>45329</v>
      </c>
      <c r="G86" s="578">
        <v>45331</v>
      </c>
      <c r="H86" s="579" t="s">
        <v>880</v>
      </c>
      <c r="I86" s="580" t="s">
        <v>1032</v>
      </c>
      <c r="J86" s="581"/>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577"/>
      <c r="BE86" s="577"/>
      <c r="BF86" s="577"/>
      <c r="BG86" s="577"/>
      <c r="BH86" s="577"/>
      <c r="BI86" s="577"/>
      <c r="BJ86" s="577"/>
      <c r="BK86" s="577"/>
      <c r="BL86" s="577"/>
      <c r="BM86" s="577"/>
      <c r="BN86" s="577"/>
      <c r="BO86" s="577"/>
      <c r="BP86" s="577"/>
      <c r="BQ86" s="577"/>
      <c r="BR86" s="577"/>
      <c r="BS86" s="577"/>
      <c r="BT86" s="577"/>
      <c r="BU86" s="577"/>
      <c r="BV86" s="577"/>
      <c r="BW86" s="577"/>
      <c r="BX86" s="577"/>
      <c r="BY86" s="577"/>
      <c r="BZ86" s="577"/>
      <c r="CA86" s="577"/>
      <c r="CB86" s="577"/>
      <c r="CC86" s="577"/>
      <c r="CD86" s="577"/>
      <c r="CE86" s="577"/>
      <c r="CF86" s="577"/>
      <c r="CG86" s="577"/>
      <c r="CH86" s="577"/>
      <c r="CI86" s="577"/>
      <c r="CJ86" s="577"/>
      <c r="CK86" s="577"/>
      <c r="CL86" s="577"/>
      <c r="CM86" s="577"/>
      <c r="CN86" s="577"/>
      <c r="CO86" s="577"/>
      <c r="CP86" s="577"/>
      <c r="CQ86" s="577"/>
      <c r="CR86" s="577"/>
      <c r="CS86" s="577"/>
      <c r="CT86" s="577"/>
      <c r="CU86" s="577"/>
      <c r="CV86" s="577"/>
      <c r="CW86" s="577"/>
    </row>
    <row r="87" spans="1:101" x14ac:dyDescent="0.3">
      <c r="A87" s="359">
        <f>+SUBTOTAL(3,$E$8:$E87)</f>
        <v>80</v>
      </c>
      <c r="B87" s="582">
        <v>45323</v>
      </c>
      <c r="C87" s="362" t="s">
        <v>836</v>
      </c>
      <c r="D87" s="359" t="str">
        <f>+VLOOKUP(C87,'Visual chart Edit'!$B$7:$C$491,2,FALSE)</f>
        <v>DA+0</v>
      </c>
      <c r="E87" s="359" t="s">
        <v>279</v>
      </c>
      <c r="F87" s="578">
        <v>45329</v>
      </c>
      <c r="G87" s="578">
        <v>45331</v>
      </c>
      <c r="H87" s="579" t="s">
        <v>884</v>
      </c>
      <c r="I87" s="580" t="s">
        <v>1013</v>
      </c>
      <c r="J87" s="581"/>
      <c r="K87" s="577"/>
      <c r="L87" s="577"/>
      <c r="M87" s="577"/>
      <c r="N87" s="577"/>
      <c r="O87" s="577"/>
      <c r="P87" s="577"/>
      <c r="Q87" s="577"/>
      <c r="R87" s="577"/>
      <c r="S87" s="577"/>
      <c r="T87" s="577"/>
      <c r="U87" s="577"/>
      <c r="V87" s="577"/>
      <c r="W87" s="577"/>
      <c r="X87" s="577"/>
      <c r="Y87" s="577"/>
      <c r="Z87" s="577"/>
      <c r="AA87" s="577"/>
      <c r="AB87" s="577"/>
      <c r="AC87" s="577"/>
      <c r="AD87" s="577"/>
      <c r="AE87" s="577"/>
      <c r="AF87" s="577"/>
      <c r="AG87" s="577"/>
      <c r="AH87" s="577"/>
      <c r="AI87" s="577"/>
      <c r="AJ87" s="577"/>
      <c r="AK87" s="577"/>
      <c r="AL87" s="577"/>
      <c r="AM87" s="577"/>
      <c r="AN87" s="577"/>
      <c r="AO87" s="577"/>
      <c r="AP87" s="577"/>
      <c r="AQ87" s="577"/>
      <c r="AR87" s="577"/>
      <c r="AS87" s="577"/>
      <c r="AT87" s="577"/>
      <c r="AU87" s="577"/>
      <c r="AV87" s="577"/>
      <c r="AW87" s="577"/>
      <c r="AX87" s="577"/>
      <c r="AY87" s="577"/>
      <c r="AZ87" s="577"/>
      <c r="BA87" s="577"/>
      <c r="BB87" s="577"/>
      <c r="BC87" s="577"/>
      <c r="BD87" s="577"/>
      <c r="BE87" s="577"/>
      <c r="BF87" s="577"/>
      <c r="BG87" s="577"/>
      <c r="BH87" s="577"/>
      <c r="BI87" s="577"/>
      <c r="BJ87" s="577"/>
      <c r="BK87" s="577"/>
      <c r="BL87" s="577"/>
      <c r="BM87" s="577"/>
      <c r="BN87" s="577"/>
      <c r="BO87" s="577"/>
      <c r="BP87" s="577"/>
      <c r="BQ87" s="577"/>
      <c r="BR87" s="577"/>
      <c r="BS87" s="577"/>
      <c r="BT87" s="577"/>
      <c r="BU87" s="577"/>
      <c r="BV87" s="577"/>
      <c r="BW87" s="577"/>
      <c r="BX87" s="577"/>
      <c r="BY87" s="577"/>
      <c r="BZ87" s="577"/>
      <c r="CA87" s="577"/>
      <c r="CB87" s="577"/>
      <c r="CC87" s="577"/>
      <c r="CD87" s="577"/>
      <c r="CE87" s="577"/>
      <c r="CF87" s="577"/>
      <c r="CG87" s="577"/>
      <c r="CH87" s="577"/>
      <c r="CI87" s="577"/>
      <c r="CJ87" s="577"/>
      <c r="CK87" s="577"/>
      <c r="CL87" s="577"/>
      <c r="CM87" s="577"/>
      <c r="CN87" s="577"/>
      <c r="CO87" s="577"/>
      <c r="CP87" s="577"/>
      <c r="CQ87" s="577"/>
      <c r="CR87" s="577"/>
      <c r="CS87" s="577"/>
      <c r="CT87" s="577"/>
      <c r="CU87" s="577"/>
      <c r="CV87" s="577"/>
      <c r="CW87" s="577"/>
    </row>
    <row r="88" spans="1:101" x14ac:dyDescent="0.3">
      <c r="A88" s="359">
        <f>+SUBTOTAL(3,$E$8:$E88)</f>
        <v>81</v>
      </c>
      <c r="B88" s="582">
        <v>45323</v>
      </c>
      <c r="C88" s="362" t="s">
        <v>824</v>
      </c>
      <c r="D88" s="359" t="str">
        <f>+VLOOKUP(C88,'Visual chart Edit'!$B$7:$C$491,2,FALSE)</f>
        <v>DA+3</v>
      </c>
      <c r="E88" s="359" t="s">
        <v>279</v>
      </c>
      <c r="F88" s="578">
        <v>45330</v>
      </c>
      <c r="G88" s="578">
        <v>45332</v>
      </c>
      <c r="H88" s="579" t="s">
        <v>883</v>
      </c>
      <c r="I88" s="580" t="s">
        <v>1013</v>
      </c>
      <c r="J88" s="581"/>
      <c r="K88" s="577"/>
      <c r="L88" s="577"/>
      <c r="M88" s="577"/>
      <c r="N88" s="577"/>
      <c r="O88" s="577"/>
      <c r="P88" s="577"/>
      <c r="Q88" s="577"/>
      <c r="R88" s="577"/>
      <c r="S88" s="577"/>
      <c r="T88" s="577"/>
      <c r="U88" s="577"/>
      <c r="V88" s="577"/>
      <c r="W88" s="577"/>
      <c r="X88" s="577"/>
      <c r="Y88" s="577"/>
      <c r="Z88" s="577"/>
      <c r="AA88" s="577"/>
      <c r="AB88" s="577"/>
      <c r="AC88" s="577"/>
      <c r="AD88" s="577"/>
      <c r="AE88" s="577"/>
      <c r="AF88" s="577"/>
      <c r="AG88" s="577"/>
      <c r="AH88" s="577"/>
      <c r="AI88" s="577"/>
      <c r="AJ88" s="577"/>
      <c r="AK88" s="577"/>
      <c r="AL88" s="577"/>
      <c r="AM88" s="577"/>
      <c r="AN88" s="577"/>
      <c r="AO88" s="577"/>
      <c r="AP88" s="577"/>
      <c r="AQ88" s="577"/>
      <c r="AR88" s="577"/>
      <c r="AS88" s="577"/>
      <c r="AT88" s="577"/>
      <c r="AU88" s="577"/>
      <c r="AV88" s="577"/>
      <c r="AW88" s="577"/>
      <c r="AX88" s="577"/>
      <c r="AY88" s="577"/>
      <c r="AZ88" s="577"/>
      <c r="BA88" s="577"/>
      <c r="BB88" s="577"/>
      <c r="BC88" s="577"/>
      <c r="BD88" s="577"/>
      <c r="BE88" s="577"/>
      <c r="BF88" s="577"/>
      <c r="BG88" s="577"/>
      <c r="BH88" s="577"/>
      <c r="BI88" s="577"/>
      <c r="BJ88" s="577"/>
      <c r="BK88" s="577"/>
      <c r="BL88" s="577"/>
      <c r="BM88" s="577"/>
      <c r="BN88" s="577"/>
      <c r="BO88" s="577"/>
      <c r="BP88" s="577"/>
      <c r="BQ88" s="577"/>
      <c r="BR88" s="577"/>
      <c r="BS88" s="577"/>
      <c r="BT88" s="577"/>
      <c r="BU88" s="577"/>
      <c r="BV88" s="577"/>
      <c r="BW88" s="577"/>
      <c r="BX88" s="577"/>
      <c r="BY88" s="577"/>
      <c r="BZ88" s="577"/>
      <c r="CA88" s="577"/>
      <c r="CB88" s="577"/>
      <c r="CC88" s="577"/>
      <c r="CD88" s="577"/>
      <c r="CE88" s="577"/>
      <c r="CF88" s="577"/>
      <c r="CG88" s="577"/>
      <c r="CH88" s="577"/>
      <c r="CI88" s="577"/>
      <c r="CJ88" s="577"/>
      <c r="CK88" s="577"/>
      <c r="CL88" s="577"/>
      <c r="CM88" s="577"/>
      <c r="CN88" s="577"/>
      <c r="CO88" s="577"/>
      <c r="CP88" s="577"/>
      <c r="CQ88" s="577"/>
      <c r="CR88" s="577"/>
      <c r="CS88" s="577"/>
      <c r="CT88" s="577"/>
      <c r="CU88" s="577"/>
      <c r="CV88" s="577"/>
      <c r="CW88" s="577"/>
    </row>
    <row r="89" spans="1:101" x14ac:dyDescent="0.3">
      <c r="A89" s="359">
        <f>+SUBTOTAL(3,$E$8:$E89)</f>
        <v>82</v>
      </c>
      <c r="B89" s="582">
        <v>45323</v>
      </c>
      <c r="C89" s="362" t="s">
        <v>790</v>
      </c>
      <c r="D89" s="359" t="str">
        <f>+VLOOKUP(C89,'Visual chart Edit'!$B$7:$C$491,2,FALSE)</f>
        <v>DA+3</v>
      </c>
      <c r="E89" s="359" t="s">
        <v>279</v>
      </c>
      <c r="F89" s="578">
        <v>45331</v>
      </c>
      <c r="G89" s="578">
        <v>45333</v>
      </c>
      <c r="H89" s="579" t="s">
        <v>880</v>
      </c>
      <c r="I89" s="580" t="s">
        <v>1032</v>
      </c>
      <c r="J89" s="581"/>
      <c r="K89" s="577"/>
      <c r="L89" s="577"/>
      <c r="M89" s="577"/>
      <c r="N89" s="577"/>
      <c r="O89" s="577"/>
      <c r="P89" s="577"/>
      <c r="Q89" s="577"/>
      <c r="R89" s="577"/>
      <c r="S89" s="577"/>
      <c r="T89" s="577"/>
      <c r="U89" s="577"/>
      <c r="V89" s="577"/>
      <c r="W89" s="577"/>
      <c r="X89" s="577"/>
      <c r="Y89" s="577"/>
      <c r="Z89" s="577"/>
      <c r="AA89" s="577"/>
      <c r="AB89" s="577"/>
      <c r="AC89" s="577"/>
      <c r="AD89" s="577"/>
      <c r="AE89" s="577"/>
      <c r="AF89" s="577"/>
      <c r="AG89" s="577"/>
      <c r="AH89" s="577"/>
      <c r="AI89" s="577"/>
      <c r="AJ89" s="577"/>
      <c r="AK89" s="577"/>
      <c r="AL89" s="577"/>
      <c r="AM89" s="577"/>
      <c r="AN89" s="577"/>
      <c r="AO89" s="577"/>
      <c r="AP89" s="577"/>
      <c r="AQ89" s="577"/>
      <c r="AR89" s="577"/>
      <c r="AS89" s="577"/>
      <c r="AT89" s="577"/>
      <c r="AU89" s="577"/>
      <c r="AV89" s="577"/>
      <c r="AW89" s="577"/>
      <c r="AX89" s="577"/>
      <c r="AY89" s="577"/>
      <c r="AZ89" s="577"/>
      <c r="BA89" s="577"/>
      <c r="BB89" s="577"/>
      <c r="BC89" s="577"/>
      <c r="BD89" s="577"/>
      <c r="BE89" s="577"/>
      <c r="BF89" s="577"/>
      <c r="BG89" s="577"/>
      <c r="BH89" s="577"/>
      <c r="BI89" s="577"/>
      <c r="BJ89" s="577"/>
      <c r="BK89" s="577"/>
      <c r="BL89" s="577"/>
      <c r="BM89" s="577"/>
      <c r="BN89" s="577"/>
      <c r="BO89" s="577"/>
      <c r="BP89" s="577"/>
      <c r="BQ89" s="577"/>
      <c r="BR89" s="577"/>
      <c r="BS89" s="577"/>
      <c r="BT89" s="577"/>
      <c r="BU89" s="577"/>
      <c r="BV89" s="577"/>
      <c r="BW89" s="577"/>
      <c r="BX89" s="577"/>
      <c r="BY89" s="577"/>
      <c r="BZ89" s="577"/>
      <c r="CA89" s="577"/>
      <c r="CB89" s="577"/>
      <c r="CC89" s="577"/>
      <c r="CD89" s="577"/>
      <c r="CE89" s="577"/>
      <c r="CF89" s="577"/>
      <c r="CG89" s="577"/>
      <c r="CH89" s="577"/>
      <c r="CI89" s="577"/>
      <c r="CJ89" s="577"/>
      <c r="CK89" s="577"/>
      <c r="CL89" s="577"/>
      <c r="CM89" s="577"/>
      <c r="CN89" s="577"/>
      <c r="CO89" s="577"/>
      <c r="CP89" s="577"/>
      <c r="CQ89" s="577"/>
      <c r="CR89" s="577"/>
      <c r="CS89" s="577"/>
      <c r="CT89" s="577"/>
      <c r="CU89" s="577"/>
      <c r="CV89" s="577"/>
      <c r="CW89" s="577"/>
    </row>
    <row r="90" spans="1:101" x14ac:dyDescent="0.3">
      <c r="A90" s="359">
        <f>+SUBTOTAL(3,$E$8:$E90)</f>
        <v>83</v>
      </c>
      <c r="B90" s="582">
        <v>45323</v>
      </c>
      <c r="C90" s="362" t="s">
        <v>725</v>
      </c>
      <c r="D90" s="359" t="str">
        <f>+VLOOKUP(C90,'Visual chart Edit'!$B$7:$C$491,2,FALSE)</f>
        <v>DA+3</v>
      </c>
      <c r="E90" s="359" t="s">
        <v>146</v>
      </c>
      <c r="F90" s="578">
        <v>45329</v>
      </c>
      <c r="G90" s="578">
        <v>45334</v>
      </c>
      <c r="H90" s="579" t="s">
        <v>882</v>
      </c>
      <c r="I90" s="580" t="s">
        <v>1032</v>
      </c>
      <c r="J90" s="581"/>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577"/>
      <c r="BE90" s="577"/>
      <c r="BF90" s="577"/>
      <c r="BG90" s="577"/>
      <c r="BH90" s="577"/>
      <c r="BI90" s="577"/>
      <c r="BJ90" s="577"/>
      <c r="BK90" s="577"/>
      <c r="BL90" s="577"/>
      <c r="BM90" s="577"/>
      <c r="BN90" s="577"/>
      <c r="BO90" s="577"/>
      <c r="BP90" s="577"/>
      <c r="BQ90" s="577"/>
      <c r="BR90" s="577"/>
      <c r="BS90" s="577"/>
      <c r="BT90" s="577"/>
      <c r="BU90" s="577"/>
      <c r="BV90" s="577"/>
      <c r="BW90" s="577"/>
      <c r="BX90" s="577"/>
      <c r="BY90" s="577"/>
      <c r="BZ90" s="577"/>
      <c r="CA90" s="577"/>
      <c r="CB90" s="577"/>
      <c r="CC90" s="577"/>
      <c r="CD90" s="577"/>
      <c r="CE90" s="577"/>
      <c r="CF90" s="577"/>
      <c r="CG90" s="577"/>
      <c r="CH90" s="577"/>
      <c r="CI90" s="577"/>
      <c r="CJ90" s="577"/>
      <c r="CK90" s="577"/>
      <c r="CL90" s="577"/>
      <c r="CM90" s="577"/>
      <c r="CN90" s="577"/>
      <c r="CO90" s="577"/>
      <c r="CP90" s="577"/>
      <c r="CQ90" s="577"/>
      <c r="CR90" s="577"/>
      <c r="CS90" s="577"/>
      <c r="CT90" s="577"/>
      <c r="CU90" s="577"/>
      <c r="CV90" s="577"/>
      <c r="CW90" s="577"/>
    </row>
    <row r="91" spans="1:101" x14ac:dyDescent="0.3">
      <c r="A91" s="359">
        <f>+SUBTOTAL(3,$E$8:$E91)</f>
        <v>84</v>
      </c>
      <c r="B91" s="582">
        <v>45323</v>
      </c>
      <c r="C91" s="362" t="s">
        <v>773</v>
      </c>
      <c r="D91" s="359" t="str">
        <f>+VLOOKUP(C91,'Visual chart Edit'!$B$7:$C$491,2,FALSE)</f>
        <v>DA+9</v>
      </c>
      <c r="E91" s="359" t="s">
        <v>421</v>
      </c>
      <c r="F91" s="578">
        <v>45333</v>
      </c>
      <c r="G91" s="578">
        <v>45334</v>
      </c>
      <c r="H91" s="579" t="s">
        <v>1016</v>
      </c>
      <c r="I91" s="580" t="s">
        <v>1032</v>
      </c>
      <c r="J91" s="581"/>
      <c r="K91" s="577"/>
      <c r="L91" s="577"/>
      <c r="M91" s="577"/>
      <c r="N91" s="577"/>
      <c r="O91" s="577"/>
      <c r="P91" s="577"/>
      <c r="Q91" s="577"/>
      <c r="R91" s="577"/>
      <c r="S91" s="577"/>
      <c r="T91" s="577"/>
      <c r="U91" s="577"/>
      <c r="V91" s="577"/>
      <c r="W91" s="577"/>
      <c r="X91" s="577"/>
      <c r="Y91" s="577"/>
      <c r="Z91" s="577"/>
      <c r="AA91" s="577"/>
      <c r="AB91" s="577"/>
      <c r="AC91" s="577"/>
      <c r="AD91" s="577"/>
      <c r="AE91" s="577"/>
      <c r="AF91" s="577"/>
      <c r="AG91" s="577"/>
      <c r="AH91" s="577"/>
      <c r="AI91" s="577"/>
      <c r="AJ91" s="577"/>
      <c r="AK91" s="577"/>
      <c r="AL91" s="577"/>
      <c r="AM91" s="577"/>
      <c r="AN91" s="577"/>
      <c r="AO91" s="577"/>
      <c r="AP91" s="577"/>
      <c r="AQ91" s="577"/>
      <c r="AR91" s="577"/>
      <c r="AS91" s="577"/>
      <c r="AT91" s="577"/>
      <c r="AU91" s="577"/>
      <c r="AV91" s="577"/>
      <c r="AW91" s="577"/>
      <c r="AX91" s="577"/>
      <c r="AY91" s="577"/>
      <c r="AZ91" s="577"/>
      <c r="BA91" s="577"/>
      <c r="BB91" s="577"/>
      <c r="BC91" s="577"/>
      <c r="BD91" s="577"/>
      <c r="BE91" s="577"/>
      <c r="BF91" s="577"/>
      <c r="BG91" s="577"/>
      <c r="BH91" s="577"/>
      <c r="BI91" s="577"/>
      <c r="BJ91" s="577"/>
      <c r="BK91" s="577"/>
      <c r="BL91" s="577"/>
      <c r="BM91" s="577"/>
      <c r="BN91" s="577"/>
      <c r="BO91" s="577"/>
      <c r="BP91" s="577"/>
      <c r="BQ91" s="577"/>
      <c r="BR91" s="577"/>
      <c r="BS91" s="577"/>
      <c r="BT91" s="577"/>
      <c r="BU91" s="577"/>
      <c r="BV91" s="577"/>
      <c r="BW91" s="577"/>
      <c r="BX91" s="577"/>
      <c r="BY91" s="577"/>
      <c r="BZ91" s="577"/>
      <c r="CA91" s="577"/>
      <c r="CB91" s="577"/>
      <c r="CC91" s="577"/>
      <c r="CD91" s="577"/>
      <c r="CE91" s="577"/>
      <c r="CF91" s="577"/>
      <c r="CG91" s="577"/>
      <c r="CH91" s="577"/>
      <c r="CI91" s="577"/>
      <c r="CJ91" s="577"/>
      <c r="CK91" s="577"/>
      <c r="CL91" s="577"/>
      <c r="CM91" s="577"/>
      <c r="CN91" s="577"/>
      <c r="CO91" s="577"/>
      <c r="CP91" s="577"/>
      <c r="CQ91" s="577"/>
      <c r="CR91" s="577"/>
      <c r="CS91" s="577"/>
      <c r="CT91" s="577"/>
      <c r="CU91" s="577"/>
      <c r="CV91" s="577"/>
      <c r="CW91" s="577"/>
    </row>
    <row r="92" spans="1:101" x14ac:dyDescent="0.3">
      <c r="A92" s="359">
        <f>+SUBTOTAL(3,$E$8:$E92)</f>
        <v>85</v>
      </c>
      <c r="B92" s="582">
        <v>45323</v>
      </c>
      <c r="C92" s="362" t="s">
        <v>100</v>
      </c>
      <c r="D92" s="359" t="str">
        <f>+VLOOKUP(C92,'Visual chart Edit'!$B$7:$C$491,2,FALSE)</f>
        <v>DC1+0</v>
      </c>
      <c r="E92" s="359" t="s">
        <v>32</v>
      </c>
      <c r="F92" s="578">
        <v>45331</v>
      </c>
      <c r="G92" s="578">
        <v>45335</v>
      </c>
      <c r="H92" s="579" t="s">
        <v>239</v>
      </c>
      <c r="I92" s="580" t="s">
        <v>1013</v>
      </c>
      <c r="J92" s="581"/>
      <c r="K92" s="577"/>
      <c r="L92" s="577"/>
      <c r="M92" s="577"/>
      <c r="N92" s="577"/>
      <c r="O92" s="577"/>
      <c r="P92" s="577"/>
      <c r="Q92" s="577"/>
      <c r="R92" s="577"/>
      <c r="S92" s="577"/>
      <c r="T92" s="577"/>
      <c r="U92" s="577"/>
      <c r="V92" s="577"/>
      <c r="W92" s="577"/>
      <c r="X92" s="577"/>
      <c r="Y92" s="577"/>
      <c r="Z92" s="577"/>
      <c r="AA92" s="577"/>
      <c r="AB92" s="577"/>
      <c r="AC92" s="577"/>
      <c r="AD92" s="577"/>
      <c r="AE92" s="577"/>
      <c r="AF92" s="577"/>
      <c r="AG92" s="577"/>
      <c r="AH92" s="577"/>
      <c r="AI92" s="577"/>
      <c r="AJ92" s="577"/>
      <c r="AK92" s="577"/>
      <c r="AL92" s="577"/>
      <c r="AM92" s="577"/>
      <c r="AN92" s="577"/>
      <c r="AO92" s="577"/>
      <c r="AP92" s="577"/>
      <c r="AQ92" s="577"/>
      <c r="AR92" s="577"/>
      <c r="AS92" s="577"/>
      <c r="AT92" s="577"/>
      <c r="AU92" s="577"/>
      <c r="AV92" s="577"/>
      <c r="AW92" s="577"/>
      <c r="AX92" s="577"/>
      <c r="AY92" s="577"/>
      <c r="AZ92" s="577"/>
      <c r="BA92" s="577"/>
      <c r="BB92" s="577"/>
      <c r="BC92" s="577"/>
      <c r="BD92" s="577"/>
      <c r="BE92" s="577"/>
      <c r="BF92" s="577"/>
      <c r="BG92" s="577"/>
      <c r="BH92" s="577"/>
      <c r="BI92" s="577"/>
      <c r="BJ92" s="577"/>
      <c r="BK92" s="577"/>
      <c r="BL92" s="577"/>
      <c r="BM92" s="577"/>
      <c r="BN92" s="577"/>
      <c r="BO92" s="577"/>
      <c r="BP92" s="577"/>
      <c r="BQ92" s="577"/>
      <c r="BR92" s="577"/>
      <c r="BS92" s="577"/>
      <c r="BT92" s="577"/>
      <c r="BU92" s="577"/>
      <c r="BV92" s="577"/>
      <c r="BW92" s="577"/>
      <c r="BX92" s="577"/>
      <c r="BY92" s="577"/>
      <c r="BZ92" s="577"/>
      <c r="CA92" s="577"/>
      <c r="CB92" s="577"/>
      <c r="CC92" s="577"/>
      <c r="CD92" s="577"/>
      <c r="CE92" s="577"/>
      <c r="CF92" s="577"/>
      <c r="CG92" s="577"/>
      <c r="CH92" s="577"/>
      <c r="CI92" s="577"/>
      <c r="CJ92" s="577"/>
      <c r="CK92" s="577"/>
      <c r="CL92" s="577"/>
      <c r="CM92" s="577"/>
      <c r="CN92" s="577"/>
      <c r="CO92" s="577"/>
      <c r="CP92" s="577"/>
      <c r="CQ92" s="577"/>
      <c r="CR92" s="577"/>
      <c r="CS92" s="577"/>
      <c r="CT92" s="577"/>
      <c r="CU92" s="577"/>
      <c r="CV92" s="577"/>
      <c r="CW92" s="577"/>
    </row>
    <row r="93" spans="1:101" x14ac:dyDescent="0.3">
      <c r="A93" s="359">
        <f>+SUBTOTAL(3,$E$8:$E93)</f>
        <v>86</v>
      </c>
      <c r="B93" s="582">
        <v>45323</v>
      </c>
      <c r="C93" s="362" t="s">
        <v>726</v>
      </c>
      <c r="D93" s="359" t="str">
        <f>+VLOOKUP(C93,'Visual chart Edit'!$B$7:$C$491,2,FALSE)</f>
        <v>DA+6</v>
      </c>
      <c r="E93" s="359" t="s">
        <v>146</v>
      </c>
      <c r="F93" s="578">
        <v>45331</v>
      </c>
      <c r="G93" s="578">
        <v>45335</v>
      </c>
      <c r="H93" s="579" t="s">
        <v>882</v>
      </c>
      <c r="I93" s="580" t="s">
        <v>1032</v>
      </c>
      <c r="J93" s="581"/>
      <c r="K93" s="577"/>
      <c r="L93" s="577"/>
      <c r="M93" s="577"/>
      <c r="N93" s="577"/>
      <c r="O93" s="577"/>
      <c r="P93" s="577"/>
      <c r="Q93" s="577"/>
      <c r="R93" s="577"/>
      <c r="S93" s="577"/>
      <c r="T93" s="577"/>
      <c r="U93" s="577"/>
      <c r="V93" s="577"/>
      <c r="W93" s="577"/>
      <c r="X93" s="577"/>
      <c r="Y93" s="577"/>
      <c r="Z93" s="577"/>
      <c r="AA93" s="577"/>
      <c r="AB93" s="577"/>
      <c r="AC93" s="577"/>
      <c r="AD93" s="577"/>
      <c r="AE93" s="577"/>
      <c r="AF93" s="577"/>
      <c r="AG93" s="577"/>
      <c r="AH93" s="577"/>
      <c r="AI93" s="577"/>
      <c r="AJ93" s="577"/>
      <c r="AK93" s="577"/>
      <c r="AL93" s="577"/>
      <c r="AM93" s="577"/>
      <c r="AN93" s="577"/>
      <c r="AO93" s="577"/>
      <c r="AP93" s="577"/>
      <c r="AQ93" s="577"/>
      <c r="AR93" s="577"/>
      <c r="AS93" s="577"/>
      <c r="AT93" s="577"/>
      <c r="AU93" s="577"/>
      <c r="AV93" s="577"/>
      <c r="AW93" s="577"/>
      <c r="AX93" s="577"/>
      <c r="AY93" s="577"/>
      <c r="AZ93" s="577"/>
      <c r="BA93" s="577"/>
      <c r="BB93" s="577"/>
      <c r="BC93" s="577"/>
      <c r="BD93" s="577"/>
      <c r="BE93" s="577"/>
      <c r="BF93" s="577"/>
      <c r="BG93" s="577"/>
      <c r="BH93" s="577"/>
      <c r="BI93" s="577"/>
      <c r="BJ93" s="577"/>
      <c r="BK93" s="577"/>
      <c r="BL93" s="577"/>
      <c r="BM93" s="577"/>
      <c r="BN93" s="577"/>
      <c r="BO93" s="577"/>
      <c r="BP93" s="577"/>
      <c r="BQ93" s="577"/>
      <c r="BR93" s="577"/>
      <c r="BS93" s="577"/>
      <c r="BT93" s="577"/>
      <c r="BU93" s="577"/>
      <c r="BV93" s="577"/>
      <c r="BW93" s="577"/>
      <c r="BX93" s="577"/>
      <c r="BY93" s="577"/>
      <c r="BZ93" s="577"/>
      <c r="CA93" s="577"/>
      <c r="CB93" s="577"/>
      <c r="CC93" s="577"/>
      <c r="CD93" s="577"/>
      <c r="CE93" s="577"/>
      <c r="CF93" s="577"/>
      <c r="CG93" s="577"/>
      <c r="CH93" s="577"/>
      <c r="CI93" s="577"/>
      <c r="CJ93" s="577"/>
      <c r="CK93" s="577"/>
      <c r="CL93" s="577"/>
      <c r="CM93" s="577"/>
      <c r="CN93" s="577"/>
      <c r="CO93" s="577"/>
      <c r="CP93" s="577"/>
      <c r="CQ93" s="577"/>
      <c r="CR93" s="577"/>
      <c r="CS93" s="577"/>
      <c r="CT93" s="577"/>
      <c r="CU93" s="577"/>
      <c r="CV93" s="577"/>
      <c r="CW93" s="577"/>
    </row>
    <row r="94" spans="1:101" x14ac:dyDescent="0.3">
      <c r="A94" s="359">
        <f>+SUBTOTAL(3,$E$8:$E94)</f>
        <v>87</v>
      </c>
      <c r="B94" s="582">
        <v>45323</v>
      </c>
      <c r="C94" s="362" t="s">
        <v>791</v>
      </c>
      <c r="D94" s="359" t="str">
        <f>+VLOOKUP(C94,'Visual chart Edit'!$B$7:$C$491,2,FALSE)</f>
        <v>DA+9</v>
      </c>
      <c r="E94" s="359" t="s">
        <v>421</v>
      </c>
      <c r="F94" s="578">
        <v>45333</v>
      </c>
      <c r="G94" s="578">
        <v>45335</v>
      </c>
      <c r="H94" s="579" t="s">
        <v>880</v>
      </c>
      <c r="I94" s="580" t="s">
        <v>1032</v>
      </c>
      <c r="J94" s="581"/>
      <c r="K94" s="577"/>
      <c r="L94" s="577"/>
      <c r="M94" s="577"/>
      <c r="N94" s="577"/>
      <c r="O94" s="577"/>
      <c r="P94" s="577"/>
      <c r="Q94" s="577"/>
      <c r="R94" s="577"/>
      <c r="S94" s="577"/>
      <c r="T94" s="577"/>
      <c r="U94" s="577"/>
      <c r="V94" s="577"/>
      <c r="W94" s="577"/>
      <c r="X94" s="577"/>
      <c r="Y94" s="577"/>
      <c r="Z94" s="577"/>
      <c r="AA94" s="577"/>
      <c r="AB94" s="577"/>
      <c r="AC94" s="577"/>
      <c r="AD94" s="577"/>
      <c r="AE94" s="577"/>
      <c r="AF94" s="577"/>
      <c r="AG94" s="577"/>
      <c r="AH94" s="577"/>
      <c r="AI94" s="577"/>
      <c r="AJ94" s="577"/>
      <c r="AK94" s="577"/>
      <c r="AL94" s="577"/>
      <c r="AM94" s="577"/>
      <c r="AN94" s="577"/>
      <c r="AO94" s="577"/>
      <c r="AP94" s="577"/>
      <c r="AQ94" s="577"/>
      <c r="AR94" s="577"/>
      <c r="AS94" s="577"/>
      <c r="AT94" s="577"/>
      <c r="AU94" s="577"/>
      <c r="AV94" s="577"/>
      <c r="AW94" s="577"/>
      <c r="AX94" s="577"/>
      <c r="AY94" s="577"/>
      <c r="AZ94" s="577"/>
      <c r="BA94" s="577"/>
      <c r="BB94" s="577"/>
      <c r="BC94" s="577"/>
      <c r="BD94" s="577"/>
      <c r="BE94" s="577"/>
      <c r="BF94" s="577"/>
      <c r="BG94" s="577"/>
      <c r="BH94" s="577"/>
      <c r="BI94" s="577"/>
      <c r="BJ94" s="577"/>
      <c r="BK94" s="577"/>
      <c r="BL94" s="577"/>
      <c r="BM94" s="577"/>
      <c r="BN94" s="577"/>
      <c r="BO94" s="577"/>
      <c r="BP94" s="577"/>
      <c r="BQ94" s="577"/>
      <c r="BR94" s="577"/>
      <c r="BS94" s="577"/>
      <c r="BT94" s="577"/>
      <c r="BU94" s="577"/>
      <c r="BV94" s="577"/>
      <c r="BW94" s="577"/>
      <c r="BX94" s="577"/>
      <c r="BY94" s="577"/>
      <c r="BZ94" s="577"/>
      <c r="CA94" s="577"/>
      <c r="CB94" s="577"/>
      <c r="CC94" s="577"/>
      <c r="CD94" s="577"/>
      <c r="CE94" s="577"/>
      <c r="CF94" s="577"/>
      <c r="CG94" s="577"/>
      <c r="CH94" s="577"/>
      <c r="CI94" s="577"/>
      <c r="CJ94" s="577"/>
      <c r="CK94" s="577"/>
      <c r="CL94" s="577"/>
      <c r="CM94" s="577"/>
      <c r="CN94" s="577"/>
      <c r="CO94" s="577"/>
      <c r="CP94" s="577"/>
      <c r="CQ94" s="577"/>
      <c r="CR94" s="577"/>
      <c r="CS94" s="577"/>
      <c r="CT94" s="577"/>
      <c r="CU94" s="577"/>
      <c r="CV94" s="577"/>
      <c r="CW94" s="577"/>
    </row>
    <row r="95" spans="1:101" x14ac:dyDescent="0.3">
      <c r="A95" s="359">
        <f>+SUBTOTAL(3,$E$8:$E95)</f>
        <v>88</v>
      </c>
      <c r="B95" s="582">
        <v>45323</v>
      </c>
      <c r="C95" s="362" t="s">
        <v>62</v>
      </c>
      <c r="D95" s="359" t="str">
        <f>+VLOOKUP(C95,'Visual chart Edit'!$B$7:$C$491,2,FALSE)</f>
        <v>DA+6</v>
      </c>
      <c r="E95" s="359" t="s">
        <v>146</v>
      </c>
      <c r="F95" s="578">
        <v>45327</v>
      </c>
      <c r="G95" s="578">
        <v>45338</v>
      </c>
      <c r="H95" s="579" t="s">
        <v>253</v>
      </c>
      <c r="I95" s="580" t="s">
        <v>240</v>
      </c>
      <c r="J95" s="581"/>
      <c r="K95" s="577"/>
      <c r="L95" s="577"/>
      <c r="M95" s="577"/>
      <c r="N95" s="577"/>
      <c r="O95" s="577"/>
      <c r="P95" s="577"/>
      <c r="Q95" s="577"/>
      <c r="R95" s="577"/>
      <c r="S95" s="577"/>
      <c r="T95" s="577"/>
      <c r="U95" s="577"/>
      <c r="V95" s="577"/>
      <c r="W95" s="577"/>
      <c r="X95" s="577"/>
      <c r="Y95" s="577"/>
      <c r="Z95" s="577"/>
      <c r="AA95" s="577"/>
      <c r="AB95" s="577"/>
      <c r="AC95" s="577"/>
      <c r="AD95" s="577"/>
      <c r="AE95" s="577"/>
      <c r="AF95" s="577"/>
      <c r="AG95" s="577"/>
      <c r="AH95" s="577"/>
      <c r="AI95" s="577"/>
      <c r="AJ95" s="577"/>
      <c r="AK95" s="577"/>
      <c r="AL95" s="577"/>
      <c r="AM95" s="577"/>
      <c r="AN95" s="577"/>
      <c r="AO95" s="577"/>
      <c r="AP95" s="577"/>
      <c r="AQ95" s="577"/>
      <c r="AR95" s="577"/>
      <c r="AS95" s="577"/>
      <c r="AT95" s="577"/>
      <c r="AU95" s="577"/>
      <c r="AV95" s="577"/>
      <c r="AW95" s="577"/>
      <c r="AX95" s="577"/>
      <c r="AY95" s="577"/>
      <c r="AZ95" s="577"/>
      <c r="BA95" s="577"/>
      <c r="BB95" s="577"/>
      <c r="BC95" s="577"/>
      <c r="BD95" s="577"/>
      <c r="BE95" s="577"/>
      <c r="BF95" s="577"/>
      <c r="BG95" s="577"/>
      <c r="BH95" s="577"/>
      <c r="BI95" s="577"/>
      <c r="BJ95" s="577"/>
      <c r="BK95" s="577"/>
      <c r="BL95" s="577"/>
      <c r="BM95" s="577"/>
      <c r="BN95" s="577"/>
      <c r="BO95" s="577"/>
      <c r="BP95" s="577"/>
      <c r="BQ95" s="577"/>
      <c r="BR95" s="577"/>
      <c r="BS95" s="577"/>
      <c r="BT95" s="577"/>
      <c r="BU95" s="577"/>
      <c r="BV95" s="577"/>
      <c r="BW95" s="577"/>
      <c r="BX95" s="577"/>
      <c r="BY95" s="577"/>
      <c r="BZ95" s="577"/>
      <c r="CA95" s="577"/>
      <c r="CB95" s="577"/>
      <c r="CC95" s="577"/>
      <c r="CD95" s="577"/>
      <c r="CE95" s="577"/>
      <c r="CF95" s="577"/>
      <c r="CG95" s="577"/>
      <c r="CH95" s="577"/>
      <c r="CI95" s="577"/>
      <c r="CJ95" s="577"/>
      <c r="CK95" s="577"/>
      <c r="CL95" s="577"/>
      <c r="CM95" s="577"/>
      <c r="CN95" s="577"/>
      <c r="CO95" s="577"/>
      <c r="CP95" s="577"/>
      <c r="CQ95" s="577"/>
      <c r="CR95" s="577"/>
      <c r="CS95" s="577"/>
      <c r="CT95" s="577"/>
      <c r="CU95" s="577"/>
      <c r="CV95" s="577"/>
      <c r="CW95" s="577"/>
    </row>
    <row r="96" spans="1:101" x14ac:dyDescent="0.3">
      <c r="A96" s="359">
        <f>+SUBTOTAL(3,$E$8:$E96)</f>
        <v>89</v>
      </c>
      <c r="B96" s="582">
        <v>45323</v>
      </c>
      <c r="C96" s="362" t="s">
        <v>793</v>
      </c>
      <c r="D96" s="359" t="str">
        <f>+VLOOKUP(C96,'Visual chart Edit'!$B$7:$C$491,2,FALSE)</f>
        <v>DA+0</v>
      </c>
      <c r="E96" s="359" t="s">
        <v>421</v>
      </c>
      <c r="F96" s="578">
        <v>45336</v>
      </c>
      <c r="G96" s="578">
        <v>45338</v>
      </c>
      <c r="H96" s="579" t="s">
        <v>880</v>
      </c>
      <c r="I96" s="580" t="s">
        <v>1032</v>
      </c>
      <c r="J96" s="581"/>
      <c r="K96" s="577"/>
      <c r="L96" s="577"/>
      <c r="M96" s="577"/>
      <c r="N96" s="577"/>
      <c r="O96" s="577"/>
      <c r="P96" s="577"/>
      <c r="Q96" s="577"/>
      <c r="R96" s="577"/>
      <c r="S96" s="577"/>
      <c r="T96" s="577"/>
      <c r="U96" s="577"/>
      <c r="V96" s="577"/>
      <c r="W96" s="577"/>
      <c r="X96" s="577"/>
      <c r="Y96" s="577"/>
      <c r="Z96" s="577"/>
      <c r="AA96" s="577"/>
      <c r="AB96" s="577"/>
      <c r="AC96" s="577"/>
      <c r="AD96" s="577"/>
      <c r="AE96" s="577"/>
      <c r="AF96" s="577"/>
      <c r="AG96" s="577"/>
      <c r="AH96" s="577"/>
      <c r="AI96" s="577"/>
      <c r="AJ96" s="577"/>
      <c r="AK96" s="577"/>
      <c r="AL96" s="577"/>
      <c r="AM96" s="577"/>
      <c r="AN96" s="577"/>
      <c r="AO96" s="577"/>
      <c r="AP96" s="577"/>
      <c r="AQ96" s="577"/>
      <c r="AR96" s="577"/>
      <c r="AS96" s="577"/>
      <c r="AT96" s="577"/>
      <c r="AU96" s="577"/>
      <c r="AV96" s="577"/>
      <c r="AW96" s="577"/>
      <c r="AX96" s="577"/>
      <c r="AY96" s="577"/>
      <c r="AZ96" s="577"/>
      <c r="BA96" s="577"/>
      <c r="BB96" s="577"/>
      <c r="BC96" s="577"/>
      <c r="BD96" s="577"/>
      <c r="BE96" s="577"/>
      <c r="BF96" s="577"/>
      <c r="BG96" s="577"/>
      <c r="BH96" s="577"/>
      <c r="BI96" s="577"/>
      <c r="BJ96" s="577"/>
      <c r="BK96" s="577"/>
      <c r="BL96" s="577"/>
      <c r="BM96" s="577"/>
      <c r="BN96" s="577"/>
      <c r="BO96" s="577"/>
      <c r="BP96" s="577"/>
      <c r="BQ96" s="577"/>
      <c r="BR96" s="577"/>
      <c r="BS96" s="577"/>
      <c r="BT96" s="577"/>
      <c r="BU96" s="577"/>
      <c r="BV96" s="577"/>
      <c r="BW96" s="577"/>
      <c r="BX96" s="577"/>
      <c r="BY96" s="577"/>
      <c r="BZ96" s="577"/>
      <c r="CA96" s="577"/>
      <c r="CB96" s="577"/>
      <c r="CC96" s="577"/>
      <c r="CD96" s="577"/>
      <c r="CE96" s="577"/>
      <c r="CF96" s="577"/>
      <c r="CG96" s="577"/>
      <c r="CH96" s="577"/>
      <c r="CI96" s="577"/>
      <c r="CJ96" s="577"/>
      <c r="CK96" s="577"/>
      <c r="CL96" s="577"/>
      <c r="CM96" s="577"/>
      <c r="CN96" s="577"/>
      <c r="CO96" s="577"/>
      <c r="CP96" s="577"/>
      <c r="CQ96" s="577"/>
      <c r="CR96" s="577"/>
      <c r="CS96" s="577"/>
      <c r="CT96" s="577"/>
      <c r="CU96" s="577"/>
      <c r="CV96" s="577"/>
      <c r="CW96" s="577"/>
    </row>
    <row r="97" spans="1:103" x14ac:dyDescent="0.3">
      <c r="A97" s="359">
        <f>+SUBTOTAL(3,$E$8:$E97)</f>
        <v>90</v>
      </c>
      <c r="B97" s="582">
        <v>45323</v>
      </c>
      <c r="C97" s="362" t="s">
        <v>774</v>
      </c>
      <c r="D97" s="359" t="str">
        <f>+VLOOKUP(C97,'Visual chart Edit'!$B$7:$C$491,2,FALSE)</f>
        <v>DA+6</v>
      </c>
      <c r="E97" s="359" t="s">
        <v>279</v>
      </c>
      <c r="F97" s="578">
        <v>45336</v>
      </c>
      <c r="G97" s="578">
        <v>45338</v>
      </c>
      <c r="H97" s="579" t="s">
        <v>1016</v>
      </c>
      <c r="I97" s="580" t="s">
        <v>1032</v>
      </c>
      <c r="J97" s="581"/>
      <c r="K97" s="577"/>
      <c r="L97" s="577"/>
      <c r="M97" s="577"/>
      <c r="N97" s="577"/>
      <c r="O97" s="577"/>
      <c r="P97" s="577"/>
      <c r="Q97" s="577"/>
      <c r="R97" s="577"/>
      <c r="S97" s="577"/>
      <c r="T97" s="577"/>
      <c r="U97" s="577"/>
      <c r="V97" s="577"/>
      <c r="W97" s="577"/>
      <c r="X97" s="577"/>
      <c r="Y97" s="577"/>
      <c r="Z97" s="577"/>
      <c r="AA97" s="577"/>
      <c r="AB97" s="577"/>
      <c r="AC97" s="577"/>
      <c r="AD97" s="577"/>
      <c r="AE97" s="577"/>
      <c r="AF97" s="577"/>
      <c r="AG97" s="577"/>
      <c r="AH97" s="577"/>
      <c r="AI97" s="577"/>
      <c r="AJ97" s="577"/>
      <c r="AK97" s="577"/>
      <c r="AL97" s="577"/>
      <c r="AM97" s="577"/>
      <c r="AN97" s="577"/>
      <c r="AO97" s="577"/>
      <c r="AP97" s="577"/>
      <c r="AQ97" s="577"/>
      <c r="AR97" s="577"/>
      <c r="AS97" s="577"/>
      <c r="AT97" s="577"/>
      <c r="AU97" s="577"/>
      <c r="AV97" s="577"/>
      <c r="AW97" s="577"/>
      <c r="AX97" s="577"/>
      <c r="AY97" s="577"/>
      <c r="AZ97" s="577"/>
      <c r="BA97" s="577"/>
      <c r="BB97" s="577"/>
      <c r="BC97" s="577"/>
      <c r="BD97" s="577"/>
      <c r="BE97" s="577"/>
      <c r="BF97" s="577"/>
      <c r="BG97" s="577"/>
      <c r="BH97" s="577"/>
      <c r="BI97" s="577"/>
      <c r="BJ97" s="577"/>
      <c r="BK97" s="577"/>
      <c r="BL97" s="577"/>
      <c r="BM97" s="577"/>
      <c r="BN97" s="577"/>
      <c r="BO97" s="577"/>
      <c r="BP97" s="577"/>
      <c r="BQ97" s="577"/>
      <c r="BR97" s="577"/>
      <c r="BS97" s="577"/>
      <c r="BT97" s="577"/>
      <c r="BU97" s="577"/>
      <c r="BV97" s="577"/>
      <c r="BW97" s="577"/>
      <c r="BX97" s="577"/>
      <c r="BY97" s="577"/>
      <c r="BZ97" s="577"/>
      <c r="CA97" s="577"/>
      <c r="CB97" s="577"/>
      <c r="CC97" s="577"/>
      <c r="CD97" s="577"/>
      <c r="CE97" s="577"/>
      <c r="CF97" s="577"/>
      <c r="CG97" s="577"/>
      <c r="CH97" s="577"/>
      <c r="CI97" s="577"/>
      <c r="CJ97" s="577"/>
      <c r="CK97" s="577"/>
      <c r="CL97" s="577"/>
      <c r="CM97" s="577"/>
      <c r="CN97" s="577"/>
      <c r="CO97" s="577"/>
      <c r="CP97" s="577"/>
      <c r="CQ97" s="577"/>
      <c r="CR97" s="577"/>
      <c r="CS97" s="577"/>
      <c r="CT97" s="577"/>
      <c r="CU97" s="577"/>
      <c r="CV97" s="577"/>
      <c r="CW97" s="577"/>
    </row>
    <row r="98" spans="1:103" x14ac:dyDescent="0.3">
      <c r="A98" s="359">
        <f>+SUBTOTAL(3,$E$8:$E98)</f>
        <v>91</v>
      </c>
      <c r="B98" s="582">
        <v>45323</v>
      </c>
      <c r="C98" s="362" t="s">
        <v>70</v>
      </c>
      <c r="D98" s="359" t="str">
        <f>+VLOOKUP(C98,'Visual chart Edit'!$B$7:$C$491,2,FALSE)</f>
        <v>DB2+0</v>
      </c>
      <c r="E98" s="359" t="s">
        <v>32</v>
      </c>
      <c r="F98" s="578">
        <v>41675</v>
      </c>
      <c r="G98" s="578">
        <v>45339</v>
      </c>
      <c r="H98" s="579" t="s">
        <v>256</v>
      </c>
      <c r="I98" s="580" t="s">
        <v>240</v>
      </c>
      <c r="J98" s="581"/>
      <c r="K98" s="577"/>
      <c r="L98" s="577"/>
      <c r="M98" s="577"/>
      <c r="N98" s="577"/>
      <c r="O98" s="577"/>
      <c r="P98" s="577"/>
      <c r="Q98" s="577"/>
      <c r="R98" s="577"/>
      <c r="S98" s="577"/>
      <c r="T98" s="577"/>
      <c r="U98" s="577"/>
      <c r="V98" s="577"/>
      <c r="W98" s="577"/>
      <c r="X98" s="577"/>
      <c r="Y98" s="577"/>
      <c r="Z98" s="577"/>
      <c r="AA98" s="577"/>
      <c r="AB98" s="577"/>
      <c r="AC98" s="577"/>
      <c r="AD98" s="577"/>
      <c r="AE98" s="577"/>
      <c r="AF98" s="577"/>
      <c r="AG98" s="577"/>
      <c r="AH98" s="577"/>
      <c r="AI98" s="577"/>
      <c r="AJ98" s="577"/>
      <c r="AK98" s="577"/>
      <c r="AL98" s="577"/>
      <c r="AM98" s="577"/>
      <c r="AN98" s="577"/>
      <c r="AO98" s="577"/>
      <c r="AP98" s="577"/>
      <c r="AQ98" s="577"/>
      <c r="AR98" s="577"/>
      <c r="AS98" s="577"/>
      <c r="AT98" s="577"/>
      <c r="AU98" s="577"/>
      <c r="AV98" s="577"/>
      <c r="AW98" s="577"/>
      <c r="AX98" s="577"/>
      <c r="AY98" s="577"/>
      <c r="AZ98" s="577"/>
      <c r="BA98" s="577"/>
      <c r="BB98" s="577"/>
      <c r="BC98" s="577"/>
      <c r="BD98" s="577"/>
      <c r="BE98" s="577"/>
      <c r="BF98" s="577"/>
      <c r="BG98" s="577"/>
      <c r="BH98" s="577"/>
      <c r="BI98" s="577"/>
      <c r="BJ98" s="577"/>
      <c r="BK98" s="577"/>
      <c r="BL98" s="577"/>
      <c r="BM98" s="577"/>
      <c r="BN98" s="577"/>
      <c r="BO98" s="577"/>
      <c r="BP98" s="577"/>
      <c r="BQ98" s="577"/>
      <c r="BR98" s="577"/>
      <c r="BS98" s="577"/>
      <c r="BT98" s="577"/>
      <c r="BU98" s="577"/>
      <c r="BV98" s="577"/>
      <c r="BW98" s="577"/>
      <c r="BX98" s="577"/>
      <c r="BY98" s="577"/>
      <c r="BZ98" s="577"/>
      <c r="CA98" s="577"/>
      <c r="CB98" s="577"/>
      <c r="CC98" s="577"/>
      <c r="CD98" s="577"/>
      <c r="CE98" s="577"/>
      <c r="CF98" s="577"/>
      <c r="CG98" s="577"/>
      <c r="CH98" s="577"/>
      <c r="CI98" s="577"/>
      <c r="CJ98" s="577"/>
      <c r="CK98" s="577"/>
      <c r="CL98" s="577"/>
      <c r="CM98" s="577"/>
      <c r="CN98" s="577"/>
      <c r="CO98" s="577"/>
      <c r="CP98" s="577"/>
      <c r="CQ98" s="577"/>
      <c r="CR98" s="577"/>
      <c r="CS98" s="577"/>
      <c r="CT98" s="577"/>
      <c r="CU98" s="577"/>
      <c r="CV98" s="577"/>
      <c r="CW98" s="577"/>
    </row>
    <row r="99" spans="1:103" x14ac:dyDescent="0.3">
      <c r="A99" s="359">
        <f>+SUBTOTAL(3,$E$8:$E99)</f>
        <v>92</v>
      </c>
      <c r="B99" s="582">
        <v>45323</v>
      </c>
      <c r="C99" s="362" t="s">
        <v>728</v>
      </c>
      <c r="D99" s="359" t="str">
        <f>+VLOOKUP(C99,'Visual chart Edit'!$B$7:$C$491,2,FALSE)</f>
        <v>DA+9</v>
      </c>
      <c r="E99" s="359" t="s">
        <v>146</v>
      </c>
      <c r="F99" s="578">
        <v>45336</v>
      </c>
      <c r="G99" s="578">
        <v>45339</v>
      </c>
      <c r="H99" s="579" t="s">
        <v>882</v>
      </c>
      <c r="I99" s="580" t="s">
        <v>1032</v>
      </c>
      <c r="J99" s="581"/>
      <c r="K99" s="577"/>
      <c r="L99" s="577"/>
      <c r="M99" s="577"/>
      <c r="N99" s="577"/>
      <c r="O99" s="577"/>
      <c r="P99" s="577"/>
      <c r="Q99" s="577"/>
      <c r="R99" s="577"/>
      <c r="S99" s="577"/>
      <c r="T99" s="577"/>
      <c r="U99" s="577"/>
      <c r="V99" s="577"/>
      <c r="W99" s="577"/>
      <c r="X99" s="577"/>
      <c r="Y99" s="577"/>
      <c r="Z99" s="577"/>
      <c r="AA99" s="577"/>
      <c r="AB99" s="577"/>
      <c r="AC99" s="577"/>
      <c r="AD99" s="577"/>
      <c r="AE99" s="577"/>
      <c r="AF99" s="577"/>
      <c r="AG99" s="577"/>
      <c r="AH99" s="577"/>
      <c r="AI99" s="577"/>
      <c r="AJ99" s="577"/>
      <c r="AK99" s="577"/>
      <c r="AL99" s="577"/>
      <c r="AM99" s="577"/>
      <c r="AN99" s="577"/>
      <c r="AO99" s="577"/>
      <c r="AP99" s="577"/>
      <c r="AQ99" s="577"/>
      <c r="AR99" s="577"/>
      <c r="AS99" s="577"/>
      <c r="AT99" s="577"/>
      <c r="AU99" s="577"/>
      <c r="AV99" s="577"/>
      <c r="AW99" s="577"/>
      <c r="AX99" s="577"/>
      <c r="AY99" s="577"/>
      <c r="AZ99" s="577"/>
      <c r="BA99" s="577"/>
      <c r="BB99" s="577"/>
      <c r="BC99" s="577"/>
      <c r="BD99" s="577"/>
      <c r="BE99" s="577"/>
      <c r="BF99" s="577"/>
      <c r="BG99" s="577"/>
      <c r="BH99" s="577"/>
      <c r="BI99" s="577"/>
      <c r="BJ99" s="577"/>
      <c r="BK99" s="577"/>
      <c r="BL99" s="577"/>
      <c r="BM99" s="577"/>
      <c r="BN99" s="577"/>
      <c r="BO99" s="577"/>
      <c r="BP99" s="577"/>
      <c r="BQ99" s="577"/>
      <c r="BR99" s="577"/>
      <c r="BS99" s="577"/>
      <c r="BT99" s="577"/>
      <c r="BU99" s="577"/>
      <c r="BV99" s="577"/>
      <c r="BW99" s="577"/>
      <c r="BX99" s="577"/>
      <c r="BY99" s="577"/>
      <c r="BZ99" s="577"/>
      <c r="CA99" s="577"/>
      <c r="CB99" s="577"/>
      <c r="CC99" s="577"/>
      <c r="CD99" s="577"/>
      <c r="CE99" s="577"/>
      <c r="CF99" s="577"/>
      <c r="CG99" s="577"/>
      <c r="CH99" s="577"/>
      <c r="CI99" s="577"/>
      <c r="CJ99" s="577"/>
      <c r="CK99" s="577"/>
      <c r="CL99" s="577"/>
      <c r="CM99" s="577"/>
      <c r="CN99" s="577"/>
      <c r="CO99" s="577"/>
      <c r="CP99" s="577"/>
      <c r="CQ99" s="577"/>
      <c r="CR99" s="577"/>
      <c r="CS99" s="577"/>
      <c r="CT99" s="577"/>
      <c r="CU99" s="577"/>
      <c r="CV99" s="577"/>
      <c r="CW99" s="577"/>
    </row>
    <row r="100" spans="1:103" x14ac:dyDescent="0.3">
      <c r="A100" s="359">
        <f>+SUBTOTAL(3,$E$8:$E100)</f>
        <v>93</v>
      </c>
      <c r="B100" s="582">
        <v>45323</v>
      </c>
      <c r="C100" s="361" t="s">
        <v>193</v>
      </c>
      <c r="D100" s="359" t="str">
        <f>+VLOOKUP(C100,'Visual chart Edit'!$B$7:$C$491,2,FALSE)</f>
        <v>DA+3</v>
      </c>
      <c r="E100" s="359" t="s">
        <v>279</v>
      </c>
      <c r="F100" s="578">
        <v>45332</v>
      </c>
      <c r="G100" s="578">
        <v>45340</v>
      </c>
      <c r="H100" s="579" t="s">
        <v>256</v>
      </c>
      <c r="I100" s="580" t="s">
        <v>240</v>
      </c>
      <c r="J100" s="581"/>
      <c r="K100" s="577"/>
      <c r="L100" s="577"/>
      <c r="M100" s="577"/>
      <c r="N100" s="577"/>
      <c r="O100" s="577"/>
      <c r="P100" s="577"/>
      <c r="Q100" s="577"/>
      <c r="R100" s="577"/>
      <c r="S100" s="577"/>
      <c r="T100" s="577"/>
      <c r="U100" s="577"/>
      <c r="V100" s="577"/>
      <c r="W100" s="577"/>
      <c r="X100" s="577"/>
      <c r="Y100" s="577"/>
      <c r="Z100" s="577"/>
      <c r="AA100" s="577"/>
      <c r="AB100" s="577"/>
      <c r="AC100" s="577"/>
      <c r="AD100" s="577"/>
      <c r="AE100" s="577"/>
      <c r="AF100" s="577"/>
      <c r="AG100" s="577"/>
      <c r="AH100" s="577"/>
      <c r="AI100" s="577"/>
      <c r="AJ100" s="577"/>
      <c r="AK100" s="577"/>
      <c r="AL100" s="577"/>
      <c r="AM100" s="577"/>
      <c r="AN100" s="577"/>
      <c r="AO100" s="577"/>
      <c r="AP100" s="577"/>
      <c r="AQ100" s="577"/>
      <c r="AR100" s="577"/>
      <c r="AS100" s="577"/>
      <c r="AT100" s="577"/>
      <c r="AU100" s="577"/>
      <c r="AV100" s="577"/>
      <c r="AW100" s="577"/>
      <c r="AX100" s="577"/>
      <c r="AY100" s="577"/>
      <c r="AZ100" s="577"/>
      <c r="BA100" s="577"/>
      <c r="BB100" s="577"/>
      <c r="BC100" s="577"/>
      <c r="BD100" s="577"/>
      <c r="BE100" s="577"/>
      <c r="BF100" s="577"/>
      <c r="BG100" s="577"/>
      <c r="BH100" s="577"/>
      <c r="BI100" s="577"/>
      <c r="BJ100" s="577"/>
      <c r="BK100" s="577"/>
      <c r="BL100" s="577"/>
      <c r="BM100" s="577"/>
      <c r="BN100" s="577"/>
      <c r="BO100" s="577"/>
      <c r="BP100" s="577"/>
      <c r="BQ100" s="577"/>
      <c r="BR100" s="577"/>
      <c r="BS100" s="577"/>
      <c r="BT100" s="577"/>
      <c r="BU100" s="577"/>
      <c r="BV100" s="577"/>
      <c r="BW100" s="577"/>
      <c r="BX100" s="577"/>
      <c r="BY100" s="577"/>
      <c r="BZ100" s="577"/>
      <c r="CA100" s="577"/>
      <c r="CB100" s="577"/>
      <c r="CC100" s="577"/>
      <c r="CD100" s="577"/>
      <c r="CE100" s="577"/>
      <c r="CF100" s="577"/>
      <c r="CG100" s="577"/>
      <c r="CH100" s="577"/>
      <c r="CI100" s="577"/>
      <c r="CJ100" s="577"/>
      <c r="CK100" s="577"/>
      <c r="CL100" s="577"/>
      <c r="CM100" s="577"/>
      <c r="CN100" s="577"/>
      <c r="CO100" s="577"/>
      <c r="CP100" s="577"/>
      <c r="CQ100" s="577"/>
      <c r="CR100" s="577"/>
      <c r="CS100" s="577"/>
      <c r="CT100" s="577"/>
      <c r="CU100" s="577"/>
      <c r="CV100" s="577"/>
      <c r="CW100" s="577"/>
    </row>
    <row r="101" spans="1:103" x14ac:dyDescent="0.3">
      <c r="A101" s="359">
        <f>+SUBTOTAL(3,$E$8:$E101)</f>
        <v>94</v>
      </c>
      <c r="B101" s="582">
        <v>45323</v>
      </c>
      <c r="C101" s="361" t="s">
        <v>699</v>
      </c>
      <c r="D101" s="359" t="str">
        <f>+VLOOKUP(C101,'Visual chart Edit'!$B$7:$C$491,2,FALSE)</f>
        <v>DA+3</v>
      </c>
      <c r="E101" s="359" t="s">
        <v>146</v>
      </c>
      <c r="F101" s="578">
        <v>45336</v>
      </c>
      <c r="G101" s="578">
        <v>45340</v>
      </c>
      <c r="H101" s="579" t="s">
        <v>883</v>
      </c>
      <c r="I101" s="580" t="s">
        <v>1032</v>
      </c>
      <c r="J101" s="581"/>
      <c r="K101" s="577"/>
      <c r="L101" s="577"/>
      <c r="M101" s="577"/>
      <c r="N101" s="577"/>
      <c r="O101" s="577"/>
      <c r="P101" s="577"/>
      <c r="Q101" s="577"/>
      <c r="R101" s="577"/>
      <c r="S101" s="577"/>
      <c r="T101" s="577"/>
      <c r="U101" s="577"/>
      <c r="V101" s="577"/>
      <c r="W101" s="577"/>
      <c r="X101" s="577"/>
      <c r="Y101" s="577"/>
      <c r="Z101" s="577"/>
      <c r="AA101" s="577"/>
      <c r="AB101" s="577"/>
      <c r="AC101" s="577"/>
      <c r="AD101" s="577"/>
      <c r="AE101" s="577"/>
      <c r="AF101" s="577"/>
      <c r="AG101" s="577"/>
      <c r="AH101" s="577"/>
      <c r="AI101" s="577"/>
      <c r="AJ101" s="577"/>
      <c r="AK101" s="577"/>
      <c r="AL101" s="577"/>
      <c r="AM101" s="577"/>
      <c r="AN101" s="577"/>
      <c r="AO101" s="577"/>
      <c r="AP101" s="577"/>
      <c r="AQ101" s="577"/>
      <c r="AR101" s="577"/>
      <c r="AS101" s="577"/>
      <c r="AT101" s="577"/>
      <c r="AU101" s="577"/>
      <c r="AV101" s="577"/>
      <c r="AW101" s="577"/>
      <c r="AX101" s="577"/>
      <c r="AY101" s="577"/>
      <c r="AZ101" s="577"/>
      <c r="BA101" s="577"/>
      <c r="BB101" s="577"/>
      <c r="BC101" s="577"/>
      <c r="BD101" s="577"/>
      <c r="BE101" s="577"/>
      <c r="BF101" s="577"/>
      <c r="BG101" s="577"/>
      <c r="BH101" s="577"/>
      <c r="BI101" s="577"/>
      <c r="BJ101" s="577"/>
      <c r="BK101" s="577"/>
      <c r="BL101" s="577"/>
      <c r="BM101" s="577"/>
      <c r="BN101" s="577"/>
      <c r="BO101" s="577"/>
      <c r="BP101" s="577"/>
      <c r="BQ101" s="577"/>
      <c r="BR101" s="577"/>
      <c r="BS101" s="577"/>
      <c r="BT101" s="577"/>
      <c r="BU101" s="577"/>
      <c r="BV101" s="577"/>
      <c r="BW101" s="577"/>
      <c r="BX101" s="577"/>
      <c r="BY101" s="577"/>
      <c r="BZ101" s="577"/>
      <c r="CA101" s="577"/>
      <c r="CB101" s="577"/>
      <c r="CC101" s="577"/>
      <c r="CD101" s="577"/>
      <c r="CE101" s="577"/>
      <c r="CF101" s="577"/>
      <c r="CG101" s="577"/>
      <c r="CH101" s="577"/>
      <c r="CI101" s="577"/>
      <c r="CJ101" s="577"/>
      <c r="CK101" s="577"/>
      <c r="CL101" s="577"/>
      <c r="CM101" s="577"/>
      <c r="CN101" s="577"/>
      <c r="CO101" s="577"/>
      <c r="CP101" s="577"/>
      <c r="CQ101" s="577"/>
      <c r="CR101" s="577"/>
      <c r="CS101" s="577"/>
      <c r="CT101" s="577"/>
      <c r="CU101" s="577"/>
      <c r="CV101" s="577"/>
      <c r="CW101" s="577"/>
    </row>
    <row r="102" spans="1:103" x14ac:dyDescent="0.3">
      <c r="A102" s="359">
        <f>+SUBTOTAL(3,$E$8:$E102)</f>
        <v>95</v>
      </c>
      <c r="B102" s="582">
        <v>45323</v>
      </c>
      <c r="C102" s="361" t="s">
        <v>727</v>
      </c>
      <c r="D102" s="359" t="str">
        <f>+VLOOKUP(C102,'Visual chart Edit'!$B$7:$C$491,2,FALSE)</f>
        <v>DA+3</v>
      </c>
      <c r="E102" s="359" t="s">
        <v>146</v>
      </c>
      <c r="F102" s="578">
        <v>45339</v>
      </c>
      <c r="G102" s="578">
        <v>45341</v>
      </c>
      <c r="H102" s="579" t="s">
        <v>882</v>
      </c>
      <c r="I102" s="580" t="s">
        <v>1032</v>
      </c>
      <c r="J102" s="581"/>
      <c r="K102" s="577"/>
      <c r="L102" s="577"/>
      <c r="M102" s="577"/>
      <c r="N102" s="577"/>
      <c r="O102" s="577"/>
      <c r="P102" s="577"/>
      <c r="Q102" s="577"/>
      <c r="R102" s="577"/>
      <c r="S102" s="577"/>
      <c r="T102" s="577"/>
      <c r="U102" s="577"/>
      <c r="V102" s="577"/>
      <c r="W102" s="577"/>
      <c r="X102" s="577"/>
      <c r="Y102" s="577"/>
      <c r="Z102" s="577"/>
      <c r="AA102" s="577"/>
      <c r="AB102" s="577"/>
      <c r="AC102" s="577"/>
      <c r="AD102" s="577"/>
      <c r="AE102" s="577"/>
      <c r="AF102" s="577"/>
      <c r="AG102" s="577"/>
      <c r="AH102" s="577"/>
      <c r="AI102" s="577"/>
      <c r="AJ102" s="577"/>
      <c r="AK102" s="577"/>
      <c r="AL102" s="577"/>
      <c r="AM102" s="577"/>
      <c r="AN102" s="577"/>
      <c r="AO102" s="577"/>
      <c r="AP102" s="577"/>
      <c r="AQ102" s="577"/>
      <c r="AR102" s="577"/>
      <c r="AS102" s="577"/>
      <c r="AT102" s="577"/>
      <c r="AU102" s="577"/>
      <c r="AV102" s="577"/>
      <c r="AW102" s="577"/>
      <c r="AX102" s="577"/>
      <c r="AY102" s="577"/>
      <c r="AZ102" s="577"/>
      <c r="BA102" s="577"/>
      <c r="BB102" s="577"/>
      <c r="BC102" s="577"/>
      <c r="BD102" s="577"/>
      <c r="BE102" s="577"/>
      <c r="BF102" s="577"/>
      <c r="BG102" s="577"/>
      <c r="BH102" s="577"/>
      <c r="BI102" s="577"/>
      <c r="BJ102" s="577"/>
      <c r="BK102" s="577"/>
      <c r="BL102" s="577"/>
      <c r="BM102" s="577"/>
      <c r="BN102" s="577"/>
      <c r="BO102" s="577"/>
      <c r="BP102" s="577"/>
      <c r="BQ102" s="577"/>
      <c r="BR102" s="577"/>
      <c r="BS102" s="577"/>
      <c r="BT102" s="577"/>
      <c r="BU102" s="577"/>
      <c r="BV102" s="577"/>
      <c r="BW102" s="577"/>
      <c r="BX102" s="577"/>
      <c r="BY102" s="577"/>
      <c r="BZ102" s="577"/>
      <c r="CA102" s="577"/>
      <c r="CB102" s="577"/>
      <c r="CC102" s="577"/>
      <c r="CD102" s="577"/>
      <c r="CE102" s="577"/>
      <c r="CF102" s="577"/>
      <c r="CG102" s="577"/>
      <c r="CH102" s="577"/>
      <c r="CI102" s="577"/>
      <c r="CJ102" s="577"/>
      <c r="CK102" s="577"/>
      <c r="CL102" s="577"/>
      <c r="CM102" s="577"/>
      <c r="CN102" s="577"/>
      <c r="CO102" s="577"/>
      <c r="CP102" s="577"/>
      <c r="CQ102" s="577"/>
      <c r="CR102" s="577"/>
      <c r="CS102" s="577"/>
      <c r="CT102" s="577"/>
      <c r="CU102" s="577"/>
      <c r="CV102" s="577"/>
      <c r="CW102" s="577"/>
    </row>
    <row r="103" spans="1:103" x14ac:dyDescent="0.3">
      <c r="A103" s="359">
        <f>+SUBTOTAL(3,$E$8:$E103)</f>
        <v>96</v>
      </c>
      <c r="B103" s="582">
        <v>45323</v>
      </c>
      <c r="C103" s="361" t="s">
        <v>792</v>
      </c>
      <c r="D103" s="359" t="str">
        <f>+VLOOKUP(C103,'Visual chart Edit'!$B$7:$C$491,2,FALSE)</f>
        <v>DA+6</v>
      </c>
      <c r="E103" s="359" t="s">
        <v>279</v>
      </c>
      <c r="F103" s="578">
        <v>45339</v>
      </c>
      <c r="G103" s="578">
        <v>45342</v>
      </c>
      <c r="H103" s="579" t="s">
        <v>880</v>
      </c>
      <c r="I103" s="580" t="s">
        <v>1032</v>
      </c>
      <c r="J103" s="581"/>
      <c r="K103" s="577"/>
      <c r="L103" s="577"/>
      <c r="M103" s="577"/>
      <c r="N103" s="577"/>
      <c r="O103" s="577"/>
      <c r="P103" s="577"/>
      <c r="Q103" s="577"/>
      <c r="R103" s="577"/>
      <c r="S103" s="577"/>
      <c r="T103" s="577"/>
      <c r="U103" s="577"/>
      <c r="V103" s="577"/>
      <c r="W103" s="577"/>
      <c r="X103" s="577"/>
      <c r="Y103" s="577"/>
      <c r="Z103" s="577"/>
      <c r="AA103" s="577"/>
      <c r="AB103" s="577"/>
      <c r="AC103" s="577"/>
      <c r="AD103" s="577"/>
      <c r="AE103" s="577"/>
      <c r="AF103" s="577"/>
      <c r="AG103" s="577"/>
      <c r="AH103" s="577"/>
      <c r="AI103" s="577"/>
      <c r="AJ103" s="577"/>
      <c r="AK103" s="577"/>
      <c r="AL103" s="577"/>
      <c r="AM103" s="577"/>
      <c r="AN103" s="577"/>
      <c r="AO103" s="577"/>
      <c r="AP103" s="577"/>
      <c r="AQ103" s="577"/>
      <c r="AR103" s="577"/>
      <c r="AS103" s="577"/>
      <c r="AT103" s="577"/>
      <c r="AU103" s="577"/>
      <c r="AV103" s="577"/>
      <c r="AW103" s="577"/>
      <c r="AX103" s="577"/>
      <c r="AY103" s="577"/>
      <c r="AZ103" s="577"/>
      <c r="BA103" s="577"/>
      <c r="BB103" s="577"/>
      <c r="BC103" s="577"/>
      <c r="BD103" s="577"/>
      <c r="BE103" s="577"/>
      <c r="BF103" s="577"/>
      <c r="BG103" s="577"/>
      <c r="BH103" s="577"/>
      <c r="BI103" s="577"/>
      <c r="BJ103" s="577"/>
      <c r="BK103" s="577"/>
      <c r="BL103" s="577"/>
      <c r="BM103" s="577"/>
      <c r="BN103" s="577"/>
      <c r="BO103" s="577"/>
      <c r="BP103" s="577"/>
      <c r="BQ103" s="577"/>
      <c r="BR103" s="577"/>
      <c r="BS103" s="577"/>
      <c r="BT103" s="577"/>
      <c r="BU103" s="577"/>
      <c r="BV103" s="577"/>
      <c r="BW103" s="577"/>
      <c r="BX103" s="577"/>
      <c r="BY103" s="577"/>
      <c r="BZ103" s="577"/>
      <c r="CA103" s="577"/>
      <c r="CB103" s="577"/>
      <c r="CC103" s="577"/>
      <c r="CD103" s="577"/>
      <c r="CE103" s="577"/>
      <c r="CF103" s="577"/>
      <c r="CG103" s="577"/>
      <c r="CH103" s="577"/>
      <c r="CI103" s="577"/>
      <c r="CJ103" s="577"/>
      <c r="CK103" s="577"/>
      <c r="CL103" s="577"/>
      <c r="CM103" s="577"/>
      <c r="CN103" s="577"/>
      <c r="CO103" s="577"/>
      <c r="CP103" s="577"/>
      <c r="CQ103" s="577"/>
      <c r="CR103" s="577"/>
      <c r="CS103" s="577"/>
      <c r="CT103" s="577"/>
      <c r="CU103" s="577"/>
      <c r="CV103" s="577"/>
      <c r="CW103" s="577"/>
    </row>
    <row r="104" spans="1:103" s="585" customFormat="1" x14ac:dyDescent="0.3">
      <c r="A104" s="359">
        <f>+SUBTOTAL(3,$E$8:$E104)</f>
        <v>97</v>
      </c>
      <c r="B104" s="582">
        <v>45323</v>
      </c>
      <c r="C104" s="362" t="s">
        <v>795</v>
      </c>
      <c r="D104" s="359" t="str">
        <f>+VLOOKUP(C104,'Visual chart Edit'!$B$7:$C$491,2,FALSE)</f>
        <v>DA+3</v>
      </c>
      <c r="E104" s="359" t="s">
        <v>146</v>
      </c>
      <c r="F104" s="578">
        <v>45339</v>
      </c>
      <c r="G104" s="578">
        <v>45343</v>
      </c>
      <c r="H104" s="579" t="s">
        <v>239</v>
      </c>
      <c r="I104" s="580" t="s">
        <v>1013</v>
      </c>
      <c r="J104" s="581"/>
      <c r="K104" s="584"/>
      <c r="L104" s="584"/>
      <c r="M104" s="584"/>
      <c r="N104" s="584"/>
      <c r="O104" s="584"/>
      <c r="P104" s="584"/>
      <c r="Q104" s="584"/>
      <c r="R104" s="584"/>
      <c r="S104" s="584"/>
      <c r="T104" s="584"/>
      <c r="U104" s="584"/>
      <c r="V104" s="584"/>
      <c r="W104" s="584"/>
      <c r="X104" s="584"/>
      <c r="Y104" s="584"/>
      <c r="Z104" s="584"/>
      <c r="AA104" s="584"/>
      <c r="AB104" s="584"/>
      <c r="AC104" s="584"/>
      <c r="AD104" s="584"/>
      <c r="AE104" s="584"/>
      <c r="AF104" s="584"/>
      <c r="AG104" s="584"/>
      <c r="AH104" s="584"/>
      <c r="AI104" s="584"/>
      <c r="AJ104" s="584"/>
      <c r="AK104" s="584"/>
      <c r="AL104" s="584"/>
      <c r="AM104" s="584"/>
      <c r="AN104" s="584"/>
      <c r="AO104" s="584"/>
      <c r="AP104" s="584"/>
      <c r="AQ104" s="584"/>
      <c r="AR104" s="584"/>
      <c r="AS104" s="584"/>
      <c r="AT104" s="584"/>
      <c r="AU104" s="584"/>
      <c r="AV104" s="584"/>
      <c r="AW104" s="584"/>
      <c r="AX104" s="584"/>
      <c r="AY104" s="584"/>
      <c r="AZ104" s="584"/>
      <c r="BA104" s="584"/>
      <c r="BB104" s="584"/>
      <c r="BC104" s="584"/>
      <c r="BD104" s="584"/>
      <c r="BE104" s="584"/>
      <c r="BF104" s="584"/>
      <c r="BG104" s="584"/>
      <c r="BH104" s="584"/>
      <c r="BI104" s="584"/>
      <c r="BJ104" s="584"/>
      <c r="BK104" s="584"/>
      <c r="BL104" s="584"/>
      <c r="BM104" s="584"/>
      <c r="BN104" s="584"/>
      <c r="BO104" s="584"/>
      <c r="BP104" s="584"/>
      <c r="BQ104" s="584"/>
      <c r="BR104" s="584"/>
      <c r="BS104" s="584"/>
      <c r="BT104" s="584"/>
      <c r="BU104" s="584"/>
      <c r="BV104" s="584"/>
      <c r="BW104" s="584"/>
      <c r="BX104" s="584"/>
      <c r="BY104" s="584"/>
      <c r="BZ104" s="584"/>
      <c r="CA104" s="584"/>
      <c r="CB104" s="584"/>
      <c r="CC104" s="584"/>
      <c r="CD104" s="584"/>
      <c r="CE104" s="584"/>
      <c r="CF104" s="584"/>
      <c r="CG104" s="584"/>
      <c r="CH104" s="584"/>
      <c r="CI104" s="584"/>
      <c r="CJ104" s="584"/>
      <c r="CK104" s="584"/>
      <c r="CL104" s="584"/>
      <c r="CM104" s="584"/>
      <c r="CN104" s="584"/>
      <c r="CO104" s="584"/>
      <c r="CP104" s="584"/>
      <c r="CQ104" s="584"/>
      <c r="CR104" s="584"/>
      <c r="CS104" s="584"/>
      <c r="CT104" s="584"/>
      <c r="CU104" s="584"/>
      <c r="CV104" s="584"/>
      <c r="CW104" s="584"/>
    </row>
    <row r="105" spans="1:103" x14ac:dyDescent="0.3">
      <c r="A105" s="359">
        <f>+SUBTOTAL(3,$E$8:$E105)</f>
        <v>98</v>
      </c>
      <c r="B105" s="582">
        <v>45323</v>
      </c>
      <c r="C105" s="361" t="s">
        <v>734</v>
      </c>
      <c r="D105" s="359" t="str">
        <f>+VLOOKUP(C105,'Visual chart Edit'!$B$7:$C$491,2,FALSE)</f>
        <v>DA+3</v>
      </c>
      <c r="E105" s="359" t="s">
        <v>146</v>
      </c>
      <c r="F105" s="578">
        <v>45343</v>
      </c>
      <c r="G105" s="578">
        <v>45344</v>
      </c>
      <c r="H105" s="579" t="s">
        <v>882</v>
      </c>
      <c r="I105" s="580" t="s">
        <v>1032</v>
      </c>
      <c r="J105" s="581"/>
      <c r="K105" s="577"/>
      <c r="L105" s="577"/>
      <c r="M105" s="577"/>
      <c r="N105" s="577"/>
      <c r="O105" s="577"/>
      <c r="P105" s="577"/>
      <c r="Q105" s="577"/>
      <c r="R105" s="577"/>
      <c r="S105" s="577"/>
      <c r="T105" s="577"/>
      <c r="U105" s="577"/>
      <c r="V105" s="577"/>
      <c r="W105" s="577"/>
      <c r="X105" s="577"/>
      <c r="Y105" s="577"/>
      <c r="Z105" s="577"/>
      <c r="AA105" s="577"/>
      <c r="AB105" s="577"/>
      <c r="AC105" s="577"/>
      <c r="AD105" s="577"/>
      <c r="AE105" s="577"/>
      <c r="AF105" s="577"/>
      <c r="AG105" s="577"/>
      <c r="AH105" s="577"/>
      <c r="AI105" s="577"/>
      <c r="AJ105" s="577"/>
      <c r="AK105" s="577"/>
      <c r="AL105" s="577"/>
      <c r="AM105" s="577"/>
      <c r="AN105" s="577"/>
      <c r="AO105" s="577"/>
      <c r="AP105" s="577"/>
      <c r="AQ105" s="577"/>
      <c r="AR105" s="577"/>
      <c r="AS105" s="577"/>
      <c r="AT105" s="577"/>
      <c r="AU105" s="577"/>
      <c r="AV105" s="577"/>
      <c r="AW105" s="577"/>
      <c r="AX105" s="577"/>
      <c r="AY105" s="577"/>
      <c r="AZ105" s="577"/>
      <c r="BA105" s="577"/>
      <c r="BB105" s="577"/>
      <c r="BC105" s="577"/>
      <c r="BD105" s="577"/>
      <c r="BE105" s="577"/>
      <c r="BF105" s="577"/>
      <c r="BG105" s="577"/>
      <c r="BH105" s="577"/>
      <c r="BI105" s="577"/>
      <c r="BJ105" s="577"/>
      <c r="BK105" s="577"/>
      <c r="BL105" s="577"/>
      <c r="BM105" s="577"/>
      <c r="BN105" s="577"/>
      <c r="BO105" s="577"/>
      <c r="BP105" s="577"/>
      <c r="BQ105" s="577"/>
      <c r="BR105" s="577"/>
      <c r="BS105" s="577"/>
      <c r="BT105" s="577"/>
      <c r="BU105" s="577"/>
      <c r="BV105" s="577"/>
      <c r="BW105" s="577"/>
      <c r="BX105" s="577"/>
      <c r="BY105" s="577"/>
      <c r="BZ105" s="577"/>
      <c r="CA105" s="577"/>
      <c r="CB105" s="577"/>
      <c r="CC105" s="577"/>
      <c r="CD105" s="577"/>
      <c r="CE105" s="577"/>
      <c r="CF105" s="577"/>
      <c r="CG105" s="577"/>
      <c r="CH105" s="577"/>
      <c r="CI105" s="577"/>
      <c r="CJ105" s="577"/>
      <c r="CK105" s="577"/>
      <c r="CL105" s="577"/>
      <c r="CM105" s="577"/>
      <c r="CN105" s="577"/>
      <c r="CO105" s="577"/>
      <c r="CP105" s="577"/>
      <c r="CQ105" s="577"/>
      <c r="CR105" s="577"/>
      <c r="CS105" s="577"/>
      <c r="CT105" s="577"/>
      <c r="CU105" s="577"/>
      <c r="CV105" s="577"/>
      <c r="CW105" s="577"/>
    </row>
    <row r="106" spans="1:103" x14ac:dyDescent="0.3">
      <c r="A106" s="359">
        <f>+SUBTOTAL(3,$E$8:$E106)</f>
        <v>99</v>
      </c>
      <c r="B106" s="582">
        <v>45323</v>
      </c>
      <c r="C106" s="361" t="s">
        <v>825</v>
      </c>
      <c r="D106" s="359" t="str">
        <f>+VLOOKUP(C106,'Visual chart Edit'!$B$7:$C$491,2,FALSE)</f>
        <v>DA+3</v>
      </c>
      <c r="E106" s="359" t="s">
        <v>279</v>
      </c>
      <c r="F106" s="578">
        <v>45345</v>
      </c>
      <c r="G106" s="578">
        <v>45346</v>
      </c>
      <c r="H106" s="579" t="s">
        <v>884</v>
      </c>
      <c r="I106" s="580" t="s">
        <v>1013</v>
      </c>
      <c r="J106" s="581"/>
      <c r="K106" s="577"/>
      <c r="L106" s="577"/>
      <c r="M106" s="577"/>
      <c r="N106" s="577"/>
      <c r="O106" s="577"/>
      <c r="P106" s="577"/>
      <c r="Q106" s="577"/>
      <c r="R106" s="577"/>
      <c r="S106" s="577"/>
      <c r="T106" s="577"/>
      <c r="U106" s="577"/>
      <c r="V106" s="577"/>
      <c r="W106" s="577"/>
      <c r="X106" s="577"/>
      <c r="Y106" s="577"/>
      <c r="Z106" s="577"/>
      <c r="AA106" s="577"/>
      <c r="AB106" s="577"/>
      <c r="AC106" s="577"/>
      <c r="AD106" s="577"/>
      <c r="AE106" s="577"/>
      <c r="AF106" s="577"/>
      <c r="AG106" s="577"/>
      <c r="AH106" s="577"/>
      <c r="AI106" s="577"/>
      <c r="AJ106" s="577"/>
      <c r="AK106" s="577"/>
      <c r="AL106" s="577"/>
      <c r="AM106" s="577"/>
      <c r="AN106" s="577"/>
      <c r="AO106" s="577"/>
      <c r="AP106" s="577"/>
      <c r="AQ106" s="577"/>
      <c r="AR106" s="577"/>
      <c r="AS106" s="577"/>
      <c r="AT106" s="577"/>
      <c r="AU106" s="577"/>
      <c r="AV106" s="577"/>
      <c r="AW106" s="577"/>
      <c r="AX106" s="577"/>
      <c r="AY106" s="577"/>
      <c r="AZ106" s="577"/>
      <c r="BA106" s="577"/>
      <c r="BB106" s="577"/>
      <c r="BC106" s="577"/>
      <c r="BD106" s="577"/>
      <c r="BE106" s="577"/>
      <c r="BF106" s="577"/>
      <c r="BG106" s="577"/>
      <c r="BH106" s="577"/>
      <c r="BI106" s="577"/>
      <c r="BJ106" s="577"/>
      <c r="BK106" s="577"/>
      <c r="BL106" s="577"/>
      <c r="BM106" s="577"/>
      <c r="BN106" s="577"/>
      <c r="BO106" s="577"/>
      <c r="BP106" s="577"/>
      <c r="BQ106" s="577"/>
      <c r="BR106" s="577"/>
      <c r="BS106" s="577"/>
      <c r="BT106" s="577"/>
      <c r="BU106" s="577"/>
      <c r="BV106" s="577"/>
      <c r="BW106" s="577"/>
      <c r="BX106" s="577"/>
      <c r="BY106" s="577"/>
      <c r="BZ106" s="577"/>
      <c r="CA106" s="577"/>
      <c r="CB106" s="577"/>
      <c r="CC106" s="577"/>
      <c r="CD106" s="577"/>
      <c r="CE106" s="577"/>
      <c r="CF106" s="577"/>
      <c r="CG106" s="577"/>
      <c r="CH106" s="577"/>
      <c r="CI106" s="577"/>
      <c r="CJ106" s="577"/>
      <c r="CK106" s="577"/>
      <c r="CL106" s="577"/>
      <c r="CM106" s="577"/>
      <c r="CN106" s="577"/>
      <c r="CO106" s="577"/>
      <c r="CP106" s="577"/>
      <c r="CQ106" s="577"/>
      <c r="CR106" s="577"/>
      <c r="CS106" s="577"/>
      <c r="CT106" s="577"/>
      <c r="CU106" s="577"/>
      <c r="CV106" s="577"/>
      <c r="CW106" s="577"/>
    </row>
    <row r="107" spans="1:103" x14ac:dyDescent="0.3">
      <c r="A107" s="359">
        <f>+SUBTOTAL(3,$E$8:$E107)</f>
        <v>100</v>
      </c>
      <c r="B107" s="582">
        <v>45323</v>
      </c>
      <c r="C107" s="361" t="s">
        <v>775</v>
      </c>
      <c r="D107" s="359" t="str">
        <f>+VLOOKUP(C107,'Visual chart Edit'!$B$7:$C$491,2,FALSE)</f>
        <v>DA+3</v>
      </c>
      <c r="E107" s="359" t="s">
        <v>32</v>
      </c>
      <c r="F107" s="578">
        <v>45342</v>
      </c>
      <c r="G107" s="578">
        <v>45346</v>
      </c>
      <c r="H107" s="579" t="s">
        <v>1016</v>
      </c>
      <c r="I107" s="580" t="s">
        <v>1032</v>
      </c>
      <c r="J107" s="581"/>
      <c r="K107" s="577"/>
      <c r="L107" s="577"/>
      <c r="M107" s="577"/>
      <c r="N107" s="577"/>
      <c r="O107" s="577"/>
      <c r="P107" s="577"/>
      <c r="Q107" s="577"/>
      <c r="R107" s="577"/>
      <c r="S107" s="577"/>
      <c r="T107" s="577"/>
      <c r="U107" s="577"/>
      <c r="V107" s="577"/>
      <c r="W107" s="577"/>
      <c r="X107" s="577"/>
      <c r="Y107" s="577"/>
      <c r="Z107" s="577"/>
      <c r="AA107" s="577"/>
      <c r="AB107" s="577"/>
      <c r="AC107" s="577"/>
      <c r="AD107" s="577"/>
      <c r="AE107" s="577"/>
      <c r="AF107" s="577"/>
      <c r="AG107" s="577"/>
      <c r="AH107" s="577"/>
      <c r="AI107" s="577"/>
      <c r="AJ107" s="577"/>
      <c r="AK107" s="577"/>
      <c r="AL107" s="577"/>
      <c r="AM107" s="577"/>
      <c r="AN107" s="577"/>
      <c r="AO107" s="577"/>
      <c r="AP107" s="577"/>
      <c r="AQ107" s="577"/>
      <c r="AR107" s="577"/>
      <c r="AS107" s="577"/>
      <c r="AT107" s="577"/>
      <c r="AU107" s="577"/>
      <c r="AV107" s="577"/>
      <c r="AW107" s="577"/>
      <c r="AX107" s="577"/>
      <c r="AY107" s="577"/>
      <c r="AZ107" s="577"/>
      <c r="BA107" s="577"/>
      <c r="BB107" s="577"/>
      <c r="BC107" s="577"/>
      <c r="BD107" s="577"/>
      <c r="BE107" s="577"/>
      <c r="BF107" s="577"/>
      <c r="BG107" s="577"/>
      <c r="BH107" s="577"/>
      <c r="BI107" s="577"/>
      <c r="BJ107" s="577"/>
      <c r="BK107" s="577"/>
      <c r="BL107" s="577"/>
      <c r="BM107" s="577"/>
      <c r="BN107" s="577"/>
      <c r="BO107" s="577"/>
      <c r="BP107" s="577"/>
      <c r="BQ107" s="577"/>
      <c r="BR107" s="577"/>
      <c r="BS107" s="577"/>
      <c r="BT107" s="577"/>
      <c r="BU107" s="577"/>
      <c r="BV107" s="577"/>
      <c r="BW107" s="577"/>
      <c r="BX107" s="577"/>
      <c r="BY107" s="577"/>
      <c r="BZ107" s="577"/>
      <c r="CA107" s="577"/>
      <c r="CB107" s="577"/>
      <c r="CC107" s="577"/>
      <c r="CD107" s="577"/>
      <c r="CE107" s="577"/>
      <c r="CF107" s="577"/>
      <c r="CG107" s="577"/>
      <c r="CH107" s="577"/>
      <c r="CI107" s="577"/>
      <c r="CJ107" s="577"/>
      <c r="CK107" s="577"/>
      <c r="CL107" s="577"/>
      <c r="CM107" s="577"/>
      <c r="CN107" s="577"/>
      <c r="CO107" s="577"/>
      <c r="CP107" s="577"/>
      <c r="CQ107" s="577"/>
      <c r="CR107" s="577"/>
      <c r="CS107" s="577"/>
      <c r="CT107" s="577"/>
      <c r="CU107" s="577"/>
      <c r="CV107" s="577"/>
      <c r="CW107" s="577"/>
    </row>
    <row r="108" spans="1:103" x14ac:dyDescent="0.3">
      <c r="A108" s="359">
        <f>+SUBTOTAL(3,$E$8:$E108)</f>
        <v>101</v>
      </c>
      <c r="B108" s="582">
        <v>45323</v>
      </c>
      <c r="C108" s="361" t="s">
        <v>180</v>
      </c>
      <c r="D108" s="359" t="str">
        <f>+VLOOKUP(C108,'Visual chart Edit'!$B$7:$C$491,2,FALSE)</f>
        <v>DA+6</v>
      </c>
      <c r="E108" s="359" t="s">
        <v>279</v>
      </c>
      <c r="F108" s="578">
        <v>45341</v>
      </c>
      <c r="G108" s="578">
        <v>45347</v>
      </c>
      <c r="H108" s="579" t="s">
        <v>382</v>
      </c>
      <c r="I108" s="580" t="s">
        <v>240</v>
      </c>
      <c r="J108" s="581"/>
      <c r="K108" s="577"/>
      <c r="L108" s="577"/>
      <c r="M108" s="577"/>
      <c r="N108" s="577"/>
      <c r="O108" s="577"/>
      <c r="P108" s="577"/>
      <c r="Q108" s="577"/>
      <c r="R108" s="577"/>
      <c r="S108" s="577"/>
      <c r="T108" s="577"/>
      <c r="U108" s="577"/>
      <c r="V108" s="577"/>
      <c r="W108" s="577"/>
      <c r="X108" s="577"/>
      <c r="Y108" s="577"/>
      <c r="Z108" s="577"/>
      <c r="AA108" s="577"/>
      <c r="AB108" s="577"/>
      <c r="AC108" s="577"/>
      <c r="AD108" s="577"/>
      <c r="AE108" s="577"/>
      <c r="AF108" s="577"/>
      <c r="AG108" s="577"/>
      <c r="AH108" s="577"/>
      <c r="AI108" s="577"/>
      <c r="AJ108" s="577"/>
      <c r="AK108" s="577"/>
      <c r="AL108" s="577"/>
      <c r="AM108" s="577"/>
      <c r="AN108" s="577"/>
      <c r="AO108" s="577"/>
      <c r="AP108" s="577"/>
      <c r="AQ108" s="577"/>
      <c r="AR108" s="577"/>
      <c r="AS108" s="577"/>
      <c r="AT108" s="577"/>
      <c r="AU108" s="577"/>
      <c r="AV108" s="577"/>
      <c r="AW108" s="577"/>
      <c r="AX108" s="577"/>
      <c r="AY108" s="577"/>
      <c r="AZ108" s="577"/>
      <c r="BA108" s="577"/>
      <c r="BB108" s="577"/>
      <c r="BC108" s="577"/>
      <c r="BD108" s="577"/>
      <c r="BE108" s="577"/>
      <c r="BF108" s="577"/>
      <c r="BG108" s="577"/>
      <c r="BH108" s="577"/>
      <c r="BI108" s="577"/>
      <c r="BJ108" s="577"/>
      <c r="BK108" s="577"/>
      <c r="BL108" s="577"/>
      <c r="BM108" s="577"/>
      <c r="BN108" s="577"/>
      <c r="BO108" s="577"/>
      <c r="BP108" s="577"/>
      <c r="BQ108" s="577"/>
      <c r="BR108" s="577"/>
      <c r="BS108" s="577"/>
      <c r="BT108" s="577"/>
      <c r="BU108" s="577"/>
      <c r="BV108" s="577"/>
      <c r="BW108" s="577"/>
      <c r="BX108" s="577"/>
      <c r="BY108" s="577"/>
      <c r="BZ108" s="577"/>
      <c r="CA108" s="577"/>
      <c r="CB108" s="577"/>
      <c r="CC108" s="577"/>
      <c r="CD108" s="577"/>
      <c r="CE108" s="577"/>
      <c r="CF108" s="577"/>
      <c r="CG108" s="577"/>
      <c r="CH108" s="577"/>
      <c r="CI108" s="577"/>
      <c r="CJ108" s="577"/>
      <c r="CK108" s="577"/>
      <c r="CL108" s="577"/>
      <c r="CM108" s="577"/>
      <c r="CN108" s="577"/>
      <c r="CO108" s="577"/>
      <c r="CP108" s="577"/>
      <c r="CQ108" s="577"/>
      <c r="CR108" s="577"/>
      <c r="CS108" s="577"/>
      <c r="CT108" s="577"/>
      <c r="CU108" s="577"/>
      <c r="CV108" s="577"/>
      <c r="CW108" s="577"/>
    </row>
    <row r="109" spans="1:103" x14ac:dyDescent="0.3">
      <c r="A109" s="359">
        <f>+SUBTOTAL(3,$E$8:$E109)</f>
        <v>102</v>
      </c>
      <c r="B109" s="582">
        <v>45323</v>
      </c>
      <c r="C109" s="361" t="s">
        <v>776</v>
      </c>
      <c r="D109" s="359" t="str">
        <f>+VLOOKUP(C109,'Visual chart Edit'!$B$7:$C$491,2,FALSE)</f>
        <v>DA+3</v>
      </c>
      <c r="E109" s="359" t="s">
        <v>32</v>
      </c>
      <c r="F109" s="578">
        <v>45347</v>
      </c>
      <c r="G109" s="578">
        <v>45350</v>
      </c>
      <c r="H109" s="579" t="s">
        <v>880</v>
      </c>
      <c r="I109" s="580" t="s">
        <v>1032</v>
      </c>
      <c r="J109" s="581"/>
      <c r="K109" s="577"/>
      <c r="L109" s="577"/>
      <c r="M109" s="577"/>
      <c r="N109" s="577"/>
      <c r="O109" s="577"/>
      <c r="P109" s="577"/>
      <c r="Q109" s="577"/>
      <c r="R109" s="577"/>
      <c r="S109" s="577"/>
      <c r="T109" s="577"/>
      <c r="U109" s="577"/>
      <c r="V109" s="577"/>
      <c r="W109" s="577"/>
      <c r="X109" s="577"/>
      <c r="Y109" s="577"/>
      <c r="Z109" s="577"/>
      <c r="AA109" s="577"/>
      <c r="AB109" s="577"/>
      <c r="AC109" s="577"/>
      <c r="AD109" s="577"/>
      <c r="AE109" s="577"/>
      <c r="AF109" s="577"/>
      <c r="AG109" s="577"/>
      <c r="AH109" s="577"/>
      <c r="AI109" s="577"/>
      <c r="AJ109" s="577"/>
      <c r="AK109" s="577"/>
      <c r="AL109" s="577"/>
      <c r="AM109" s="577"/>
      <c r="AN109" s="577"/>
      <c r="AO109" s="577"/>
      <c r="AP109" s="577"/>
      <c r="AQ109" s="577"/>
      <c r="AR109" s="577"/>
      <c r="AS109" s="577"/>
      <c r="AT109" s="577"/>
      <c r="AU109" s="577"/>
      <c r="AV109" s="577"/>
      <c r="AW109" s="577"/>
      <c r="AX109" s="577"/>
      <c r="AY109" s="577"/>
      <c r="AZ109" s="577"/>
      <c r="BA109" s="577"/>
      <c r="BB109" s="577"/>
      <c r="BC109" s="577"/>
      <c r="BD109" s="577"/>
      <c r="BE109" s="577"/>
      <c r="BF109" s="577"/>
      <c r="BG109" s="577"/>
      <c r="BH109" s="577"/>
      <c r="BI109" s="577"/>
      <c r="BJ109" s="577"/>
      <c r="BK109" s="577"/>
      <c r="BL109" s="577"/>
      <c r="BM109" s="577"/>
      <c r="BN109" s="577"/>
      <c r="BO109" s="577"/>
      <c r="BP109" s="577"/>
      <c r="BQ109" s="577"/>
      <c r="BR109" s="577"/>
      <c r="BS109" s="577"/>
      <c r="BT109" s="577"/>
      <c r="BU109" s="577"/>
      <c r="BV109" s="577"/>
      <c r="BW109" s="577"/>
      <c r="BX109" s="577"/>
      <c r="BY109" s="577"/>
      <c r="BZ109" s="577"/>
      <c r="CA109" s="577"/>
      <c r="CB109" s="577"/>
      <c r="CC109" s="577"/>
      <c r="CD109" s="577"/>
      <c r="CE109" s="577"/>
      <c r="CF109" s="577"/>
      <c r="CG109" s="577"/>
      <c r="CH109" s="577"/>
      <c r="CI109" s="577"/>
      <c r="CJ109" s="577"/>
      <c r="CK109" s="577"/>
      <c r="CL109" s="577"/>
      <c r="CM109" s="577"/>
      <c r="CN109" s="577"/>
      <c r="CO109" s="577"/>
      <c r="CP109" s="577"/>
      <c r="CQ109" s="577"/>
      <c r="CR109" s="577"/>
      <c r="CS109" s="577"/>
      <c r="CT109" s="577"/>
      <c r="CU109" s="577"/>
      <c r="CV109" s="577"/>
      <c r="CW109" s="577"/>
      <c r="CY109" s="586"/>
    </row>
    <row r="110" spans="1:103" x14ac:dyDescent="0.3">
      <c r="A110" s="359">
        <f>+SUBTOTAL(3,$E$8:$E110)</f>
        <v>103</v>
      </c>
      <c r="B110" s="582">
        <v>45323</v>
      </c>
      <c r="C110" s="361" t="s">
        <v>186</v>
      </c>
      <c r="D110" s="359" t="str">
        <f>+VLOOKUP(C110,'Visual chart Edit'!$B$7:$C$491,2,FALSE)</f>
        <v>DA+6</v>
      </c>
      <c r="E110" s="359" t="s">
        <v>146</v>
      </c>
      <c r="F110" s="578">
        <v>45342</v>
      </c>
      <c r="G110" s="578">
        <v>45351</v>
      </c>
      <c r="H110" s="579" t="s">
        <v>253</v>
      </c>
      <c r="I110" s="580" t="s">
        <v>240</v>
      </c>
      <c r="J110" s="581"/>
      <c r="K110" s="577"/>
      <c r="L110" s="577"/>
      <c r="M110" s="577"/>
      <c r="N110" s="577"/>
      <c r="O110" s="577"/>
      <c r="P110" s="577"/>
      <c r="Q110" s="577"/>
      <c r="R110" s="577"/>
      <c r="S110" s="577"/>
      <c r="T110" s="577"/>
      <c r="U110" s="577"/>
      <c r="V110" s="577"/>
      <c r="W110" s="577"/>
      <c r="X110" s="577"/>
      <c r="Y110" s="577"/>
      <c r="Z110" s="577"/>
      <c r="AA110" s="577"/>
      <c r="AB110" s="577"/>
      <c r="AC110" s="577"/>
      <c r="AD110" s="577"/>
      <c r="AE110" s="577"/>
      <c r="AF110" s="577"/>
      <c r="AG110" s="577"/>
      <c r="AH110" s="577"/>
      <c r="AI110" s="577"/>
      <c r="AJ110" s="577"/>
      <c r="AK110" s="577"/>
      <c r="AL110" s="577"/>
      <c r="AM110" s="577"/>
      <c r="AN110" s="577"/>
      <c r="AO110" s="577"/>
      <c r="AP110" s="577"/>
      <c r="AQ110" s="577"/>
      <c r="AR110" s="577"/>
      <c r="AS110" s="577"/>
      <c r="AT110" s="577"/>
      <c r="AU110" s="577"/>
      <c r="AV110" s="577"/>
      <c r="AW110" s="577"/>
      <c r="AX110" s="577"/>
      <c r="AY110" s="577"/>
      <c r="AZ110" s="577"/>
      <c r="BA110" s="577"/>
      <c r="BB110" s="577"/>
      <c r="BC110" s="577"/>
      <c r="BD110" s="577"/>
      <c r="BE110" s="577"/>
      <c r="BF110" s="577"/>
      <c r="BG110" s="577"/>
      <c r="BH110" s="577"/>
      <c r="BI110" s="577"/>
      <c r="BJ110" s="577"/>
      <c r="BK110" s="577"/>
      <c r="BL110" s="577"/>
      <c r="BM110" s="577"/>
      <c r="BN110" s="577"/>
      <c r="BO110" s="577"/>
      <c r="BP110" s="577"/>
      <c r="BQ110" s="577"/>
      <c r="BR110" s="577"/>
      <c r="BS110" s="577"/>
      <c r="BT110" s="577"/>
      <c r="BU110" s="577"/>
      <c r="BV110" s="577"/>
      <c r="BW110" s="577"/>
      <c r="BX110" s="577"/>
      <c r="BY110" s="577"/>
      <c r="BZ110" s="577"/>
      <c r="CA110" s="577"/>
      <c r="CB110" s="577"/>
      <c r="CC110" s="577"/>
      <c r="CD110" s="577"/>
      <c r="CE110" s="577"/>
      <c r="CF110" s="577"/>
      <c r="CG110" s="577"/>
      <c r="CH110" s="577"/>
      <c r="CI110" s="577"/>
      <c r="CJ110" s="577"/>
      <c r="CK110" s="577"/>
      <c r="CL110" s="577"/>
      <c r="CM110" s="577"/>
      <c r="CN110" s="577"/>
      <c r="CO110" s="577"/>
      <c r="CP110" s="577"/>
      <c r="CQ110" s="577"/>
      <c r="CR110" s="577"/>
      <c r="CS110" s="577"/>
      <c r="CT110" s="577"/>
      <c r="CU110" s="577"/>
      <c r="CV110" s="577"/>
      <c r="CW110" s="577"/>
    </row>
    <row r="111" spans="1:103" x14ac:dyDescent="0.3">
      <c r="A111" s="359">
        <f>+SUBTOTAL(3,$E$8:$E111)</f>
        <v>104</v>
      </c>
      <c r="B111" s="582">
        <v>45323</v>
      </c>
      <c r="C111" s="361" t="s">
        <v>826</v>
      </c>
      <c r="D111" s="359" t="str">
        <f>+VLOOKUP(C111,'Visual chart Edit'!$B$7:$C$491,2,FALSE)</f>
        <v>DB1+0</v>
      </c>
      <c r="E111" s="359" t="s">
        <v>279</v>
      </c>
      <c r="F111" s="578">
        <v>45350</v>
      </c>
      <c r="G111" s="578">
        <v>45351</v>
      </c>
      <c r="H111" s="579" t="s">
        <v>884</v>
      </c>
      <c r="I111" s="580" t="s">
        <v>1013</v>
      </c>
      <c r="J111" s="581"/>
      <c r="K111" s="577"/>
      <c r="L111" s="577"/>
      <c r="M111" s="577"/>
      <c r="N111" s="577"/>
      <c r="O111" s="577"/>
      <c r="P111" s="577"/>
      <c r="Q111" s="577"/>
      <c r="R111" s="577"/>
      <c r="S111" s="577"/>
      <c r="T111" s="577"/>
      <c r="U111" s="577"/>
      <c r="V111" s="577"/>
      <c r="W111" s="577"/>
      <c r="X111" s="577"/>
      <c r="Y111" s="577"/>
      <c r="Z111" s="577"/>
      <c r="AA111" s="577"/>
      <c r="AB111" s="577"/>
      <c r="AC111" s="577"/>
      <c r="AD111" s="577"/>
      <c r="AE111" s="577"/>
      <c r="AF111" s="577"/>
      <c r="AG111" s="577"/>
      <c r="AH111" s="577"/>
      <c r="AI111" s="577"/>
      <c r="AJ111" s="577"/>
      <c r="AK111" s="577"/>
      <c r="AL111" s="577"/>
      <c r="AM111" s="577"/>
      <c r="AN111" s="577"/>
      <c r="AO111" s="577"/>
      <c r="AP111" s="577"/>
      <c r="AQ111" s="577"/>
      <c r="AR111" s="577"/>
      <c r="AS111" s="577"/>
      <c r="AT111" s="577"/>
      <c r="AU111" s="577"/>
      <c r="AV111" s="577"/>
      <c r="AW111" s="577"/>
      <c r="AX111" s="577"/>
      <c r="AY111" s="577"/>
      <c r="AZ111" s="577"/>
      <c r="BA111" s="577"/>
      <c r="BB111" s="577"/>
      <c r="BC111" s="577"/>
      <c r="BD111" s="577"/>
      <c r="BE111" s="577"/>
      <c r="BF111" s="577"/>
      <c r="BG111" s="577"/>
      <c r="BH111" s="577"/>
      <c r="BI111" s="577"/>
      <c r="BJ111" s="577"/>
      <c r="BK111" s="577"/>
      <c r="BL111" s="577"/>
      <c r="BM111" s="577"/>
      <c r="BN111" s="577"/>
      <c r="BO111" s="577"/>
      <c r="BP111" s="577"/>
      <c r="BQ111" s="577"/>
      <c r="BR111" s="577"/>
      <c r="BS111" s="577"/>
      <c r="BT111" s="577"/>
      <c r="BU111" s="577"/>
      <c r="BV111" s="577"/>
      <c r="BW111" s="577"/>
      <c r="BX111" s="577"/>
      <c r="BY111" s="577"/>
      <c r="BZ111" s="577"/>
      <c r="CA111" s="577"/>
      <c r="CB111" s="577"/>
      <c r="CC111" s="577"/>
      <c r="CD111" s="577"/>
      <c r="CE111" s="577"/>
      <c r="CF111" s="577"/>
      <c r="CG111" s="577"/>
      <c r="CH111" s="577"/>
      <c r="CI111" s="577"/>
      <c r="CJ111" s="577"/>
      <c r="CK111" s="577"/>
      <c r="CL111" s="577"/>
      <c r="CM111" s="577"/>
      <c r="CN111" s="577"/>
      <c r="CO111" s="577"/>
      <c r="CP111" s="577"/>
      <c r="CQ111" s="577"/>
      <c r="CR111" s="577"/>
      <c r="CS111" s="577"/>
      <c r="CT111" s="577"/>
      <c r="CU111" s="577"/>
      <c r="CV111" s="577"/>
      <c r="CW111" s="577"/>
    </row>
    <row r="112" spans="1:103" x14ac:dyDescent="0.3">
      <c r="A112" s="359">
        <f>+SUBTOTAL(3,$E$8:$E112)</f>
        <v>105</v>
      </c>
      <c r="B112" s="582">
        <v>45323</v>
      </c>
      <c r="C112" s="362" t="s">
        <v>777</v>
      </c>
      <c r="D112" s="359" t="str">
        <f>+VLOOKUP(C112,'Visual chart Edit'!$B$7:$C$491,2,FALSE)</f>
        <v>DA+3</v>
      </c>
      <c r="E112" s="359" t="s">
        <v>32</v>
      </c>
      <c r="F112" s="578">
        <v>45349</v>
      </c>
      <c r="G112" s="578">
        <v>45351</v>
      </c>
      <c r="H112" s="579" t="s">
        <v>880</v>
      </c>
      <c r="I112" s="580" t="s">
        <v>1032</v>
      </c>
      <c r="J112" s="581"/>
      <c r="K112" s="577"/>
      <c r="L112" s="577"/>
      <c r="M112" s="577"/>
      <c r="N112" s="577"/>
      <c r="O112" s="577"/>
      <c r="P112" s="577"/>
      <c r="Q112" s="577"/>
      <c r="R112" s="577"/>
      <c r="S112" s="577"/>
      <c r="T112" s="577"/>
      <c r="U112" s="577"/>
      <c r="V112" s="577"/>
      <c r="W112" s="577"/>
      <c r="X112" s="577"/>
      <c r="Y112" s="577"/>
      <c r="Z112" s="577"/>
      <c r="AA112" s="577"/>
      <c r="AB112" s="577"/>
      <c r="AC112" s="577"/>
      <c r="AD112" s="577"/>
      <c r="AE112" s="577"/>
      <c r="AF112" s="577"/>
      <c r="AG112" s="577"/>
      <c r="AH112" s="577"/>
      <c r="AI112" s="577"/>
      <c r="AJ112" s="577"/>
      <c r="AK112" s="577"/>
      <c r="AL112" s="577"/>
      <c r="AM112" s="577"/>
      <c r="AN112" s="577"/>
      <c r="AO112" s="577"/>
      <c r="AP112" s="577"/>
      <c r="AQ112" s="577"/>
      <c r="AR112" s="577"/>
      <c r="AS112" s="577"/>
      <c r="AT112" s="577"/>
      <c r="AU112" s="577"/>
      <c r="AV112" s="577"/>
      <c r="AW112" s="577"/>
      <c r="AX112" s="577"/>
      <c r="AY112" s="577"/>
      <c r="AZ112" s="577"/>
      <c r="BA112" s="577"/>
      <c r="BB112" s="577"/>
      <c r="BC112" s="577"/>
      <c r="BD112" s="577"/>
      <c r="BE112" s="577"/>
      <c r="BF112" s="577"/>
      <c r="BG112" s="577"/>
      <c r="BH112" s="577"/>
      <c r="BI112" s="577"/>
      <c r="BJ112" s="577"/>
      <c r="BK112" s="577"/>
      <c r="BL112" s="577"/>
      <c r="BM112" s="577"/>
      <c r="BN112" s="577"/>
      <c r="BO112" s="577"/>
      <c r="BP112" s="577"/>
      <c r="BQ112" s="577"/>
      <c r="BR112" s="577"/>
      <c r="BS112" s="577"/>
      <c r="BT112" s="577"/>
      <c r="BU112" s="577"/>
      <c r="BV112" s="577"/>
      <c r="BW112" s="577"/>
      <c r="BX112" s="577"/>
      <c r="BY112" s="577"/>
      <c r="BZ112" s="577"/>
      <c r="CA112" s="577"/>
      <c r="CB112" s="577"/>
      <c r="CC112" s="577"/>
      <c r="CD112" s="577"/>
      <c r="CE112" s="577"/>
      <c r="CF112" s="577"/>
      <c r="CG112" s="577"/>
      <c r="CH112" s="577"/>
      <c r="CI112" s="577"/>
      <c r="CJ112" s="577"/>
      <c r="CK112" s="577"/>
      <c r="CL112" s="577"/>
      <c r="CM112" s="577"/>
      <c r="CN112" s="577"/>
      <c r="CO112" s="577"/>
      <c r="CP112" s="577"/>
      <c r="CQ112" s="577"/>
      <c r="CR112" s="577"/>
      <c r="CS112" s="577"/>
      <c r="CT112" s="577"/>
      <c r="CU112" s="577"/>
      <c r="CV112" s="577"/>
      <c r="CW112" s="577"/>
    </row>
    <row r="113" spans="1:103" x14ac:dyDescent="0.3">
      <c r="A113" s="359">
        <f>+SUBTOTAL(3,$E$8:$E113)</f>
        <v>106</v>
      </c>
      <c r="B113" s="582">
        <v>45352</v>
      </c>
      <c r="C113" s="361" t="s">
        <v>51</v>
      </c>
      <c r="D113" s="359" t="str">
        <f>+VLOOKUP(C113,'Visual chart Edit'!$B$7:$C$491,2,FALSE)</f>
        <v>DA+9</v>
      </c>
      <c r="E113" s="359" t="s">
        <v>146</v>
      </c>
      <c r="F113" s="578">
        <v>45348</v>
      </c>
      <c r="G113" s="578">
        <v>45353</v>
      </c>
      <c r="H113" s="579" t="s">
        <v>382</v>
      </c>
      <c r="I113" s="580" t="s">
        <v>240</v>
      </c>
      <c r="J113" s="581"/>
      <c r="K113" s="577"/>
      <c r="L113" s="577"/>
      <c r="M113" s="577"/>
      <c r="N113" s="577"/>
      <c r="O113" s="577"/>
      <c r="P113" s="577"/>
      <c r="Q113" s="577"/>
      <c r="R113" s="577"/>
      <c r="S113" s="577"/>
      <c r="T113" s="577"/>
      <c r="U113" s="577"/>
      <c r="V113" s="577"/>
      <c r="W113" s="577"/>
      <c r="X113" s="577"/>
      <c r="Y113" s="577"/>
      <c r="Z113" s="577"/>
      <c r="AA113" s="577"/>
      <c r="AB113" s="577"/>
      <c r="AC113" s="577"/>
      <c r="AD113" s="577"/>
      <c r="AE113" s="577"/>
      <c r="AF113" s="577"/>
      <c r="AG113" s="577"/>
      <c r="AH113" s="577"/>
      <c r="AI113" s="577"/>
      <c r="AJ113" s="577"/>
      <c r="AK113" s="577"/>
      <c r="AL113" s="577"/>
      <c r="AM113" s="577"/>
      <c r="AN113" s="577"/>
      <c r="AO113" s="577"/>
      <c r="AP113" s="577"/>
      <c r="AQ113" s="577"/>
      <c r="AR113" s="577"/>
      <c r="AS113" s="577"/>
      <c r="AT113" s="577"/>
      <c r="AU113" s="577"/>
      <c r="AV113" s="577"/>
      <c r="AW113" s="577"/>
      <c r="AX113" s="577"/>
      <c r="AY113" s="577"/>
      <c r="AZ113" s="577"/>
      <c r="BA113" s="577"/>
      <c r="BB113" s="577"/>
      <c r="BC113" s="577"/>
      <c r="BD113" s="577"/>
      <c r="BE113" s="577"/>
      <c r="BF113" s="577"/>
      <c r="BG113" s="577"/>
      <c r="BH113" s="577"/>
      <c r="BI113" s="577"/>
      <c r="BJ113" s="577"/>
      <c r="BK113" s="577"/>
      <c r="BL113" s="577"/>
      <c r="BM113" s="577"/>
      <c r="BN113" s="577"/>
      <c r="BO113" s="577"/>
      <c r="BP113" s="577"/>
      <c r="BQ113" s="577"/>
      <c r="BR113" s="577"/>
      <c r="BS113" s="577"/>
      <c r="BT113" s="577"/>
      <c r="BU113" s="577"/>
      <c r="BV113" s="577"/>
      <c r="BW113" s="577"/>
      <c r="BX113" s="577"/>
      <c r="BY113" s="577"/>
      <c r="BZ113" s="577"/>
      <c r="CA113" s="577"/>
      <c r="CB113" s="577"/>
      <c r="CC113" s="577"/>
      <c r="CD113" s="577"/>
      <c r="CE113" s="577"/>
      <c r="CF113" s="577"/>
      <c r="CG113" s="577"/>
      <c r="CH113" s="577"/>
      <c r="CI113" s="577"/>
      <c r="CJ113" s="577"/>
      <c r="CK113" s="577"/>
      <c r="CL113" s="577"/>
      <c r="CM113" s="577"/>
      <c r="CN113" s="577"/>
      <c r="CO113" s="577"/>
      <c r="CP113" s="577"/>
      <c r="CQ113" s="577"/>
      <c r="CR113" s="577"/>
      <c r="CS113" s="577"/>
      <c r="CT113" s="577"/>
      <c r="CU113" s="577"/>
      <c r="CV113" s="577"/>
      <c r="CW113" s="577"/>
    </row>
    <row r="114" spans="1:103" x14ac:dyDescent="0.3">
      <c r="A114" s="359">
        <f>+SUBTOTAL(3,$E$8:$E114)</f>
        <v>107</v>
      </c>
      <c r="B114" s="582">
        <v>45352</v>
      </c>
      <c r="C114" s="361" t="s">
        <v>794</v>
      </c>
      <c r="D114" s="359" t="str">
        <f>+VLOOKUP(C114,'Visual chart Edit'!$B$7:$C$491,2,FALSE)</f>
        <v>DA+9</v>
      </c>
      <c r="E114" s="359" t="s">
        <v>279</v>
      </c>
      <c r="F114" s="578">
        <v>45325</v>
      </c>
      <c r="G114" s="578">
        <v>45355</v>
      </c>
      <c r="H114" s="579" t="s">
        <v>880</v>
      </c>
      <c r="I114" s="580" t="s">
        <v>1032</v>
      </c>
      <c r="J114" s="581"/>
      <c r="K114" s="577"/>
      <c r="L114" s="577"/>
      <c r="M114" s="577"/>
      <c r="N114" s="577"/>
      <c r="O114" s="577"/>
      <c r="P114" s="577"/>
      <c r="Q114" s="577"/>
      <c r="R114" s="577"/>
      <c r="S114" s="577"/>
      <c r="T114" s="577"/>
      <c r="U114" s="577"/>
      <c r="V114" s="577"/>
      <c r="W114" s="577"/>
      <c r="X114" s="577"/>
      <c r="Y114" s="577"/>
      <c r="Z114" s="577"/>
      <c r="AA114" s="577"/>
      <c r="AB114" s="577"/>
      <c r="AC114" s="577"/>
      <c r="AD114" s="577"/>
      <c r="AE114" s="577"/>
      <c r="AF114" s="577"/>
      <c r="AG114" s="577"/>
      <c r="AH114" s="577"/>
      <c r="AI114" s="577"/>
      <c r="AJ114" s="577"/>
      <c r="AK114" s="577"/>
      <c r="AL114" s="577"/>
      <c r="AM114" s="577"/>
      <c r="AN114" s="577"/>
      <c r="AO114" s="577"/>
      <c r="AP114" s="577"/>
      <c r="AQ114" s="577"/>
      <c r="AR114" s="577"/>
      <c r="AS114" s="577"/>
      <c r="AT114" s="577"/>
      <c r="AU114" s="577"/>
      <c r="AV114" s="577"/>
      <c r="AW114" s="577"/>
      <c r="AX114" s="577"/>
      <c r="AY114" s="577"/>
      <c r="AZ114" s="577"/>
      <c r="BA114" s="577"/>
      <c r="BB114" s="577"/>
      <c r="BC114" s="577"/>
      <c r="BD114" s="577"/>
      <c r="BE114" s="577"/>
      <c r="BF114" s="577"/>
      <c r="BG114" s="577"/>
      <c r="BH114" s="577"/>
      <c r="BI114" s="577"/>
      <c r="BJ114" s="577"/>
      <c r="BK114" s="577"/>
      <c r="BL114" s="577"/>
      <c r="BM114" s="577"/>
      <c r="BN114" s="577"/>
      <c r="BO114" s="577"/>
      <c r="BP114" s="577"/>
      <c r="BQ114" s="577"/>
      <c r="BR114" s="577"/>
      <c r="BS114" s="577"/>
      <c r="BT114" s="577"/>
      <c r="BU114" s="577"/>
      <c r="BV114" s="577"/>
      <c r="BW114" s="577"/>
      <c r="BX114" s="577"/>
      <c r="BY114" s="577"/>
      <c r="BZ114" s="577"/>
      <c r="CA114" s="577"/>
      <c r="CB114" s="577"/>
      <c r="CC114" s="577"/>
      <c r="CD114" s="577"/>
      <c r="CE114" s="577"/>
      <c r="CF114" s="577"/>
      <c r="CG114" s="577"/>
      <c r="CH114" s="577"/>
      <c r="CI114" s="577"/>
      <c r="CJ114" s="577"/>
      <c r="CK114" s="577"/>
      <c r="CL114" s="577"/>
      <c r="CM114" s="577"/>
      <c r="CN114" s="577"/>
      <c r="CO114" s="577"/>
      <c r="CP114" s="577"/>
      <c r="CQ114" s="577"/>
      <c r="CR114" s="577"/>
      <c r="CS114" s="577"/>
      <c r="CT114" s="577"/>
      <c r="CU114" s="577"/>
      <c r="CV114" s="577"/>
      <c r="CW114" s="577"/>
      <c r="CY114" s="586"/>
    </row>
    <row r="115" spans="1:103" x14ac:dyDescent="0.3">
      <c r="A115" s="359">
        <f>+SUBTOTAL(3,$E$8:$E115)</f>
        <v>108</v>
      </c>
      <c r="B115" s="582">
        <v>45352</v>
      </c>
      <c r="C115" s="361" t="s">
        <v>827</v>
      </c>
      <c r="D115" s="359" t="str">
        <f>+VLOOKUP(C115,'Visual chart Edit'!$B$7:$C$491,2,FALSE)</f>
        <v>DA+0</v>
      </c>
      <c r="E115" s="359" t="s">
        <v>279</v>
      </c>
      <c r="F115" s="578">
        <v>45354</v>
      </c>
      <c r="G115" s="578">
        <v>45356</v>
      </c>
      <c r="H115" s="579" t="s">
        <v>884</v>
      </c>
      <c r="I115" s="580" t="s">
        <v>1013</v>
      </c>
      <c r="J115" s="581"/>
      <c r="K115" s="577"/>
      <c r="L115" s="577"/>
      <c r="M115" s="577"/>
      <c r="N115" s="577"/>
      <c r="O115" s="577"/>
      <c r="P115" s="577"/>
      <c r="Q115" s="577"/>
      <c r="R115" s="577"/>
      <c r="S115" s="577"/>
      <c r="T115" s="577"/>
      <c r="U115" s="577"/>
      <c r="V115" s="577"/>
      <c r="W115" s="577"/>
      <c r="X115" s="577"/>
      <c r="Y115" s="577"/>
      <c r="Z115" s="577"/>
      <c r="AA115" s="577"/>
      <c r="AB115" s="577"/>
      <c r="AC115" s="577"/>
      <c r="AD115" s="577"/>
      <c r="AE115" s="577"/>
      <c r="AF115" s="577"/>
      <c r="AG115" s="577"/>
      <c r="AH115" s="577"/>
      <c r="AI115" s="577"/>
      <c r="AJ115" s="577"/>
      <c r="AK115" s="577"/>
      <c r="AL115" s="577"/>
      <c r="AM115" s="577"/>
      <c r="AN115" s="577"/>
      <c r="AO115" s="577"/>
      <c r="AP115" s="577"/>
      <c r="AQ115" s="577"/>
      <c r="AR115" s="577"/>
      <c r="AS115" s="577"/>
      <c r="AT115" s="577"/>
      <c r="AU115" s="577"/>
      <c r="AV115" s="577"/>
      <c r="AW115" s="577"/>
      <c r="AX115" s="577"/>
      <c r="AY115" s="577"/>
      <c r="AZ115" s="577"/>
      <c r="BA115" s="577"/>
      <c r="BB115" s="577"/>
      <c r="BC115" s="577"/>
      <c r="BD115" s="577"/>
      <c r="BE115" s="577"/>
      <c r="BF115" s="577"/>
      <c r="BG115" s="577"/>
      <c r="BH115" s="577"/>
      <c r="BI115" s="577"/>
      <c r="BJ115" s="577"/>
      <c r="BK115" s="577"/>
      <c r="BL115" s="577"/>
      <c r="BM115" s="577"/>
      <c r="BN115" s="577"/>
      <c r="BO115" s="577"/>
      <c r="BP115" s="577"/>
      <c r="BQ115" s="577"/>
      <c r="BR115" s="577"/>
      <c r="BS115" s="577"/>
      <c r="BT115" s="577"/>
      <c r="BU115" s="577"/>
      <c r="BV115" s="577"/>
      <c r="BW115" s="577"/>
      <c r="BX115" s="577"/>
      <c r="BY115" s="577"/>
      <c r="BZ115" s="577"/>
      <c r="CA115" s="577"/>
      <c r="CB115" s="577"/>
      <c r="CC115" s="577"/>
      <c r="CD115" s="577"/>
      <c r="CE115" s="577"/>
      <c r="CF115" s="577"/>
      <c r="CG115" s="577"/>
      <c r="CH115" s="577"/>
      <c r="CI115" s="577"/>
      <c r="CJ115" s="577"/>
      <c r="CK115" s="577"/>
      <c r="CL115" s="577"/>
      <c r="CM115" s="577"/>
      <c r="CN115" s="577"/>
      <c r="CO115" s="577"/>
      <c r="CP115" s="577"/>
      <c r="CQ115" s="577"/>
      <c r="CR115" s="577"/>
      <c r="CS115" s="577"/>
      <c r="CT115" s="577"/>
      <c r="CU115" s="577"/>
      <c r="CV115" s="577"/>
      <c r="CW115" s="577"/>
      <c r="CY115" s="586"/>
    </row>
    <row r="116" spans="1:103" x14ac:dyDescent="0.3">
      <c r="A116" s="359">
        <f>+SUBTOTAL(3,$E$8:$E116)</f>
        <v>109</v>
      </c>
      <c r="B116" s="582">
        <v>45352</v>
      </c>
      <c r="C116" s="361" t="s">
        <v>25</v>
      </c>
      <c r="D116" s="359" t="str">
        <f>+VLOOKUP(C116,'Visual chart Edit'!$B$7:$C$491,2,FALSE)</f>
        <v>DA+0</v>
      </c>
      <c r="E116" s="359" t="s">
        <v>146</v>
      </c>
      <c r="F116" s="578">
        <v>45352</v>
      </c>
      <c r="G116" s="578">
        <v>45360</v>
      </c>
      <c r="H116" s="579" t="s">
        <v>256</v>
      </c>
      <c r="I116" s="580" t="s">
        <v>240</v>
      </c>
      <c r="J116" s="581"/>
      <c r="K116" s="577"/>
      <c r="L116" s="577"/>
      <c r="M116" s="577"/>
      <c r="N116" s="577"/>
      <c r="O116" s="577"/>
      <c r="P116" s="577"/>
      <c r="Q116" s="577"/>
      <c r="R116" s="577"/>
      <c r="S116" s="577"/>
      <c r="T116" s="577"/>
      <c r="U116" s="577"/>
      <c r="V116" s="577"/>
      <c r="W116" s="577"/>
      <c r="X116" s="577"/>
      <c r="Y116" s="577"/>
      <c r="Z116" s="577"/>
      <c r="AA116" s="577"/>
      <c r="AB116" s="577"/>
      <c r="AC116" s="577"/>
      <c r="AD116" s="577"/>
      <c r="AE116" s="577"/>
      <c r="AF116" s="577"/>
      <c r="AG116" s="577"/>
      <c r="AH116" s="577"/>
      <c r="AI116" s="577"/>
      <c r="AJ116" s="577"/>
      <c r="AK116" s="577"/>
      <c r="AL116" s="577"/>
      <c r="AM116" s="577"/>
      <c r="AN116" s="577"/>
      <c r="AO116" s="577"/>
      <c r="AP116" s="577"/>
      <c r="AQ116" s="577"/>
      <c r="AR116" s="577"/>
      <c r="AS116" s="577"/>
      <c r="AT116" s="577"/>
      <c r="AU116" s="577"/>
      <c r="AV116" s="577"/>
      <c r="AW116" s="577"/>
      <c r="AX116" s="577"/>
      <c r="AY116" s="577"/>
      <c r="AZ116" s="577"/>
      <c r="BA116" s="577"/>
      <c r="BB116" s="577"/>
      <c r="BC116" s="577"/>
      <c r="BD116" s="577"/>
      <c r="BE116" s="577"/>
      <c r="BF116" s="577"/>
      <c r="BG116" s="577"/>
      <c r="BH116" s="577"/>
      <c r="BI116" s="577"/>
      <c r="BJ116" s="577"/>
      <c r="BK116" s="577"/>
      <c r="BL116" s="577"/>
      <c r="BM116" s="577"/>
      <c r="BN116" s="577"/>
      <c r="BO116" s="577"/>
      <c r="BP116" s="577"/>
      <c r="BQ116" s="577"/>
      <c r="BR116" s="577"/>
      <c r="BS116" s="577"/>
      <c r="BT116" s="577"/>
      <c r="BU116" s="577"/>
      <c r="BV116" s="577"/>
      <c r="BW116" s="577"/>
      <c r="BX116" s="577"/>
      <c r="BY116" s="577"/>
      <c r="BZ116" s="577"/>
      <c r="CA116" s="577"/>
      <c r="CB116" s="577"/>
      <c r="CC116" s="577"/>
      <c r="CD116" s="577"/>
      <c r="CE116" s="577"/>
      <c r="CF116" s="577"/>
      <c r="CG116" s="577"/>
      <c r="CH116" s="577"/>
      <c r="CI116" s="577"/>
      <c r="CJ116" s="577"/>
      <c r="CK116" s="577"/>
      <c r="CL116" s="577"/>
      <c r="CM116" s="577"/>
      <c r="CN116" s="577"/>
      <c r="CO116" s="577"/>
      <c r="CP116" s="577"/>
      <c r="CQ116" s="577"/>
      <c r="CR116" s="577"/>
      <c r="CS116" s="577"/>
      <c r="CT116" s="577"/>
      <c r="CU116" s="577"/>
      <c r="CV116" s="577"/>
      <c r="CW116" s="577"/>
    </row>
    <row r="117" spans="1:103" x14ac:dyDescent="0.3">
      <c r="A117" s="359">
        <f>+SUBTOTAL(3,$E$8:$E117)</f>
        <v>110</v>
      </c>
      <c r="B117" s="582">
        <v>45352</v>
      </c>
      <c r="C117" s="361" t="s">
        <v>99</v>
      </c>
      <c r="D117" s="359" t="str">
        <f>+VLOOKUP(C117,'Visual chart Edit'!$B$7:$C$491,2,FALSE)</f>
        <v>DB2+0</v>
      </c>
      <c r="E117" s="359" t="s">
        <v>279</v>
      </c>
      <c r="F117" s="578">
        <v>45357</v>
      </c>
      <c r="G117" s="578">
        <v>45361</v>
      </c>
      <c r="H117" s="579" t="s">
        <v>880</v>
      </c>
      <c r="I117" s="580" t="s">
        <v>1032</v>
      </c>
      <c r="J117" s="581"/>
      <c r="K117" s="577"/>
      <c r="L117" s="577"/>
      <c r="M117" s="577"/>
      <c r="N117" s="577"/>
      <c r="O117" s="577"/>
      <c r="P117" s="577"/>
      <c r="Q117" s="577"/>
      <c r="R117" s="577"/>
      <c r="S117" s="577"/>
      <c r="T117" s="577"/>
      <c r="U117" s="577"/>
      <c r="V117" s="577"/>
      <c r="W117" s="577"/>
      <c r="X117" s="577"/>
      <c r="Y117" s="577"/>
      <c r="Z117" s="577"/>
      <c r="AA117" s="577"/>
      <c r="AB117" s="577"/>
      <c r="AC117" s="577"/>
      <c r="AD117" s="577"/>
      <c r="AE117" s="577"/>
      <c r="AF117" s="577"/>
      <c r="AG117" s="577"/>
      <c r="AH117" s="577"/>
      <c r="AI117" s="577"/>
      <c r="AJ117" s="577"/>
      <c r="AK117" s="577"/>
      <c r="AL117" s="577"/>
      <c r="AM117" s="577"/>
      <c r="AN117" s="577"/>
      <c r="AO117" s="577"/>
      <c r="AP117" s="577"/>
      <c r="AQ117" s="577"/>
      <c r="AR117" s="577"/>
      <c r="AS117" s="577"/>
      <c r="AT117" s="577"/>
      <c r="AU117" s="577"/>
      <c r="AV117" s="577"/>
      <c r="AW117" s="577"/>
      <c r="AX117" s="577"/>
      <c r="AY117" s="577"/>
      <c r="AZ117" s="577"/>
      <c r="BA117" s="577"/>
      <c r="BB117" s="577"/>
      <c r="BC117" s="577"/>
      <c r="BD117" s="577"/>
      <c r="BE117" s="577"/>
      <c r="BF117" s="577"/>
      <c r="BG117" s="577"/>
      <c r="BH117" s="577"/>
      <c r="BI117" s="577"/>
      <c r="BJ117" s="577"/>
      <c r="BK117" s="577"/>
      <c r="BL117" s="577"/>
      <c r="BM117" s="577"/>
      <c r="BN117" s="577"/>
      <c r="BO117" s="577"/>
      <c r="BP117" s="577"/>
      <c r="BQ117" s="577"/>
      <c r="BR117" s="577"/>
      <c r="BS117" s="577"/>
      <c r="BT117" s="577"/>
      <c r="BU117" s="577"/>
      <c r="BV117" s="577"/>
      <c r="BW117" s="577"/>
      <c r="BX117" s="577"/>
      <c r="BY117" s="577"/>
      <c r="BZ117" s="577"/>
      <c r="CA117" s="577"/>
      <c r="CB117" s="577"/>
      <c r="CC117" s="577"/>
      <c r="CD117" s="577"/>
      <c r="CE117" s="577"/>
      <c r="CF117" s="577"/>
      <c r="CG117" s="577"/>
      <c r="CH117" s="577"/>
      <c r="CI117" s="577"/>
      <c r="CJ117" s="577"/>
      <c r="CK117" s="577"/>
      <c r="CL117" s="577"/>
      <c r="CM117" s="577"/>
      <c r="CN117" s="577"/>
      <c r="CO117" s="577"/>
      <c r="CP117" s="577"/>
      <c r="CQ117" s="577"/>
      <c r="CR117" s="577"/>
      <c r="CS117" s="577"/>
      <c r="CT117" s="577"/>
      <c r="CU117" s="577"/>
      <c r="CV117" s="577"/>
      <c r="CW117" s="577"/>
    </row>
    <row r="118" spans="1:103" x14ac:dyDescent="0.3">
      <c r="A118" s="359">
        <f>+SUBTOTAL(3,$E$8:$E118)</f>
        <v>111</v>
      </c>
      <c r="B118" s="582">
        <v>45352</v>
      </c>
      <c r="C118" s="359" t="s">
        <v>788</v>
      </c>
      <c r="D118" s="359" t="str">
        <f>+VLOOKUP(C118,'Visual chart Edit'!$B$7:$C$491,2,FALSE)</f>
        <v>DA+3</v>
      </c>
      <c r="E118" s="359" t="s">
        <v>279</v>
      </c>
      <c r="F118" s="578">
        <v>45364</v>
      </c>
      <c r="G118" s="578">
        <v>45365</v>
      </c>
      <c r="H118" s="579" t="s">
        <v>880</v>
      </c>
      <c r="I118" s="580" t="s">
        <v>1032</v>
      </c>
      <c r="J118" s="581"/>
      <c r="K118" s="577"/>
      <c r="L118" s="577"/>
      <c r="M118" s="577"/>
      <c r="N118" s="577"/>
      <c r="O118" s="577"/>
      <c r="P118" s="577"/>
      <c r="Q118" s="577"/>
      <c r="R118" s="577"/>
      <c r="S118" s="577"/>
      <c r="T118" s="577"/>
      <c r="U118" s="577"/>
      <c r="V118" s="577"/>
      <c r="W118" s="577"/>
      <c r="X118" s="577"/>
      <c r="Y118" s="577"/>
      <c r="Z118" s="577"/>
      <c r="AA118" s="577"/>
      <c r="AB118" s="577"/>
      <c r="AC118" s="577"/>
      <c r="AD118" s="577"/>
      <c r="AE118" s="577"/>
      <c r="AF118" s="577"/>
      <c r="AG118" s="577"/>
      <c r="AH118" s="577"/>
      <c r="AI118" s="577"/>
      <c r="AJ118" s="577"/>
      <c r="AK118" s="577"/>
      <c r="AL118" s="577"/>
      <c r="AM118" s="577"/>
      <c r="AN118" s="577"/>
      <c r="AO118" s="577"/>
      <c r="AP118" s="577"/>
      <c r="AQ118" s="577"/>
      <c r="AR118" s="577"/>
      <c r="AS118" s="577"/>
      <c r="AT118" s="577"/>
      <c r="AU118" s="577"/>
      <c r="AV118" s="577"/>
      <c r="AW118" s="577"/>
      <c r="AX118" s="577"/>
      <c r="AY118" s="577"/>
      <c r="AZ118" s="577"/>
      <c r="BA118" s="577"/>
      <c r="BB118" s="577"/>
      <c r="BC118" s="577"/>
      <c r="BD118" s="577"/>
      <c r="BE118" s="577"/>
      <c r="BF118" s="577"/>
      <c r="BG118" s="577"/>
      <c r="BH118" s="577"/>
      <c r="BI118" s="577"/>
      <c r="BJ118" s="577"/>
      <c r="BK118" s="577"/>
      <c r="BL118" s="577"/>
      <c r="BM118" s="577"/>
      <c r="BN118" s="577"/>
      <c r="BO118" s="577"/>
      <c r="BP118" s="577"/>
      <c r="BQ118" s="577"/>
      <c r="BR118" s="577"/>
      <c r="BS118" s="577"/>
      <c r="BT118" s="577"/>
      <c r="BU118" s="577"/>
      <c r="BV118" s="577"/>
      <c r="BW118" s="577"/>
      <c r="BX118" s="577"/>
      <c r="BY118" s="577"/>
      <c r="BZ118" s="577"/>
      <c r="CA118" s="577"/>
      <c r="CB118" s="577"/>
      <c r="CC118" s="577"/>
      <c r="CD118" s="577"/>
      <c r="CE118" s="577"/>
      <c r="CF118" s="577"/>
      <c r="CG118" s="577"/>
      <c r="CH118" s="577"/>
      <c r="CI118" s="577"/>
      <c r="CJ118" s="577"/>
      <c r="CK118" s="577"/>
      <c r="CL118" s="577"/>
      <c r="CM118" s="577"/>
      <c r="CN118" s="577"/>
      <c r="CO118" s="577"/>
      <c r="CP118" s="577"/>
      <c r="CQ118" s="577"/>
      <c r="CR118" s="577"/>
      <c r="CS118" s="577"/>
      <c r="CT118" s="577"/>
      <c r="CU118" s="577"/>
      <c r="CV118" s="577"/>
      <c r="CW118" s="577"/>
    </row>
    <row r="119" spans="1:103" x14ac:dyDescent="0.3">
      <c r="A119" s="359">
        <f>+SUBTOTAL(3,$E$8:$E119)</f>
        <v>112</v>
      </c>
      <c r="B119" s="582">
        <v>45352</v>
      </c>
      <c r="C119" s="361" t="s">
        <v>700</v>
      </c>
      <c r="D119" s="359" t="str">
        <f>+VLOOKUP(C119,'Visual chart Edit'!$B$7:$C$491,2,FALSE)</f>
        <v>DA+3</v>
      </c>
      <c r="E119" s="359" t="s">
        <v>146</v>
      </c>
      <c r="F119" s="578">
        <v>45364</v>
      </c>
      <c r="G119" s="578">
        <v>45366</v>
      </c>
      <c r="H119" s="579" t="s">
        <v>883</v>
      </c>
      <c r="I119" s="580" t="s">
        <v>1032</v>
      </c>
      <c r="J119" s="581"/>
      <c r="K119" s="577"/>
      <c r="L119" s="577"/>
      <c r="M119" s="577"/>
      <c r="N119" s="577"/>
      <c r="O119" s="577"/>
      <c r="P119" s="577"/>
      <c r="Q119" s="577"/>
      <c r="R119" s="577"/>
      <c r="S119" s="577"/>
      <c r="T119" s="577"/>
      <c r="U119" s="577"/>
      <c r="V119" s="577"/>
      <c r="W119" s="577"/>
      <c r="X119" s="577"/>
      <c r="Y119" s="577"/>
      <c r="Z119" s="577"/>
      <c r="AA119" s="577"/>
      <c r="AB119" s="577"/>
      <c r="AC119" s="577"/>
      <c r="AD119" s="577"/>
      <c r="AE119" s="577"/>
      <c r="AF119" s="577"/>
      <c r="AG119" s="577"/>
      <c r="AH119" s="577"/>
      <c r="AI119" s="577"/>
      <c r="AJ119" s="577"/>
      <c r="AK119" s="577"/>
      <c r="AL119" s="577"/>
      <c r="AM119" s="577"/>
      <c r="AN119" s="577"/>
      <c r="AO119" s="577"/>
      <c r="AP119" s="577"/>
      <c r="AQ119" s="577"/>
      <c r="AR119" s="577"/>
      <c r="AS119" s="577"/>
      <c r="AT119" s="577"/>
      <c r="AU119" s="577"/>
      <c r="AV119" s="577"/>
      <c r="AW119" s="577"/>
      <c r="AX119" s="577"/>
      <c r="AY119" s="577"/>
      <c r="AZ119" s="577"/>
      <c r="BA119" s="577"/>
      <c r="BB119" s="577"/>
      <c r="BC119" s="577"/>
      <c r="BD119" s="577"/>
      <c r="BE119" s="577"/>
      <c r="BF119" s="577"/>
      <c r="BG119" s="577"/>
      <c r="BH119" s="577"/>
      <c r="BI119" s="577"/>
      <c r="BJ119" s="577"/>
      <c r="BK119" s="577"/>
      <c r="BL119" s="577"/>
      <c r="BM119" s="577"/>
      <c r="BN119" s="577"/>
      <c r="BO119" s="577"/>
      <c r="BP119" s="577"/>
      <c r="BQ119" s="577"/>
      <c r="BR119" s="577"/>
      <c r="BS119" s="577"/>
      <c r="BT119" s="577"/>
      <c r="BU119" s="577"/>
      <c r="BV119" s="577"/>
      <c r="BW119" s="577"/>
      <c r="BX119" s="577"/>
      <c r="BY119" s="577"/>
      <c r="BZ119" s="577"/>
      <c r="CA119" s="577"/>
      <c r="CB119" s="577"/>
      <c r="CC119" s="577"/>
      <c r="CD119" s="577"/>
      <c r="CE119" s="577"/>
      <c r="CF119" s="577"/>
      <c r="CG119" s="577"/>
      <c r="CH119" s="577"/>
      <c r="CI119" s="577"/>
      <c r="CJ119" s="577"/>
      <c r="CK119" s="577"/>
      <c r="CL119" s="577"/>
      <c r="CM119" s="577"/>
      <c r="CN119" s="577"/>
      <c r="CO119" s="577"/>
      <c r="CP119" s="577"/>
      <c r="CQ119" s="577"/>
      <c r="CR119" s="577"/>
      <c r="CS119" s="577"/>
      <c r="CT119" s="577"/>
      <c r="CU119" s="577"/>
      <c r="CV119" s="577"/>
      <c r="CW119" s="577"/>
    </row>
    <row r="120" spans="1:103" x14ac:dyDescent="0.3">
      <c r="A120" s="359">
        <f>+SUBTOTAL(3,$E$8:$E120)</f>
        <v>113</v>
      </c>
      <c r="B120" s="582">
        <v>45352</v>
      </c>
      <c r="C120" s="361" t="s">
        <v>68</v>
      </c>
      <c r="D120" s="359" t="str">
        <f>+VLOOKUP(C120,'Visual chart Edit'!$B$7:$C$491,2,FALSE)</f>
        <v>DA+0</v>
      </c>
      <c r="E120" s="359" t="s">
        <v>279</v>
      </c>
      <c r="F120" s="578">
        <v>45322</v>
      </c>
      <c r="G120" s="578">
        <v>45368</v>
      </c>
      <c r="H120" s="579" t="s">
        <v>365</v>
      </c>
      <c r="I120" s="580" t="s">
        <v>240</v>
      </c>
      <c r="J120" s="581"/>
      <c r="K120" s="577"/>
      <c r="L120" s="577"/>
      <c r="M120" s="577"/>
      <c r="N120" s="577"/>
      <c r="O120" s="577"/>
      <c r="P120" s="577"/>
      <c r="Q120" s="577"/>
      <c r="R120" s="577"/>
      <c r="S120" s="577"/>
      <c r="T120" s="577"/>
      <c r="U120" s="577"/>
      <c r="V120" s="577"/>
      <c r="W120" s="577"/>
      <c r="X120" s="577"/>
      <c r="Y120" s="577"/>
      <c r="Z120" s="577"/>
      <c r="AA120" s="577"/>
      <c r="AB120" s="577"/>
      <c r="AC120" s="577"/>
      <c r="AD120" s="577"/>
      <c r="AE120" s="577"/>
      <c r="AF120" s="577"/>
      <c r="AG120" s="577"/>
      <c r="AH120" s="577"/>
      <c r="AI120" s="577"/>
      <c r="AJ120" s="577"/>
      <c r="AK120" s="577"/>
      <c r="AL120" s="577"/>
      <c r="AM120" s="577"/>
      <c r="AN120" s="577"/>
      <c r="AO120" s="577"/>
      <c r="AP120" s="577"/>
      <c r="AQ120" s="577"/>
      <c r="AR120" s="577"/>
      <c r="AS120" s="577"/>
      <c r="AT120" s="577"/>
      <c r="AU120" s="577"/>
      <c r="AV120" s="577"/>
      <c r="AW120" s="577"/>
      <c r="AX120" s="577"/>
      <c r="AY120" s="577"/>
      <c r="AZ120" s="577"/>
      <c r="BA120" s="577"/>
      <c r="BB120" s="577"/>
      <c r="BC120" s="577"/>
      <c r="BD120" s="577"/>
      <c r="BE120" s="577"/>
      <c r="BF120" s="577"/>
      <c r="BG120" s="577"/>
      <c r="BH120" s="577"/>
      <c r="BI120" s="577"/>
      <c r="BJ120" s="577"/>
      <c r="BK120" s="577"/>
      <c r="BL120" s="577"/>
      <c r="BM120" s="577"/>
      <c r="BN120" s="577"/>
      <c r="BO120" s="577"/>
      <c r="BP120" s="577"/>
      <c r="BQ120" s="577"/>
      <c r="BR120" s="577"/>
      <c r="BS120" s="577"/>
      <c r="BT120" s="577"/>
      <c r="BU120" s="577"/>
      <c r="BV120" s="577"/>
      <c r="BW120" s="577"/>
      <c r="BX120" s="577"/>
      <c r="BY120" s="577"/>
      <c r="BZ120" s="577"/>
      <c r="CA120" s="577"/>
      <c r="CB120" s="577"/>
      <c r="CC120" s="577"/>
      <c r="CD120" s="577"/>
      <c r="CE120" s="577"/>
      <c r="CF120" s="577"/>
      <c r="CG120" s="577"/>
      <c r="CH120" s="577"/>
      <c r="CI120" s="577"/>
      <c r="CJ120" s="577"/>
      <c r="CK120" s="577"/>
      <c r="CL120" s="577"/>
      <c r="CM120" s="577"/>
      <c r="CN120" s="577"/>
      <c r="CO120" s="577"/>
      <c r="CP120" s="577"/>
      <c r="CQ120" s="577"/>
      <c r="CR120" s="577"/>
      <c r="CS120" s="577"/>
      <c r="CT120" s="577"/>
      <c r="CU120" s="577"/>
      <c r="CV120" s="577"/>
      <c r="CW120" s="577"/>
    </row>
    <row r="121" spans="1:103" x14ac:dyDescent="0.3">
      <c r="A121" s="359">
        <f>+SUBTOTAL(3,$E$8:$E121)</f>
        <v>114</v>
      </c>
      <c r="B121" s="582">
        <v>45352</v>
      </c>
      <c r="C121" s="361" t="s">
        <v>703</v>
      </c>
      <c r="D121" s="359" t="str">
        <f>+VLOOKUP(C121,'Visual chart Edit'!$B$7:$C$491,2,FALSE)</f>
        <v>DA+0</v>
      </c>
      <c r="E121" s="359" t="s">
        <v>146</v>
      </c>
      <c r="F121" s="578">
        <v>45365</v>
      </c>
      <c r="G121" s="578">
        <v>45368</v>
      </c>
      <c r="H121" s="579" t="s">
        <v>239</v>
      </c>
      <c r="I121" s="580" t="s">
        <v>1032</v>
      </c>
      <c r="J121" s="581"/>
      <c r="K121" s="577"/>
      <c r="L121" s="577"/>
      <c r="M121" s="577"/>
      <c r="N121" s="577"/>
      <c r="O121" s="577"/>
      <c r="P121" s="577"/>
      <c r="Q121" s="577"/>
      <c r="R121" s="577"/>
      <c r="S121" s="577"/>
      <c r="T121" s="577"/>
      <c r="U121" s="577"/>
      <c r="V121" s="577"/>
      <c r="W121" s="577"/>
      <c r="X121" s="577"/>
      <c r="Y121" s="577"/>
      <c r="Z121" s="577"/>
      <c r="AA121" s="577"/>
      <c r="AB121" s="577"/>
      <c r="AC121" s="577"/>
      <c r="AD121" s="577"/>
      <c r="AE121" s="577"/>
      <c r="AF121" s="577"/>
      <c r="AG121" s="577"/>
      <c r="AH121" s="577"/>
      <c r="AI121" s="577"/>
      <c r="AJ121" s="577"/>
      <c r="AK121" s="577"/>
      <c r="AL121" s="577"/>
      <c r="AM121" s="577"/>
      <c r="AN121" s="577"/>
      <c r="AO121" s="577"/>
      <c r="AP121" s="577"/>
      <c r="AQ121" s="577"/>
      <c r="AR121" s="577"/>
      <c r="AS121" s="577"/>
      <c r="AT121" s="577"/>
      <c r="AU121" s="577"/>
      <c r="AV121" s="577"/>
      <c r="AW121" s="577"/>
      <c r="AX121" s="577"/>
      <c r="AY121" s="577"/>
      <c r="AZ121" s="577"/>
      <c r="BA121" s="577"/>
      <c r="BB121" s="577"/>
      <c r="BC121" s="577"/>
      <c r="BD121" s="577"/>
      <c r="BE121" s="577"/>
      <c r="BF121" s="577"/>
      <c r="BG121" s="577"/>
      <c r="BH121" s="577"/>
      <c r="BI121" s="577"/>
      <c r="BJ121" s="577"/>
      <c r="BK121" s="577"/>
      <c r="BL121" s="577"/>
      <c r="BM121" s="577"/>
      <c r="BN121" s="577"/>
      <c r="BO121" s="577"/>
      <c r="BP121" s="577"/>
      <c r="BQ121" s="577"/>
      <c r="BR121" s="577"/>
      <c r="BS121" s="577"/>
      <c r="BT121" s="577"/>
      <c r="BU121" s="577"/>
      <c r="BV121" s="577"/>
      <c r="BW121" s="577"/>
      <c r="BX121" s="577"/>
      <c r="BY121" s="577"/>
      <c r="BZ121" s="577"/>
      <c r="CA121" s="577"/>
      <c r="CB121" s="577"/>
      <c r="CC121" s="577"/>
      <c r="CD121" s="577"/>
      <c r="CE121" s="577"/>
      <c r="CF121" s="577"/>
      <c r="CG121" s="577"/>
      <c r="CH121" s="577"/>
      <c r="CI121" s="577"/>
      <c r="CJ121" s="577"/>
      <c r="CK121" s="577"/>
      <c r="CL121" s="577"/>
      <c r="CM121" s="577"/>
      <c r="CN121" s="577"/>
      <c r="CO121" s="577"/>
      <c r="CP121" s="577"/>
      <c r="CQ121" s="577"/>
      <c r="CR121" s="577"/>
      <c r="CS121" s="577"/>
      <c r="CT121" s="577"/>
      <c r="CU121" s="577"/>
      <c r="CV121" s="577"/>
      <c r="CW121" s="577"/>
    </row>
    <row r="122" spans="1:103" x14ac:dyDescent="0.3">
      <c r="A122" s="359">
        <f>+SUBTOTAL(3,$E$8:$E122)</f>
        <v>115</v>
      </c>
      <c r="B122" s="582">
        <v>45352</v>
      </c>
      <c r="C122" s="361" t="s">
        <v>97</v>
      </c>
      <c r="D122" s="359" t="str">
        <f>+VLOOKUP(C122,'Visual chart Edit'!$B$7:$C$491,2,FALSE)</f>
        <v>DC1+0</v>
      </c>
      <c r="E122" s="359" t="s">
        <v>279</v>
      </c>
      <c r="F122" s="578">
        <v>45366</v>
      </c>
      <c r="G122" s="578">
        <v>45370</v>
      </c>
      <c r="H122" s="579" t="s">
        <v>880</v>
      </c>
      <c r="I122" s="580" t="s">
        <v>1032</v>
      </c>
      <c r="J122" s="581"/>
      <c r="K122" s="577"/>
      <c r="L122" s="577"/>
      <c r="M122" s="577"/>
      <c r="N122" s="577"/>
      <c r="O122" s="577"/>
      <c r="P122" s="577"/>
      <c r="Q122" s="577"/>
      <c r="R122" s="577"/>
      <c r="S122" s="577"/>
      <c r="T122" s="577"/>
      <c r="U122" s="577"/>
      <c r="V122" s="577"/>
      <c r="W122" s="577"/>
      <c r="X122" s="577"/>
      <c r="Y122" s="577"/>
      <c r="Z122" s="577"/>
      <c r="AA122" s="577"/>
      <c r="AB122" s="577"/>
      <c r="AC122" s="577"/>
      <c r="AD122" s="577"/>
      <c r="AE122" s="577"/>
      <c r="AF122" s="577"/>
      <c r="AG122" s="577"/>
      <c r="AH122" s="577"/>
      <c r="AI122" s="577"/>
      <c r="AJ122" s="577"/>
      <c r="AK122" s="577"/>
      <c r="AL122" s="577"/>
      <c r="AM122" s="577"/>
      <c r="AN122" s="577"/>
      <c r="AO122" s="577"/>
      <c r="AP122" s="577"/>
      <c r="AQ122" s="577"/>
      <c r="AR122" s="577"/>
      <c r="AS122" s="577"/>
      <c r="AT122" s="577"/>
      <c r="AU122" s="577"/>
      <c r="AV122" s="577"/>
      <c r="AW122" s="577"/>
      <c r="AX122" s="577"/>
      <c r="AY122" s="577"/>
      <c r="AZ122" s="577"/>
      <c r="BA122" s="577"/>
      <c r="BB122" s="577"/>
      <c r="BC122" s="577"/>
      <c r="BD122" s="577"/>
      <c r="BE122" s="577"/>
      <c r="BF122" s="577"/>
      <c r="BG122" s="577"/>
      <c r="BH122" s="577"/>
      <c r="BI122" s="577"/>
      <c r="BJ122" s="577"/>
      <c r="BK122" s="577"/>
      <c r="BL122" s="577"/>
      <c r="BM122" s="577"/>
      <c r="BN122" s="577"/>
      <c r="BO122" s="577"/>
      <c r="BP122" s="577"/>
      <c r="BQ122" s="577"/>
      <c r="BR122" s="577"/>
      <c r="BS122" s="577"/>
      <c r="BT122" s="577"/>
      <c r="BU122" s="577"/>
      <c r="BV122" s="577"/>
      <c r="BW122" s="577"/>
      <c r="BX122" s="577"/>
      <c r="BY122" s="577"/>
      <c r="BZ122" s="577"/>
      <c r="CA122" s="577"/>
      <c r="CB122" s="577"/>
      <c r="CC122" s="577"/>
      <c r="CD122" s="577"/>
      <c r="CE122" s="577"/>
      <c r="CF122" s="577"/>
      <c r="CG122" s="577"/>
      <c r="CH122" s="577"/>
      <c r="CI122" s="577"/>
      <c r="CJ122" s="577"/>
      <c r="CK122" s="577"/>
      <c r="CL122" s="577"/>
      <c r="CM122" s="577"/>
      <c r="CN122" s="577"/>
      <c r="CO122" s="577"/>
      <c r="CP122" s="577"/>
      <c r="CQ122" s="577"/>
      <c r="CR122" s="577"/>
      <c r="CS122" s="577"/>
      <c r="CT122" s="577"/>
      <c r="CU122" s="577"/>
      <c r="CV122" s="577"/>
      <c r="CW122" s="577"/>
    </row>
    <row r="123" spans="1:103" x14ac:dyDescent="0.3">
      <c r="A123" s="359">
        <f>+SUBTOTAL(3,$E$8:$E123)</f>
        <v>116</v>
      </c>
      <c r="B123" s="582">
        <v>45352</v>
      </c>
      <c r="C123" s="361" t="s">
        <v>701</v>
      </c>
      <c r="D123" s="359" t="str">
        <f>+VLOOKUP(C123,'Visual chart Edit'!$B$7:$C$491,2,FALSE)</f>
        <v>DA+3</v>
      </c>
      <c r="E123" s="359" t="s">
        <v>146</v>
      </c>
      <c r="F123" s="578">
        <v>45366</v>
      </c>
      <c r="G123" s="578">
        <v>45370</v>
      </c>
      <c r="H123" s="579" t="s">
        <v>883</v>
      </c>
      <c r="I123" s="580" t="s">
        <v>1032</v>
      </c>
      <c r="J123" s="581"/>
      <c r="K123" s="577"/>
      <c r="L123" s="577"/>
      <c r="M123" s="577"/>
      <c r="N123" s="577"/>
      <c r="O123" s="577"/>
      <c r="P123" s="577"/>
      <c r="Q123" s="577"/>
      <c r="R123" s="577"/>
      <c r="S123" s="577"/>
      <c r="T123" s="577"/>
      <c r="U123" s="577"/>
      <c r="V123" s="577"/>
      <c r="W123" s="577"/>
      <c r="X123" s="577"/>
      <c r="Y123" s="577"/>
      <c r="Z123" s="577"/>
      <c r="AA123" s="577"/>
      <c r="AB123" s="577"/>
      <c r="AC123" s="577"/>
      <c r="AD123" s="577"/>
      <c r="AE123" s="577"/>
      <c r="AF123" s="577"/>
      <c r="AG123" s="577"/>
      <c r="AH123" s="577"/>
      <c r="AI123" s="577"/>
      <c r="AJ123" s="577"/>
      <c r="AK123" s="577"/>
      <c r="AL123" s="577"/>
      <c r="AM123" s="577"/>
      <c r="AN123" s="577"/>
      <c r="AO123" s="577"/>
      <c r="AP123" s="577"/>
      <c r="AQ123" s="577"/>
      <c r="AR123" s="577"/>
      <c r="AS123" s="577"/>
      <c r="AT123" s="577"/>
      <c r="AU123" s="577"/>
      <c r="AV123" s="577"/>
      <c r="AW123" s="577"/>
      <c r="AX123" s="577"/>
      <c r="AY123" s="577"/>
      <c r="AZ123" s="577"/>
      <c r="BA123" s="577"/>
      <c r="BB123" s="577"/>
      <c r="BC123" s="577"/>
      <c r="BD123" s="577"/>
      <c r="BE123" s="577"/>
      <c r="BF123" s="577"/>
      <c r="BG123" s="577"/>
      <c r="BH123" s="577"/>
      <c r="BI123" s="577"/>
      <c r="BJ123" s="577"/>
      <c r="BK123" s="577"/>
      <c r="BL123" s="577"/>
      <c r="BM123" s="577"/>
      <c r="BN123" s="577"/>
      <c r="BO123" s="577"/>
      <c r="BP123" s="577"/>
      <c r="BQ123" s="577"/>
      <c r="BR123" s="577"/>
      <c r="BS123" s="577"/>
      <c r="BT123" s="577"/>
      <c r="BU123" s="577"/>
      <c r="BV123" s="577"/>
      <c r="BW123" s="577"/>
      <c r="BX123" s="577"/>
      <c r="BY123" s="577"/>
      <c r="BZ123" s="577"/>
      <c r="CA123" s="577"/>
      <c r="CB123" s="577"/>
      <c r="CC123" s="577"/>
      <c r="CD123" s="577"/>
      <c r="CE123" s="577"/>
      <c r="CF123" s="577"/>
      <c r="CG123" s="577"/>
      <c r="CH123" s="577"/>
      <c r="CI123" s="577"/>
      <c r="CJ123" s="577"/>
      <c r="CK123" s="577"/>
      <c r="CL123" s="577"/>
      <c r="CM123" s="577"/>
      <c r="CN123" s="577"/>
      <c r="CO123" s="577"/>
      <c r="CP123" s="577"/>
      <c r="CQ123" s="577"/>
      <c r="CR123" s="577"/>
      <c r="CS123" s="577"/>
      <c r="CT123" s="577"/>
      <c r="CU123" s="577"/>
      <c r="CV123" s="577"/>
      <c r="CW123" s="577"/>
    </row>
    <row r="124" spans="1:103" x14ac:dyDescent="0.3">
      <c r="A124" s="359">
        <f>+SUBTOTAL(3,$E$8:$E124)</f>
        <v>117</v>
      </c>
      <c r="B124" s="582">
        <v>45352</v>
      </c>
      <c r="C124" s="361" t="s">
        <v>702</v>
      </c>
      <c r="D124" s="359" t="str">
        <f>+VLOOKUP(C124,'Visual chart Edit'!$B$7:$C$491,2,FALSE)</f>
        <v>DA+3</v>
      </c>
      <c r="E124" s="359" t="s">
        <v>146</v>
      </c>
      <c r="F124" s="578">
        <v>45369</v>
      </c>
      <c r="G124" s="578">
        <v>45371</v>
      </c>
      <c r="H124" s="579" t="s">
        <v>239</v>
      </c>
      <c r="I124" s="580" t="s">
        <v>1032</v>
      </c>
      <c r="J124" s="581"/>
      <c r="K124" s="577"/>
      <c r="L124" s="577"/>
      <c r="M124" s="577"/>
      <c r="N124" s="577"/>
      <c r="O124" s="577"/>
      <c r="P124" s="577"/>
      <c r="Q124" s="577"/>
      <c r="R124" s="577"/>
      <c r="S124" s="577"/>
      <c r="T124" s="577"/>
      <c r="U124" s="577"/>
      <c r="V124" s="577"/>
      <c r="W124" s="577"/>
      <c r="X124" s="577"/>
      <c r="Y124" s="577"/>
      <c r="Z124" s="577"/>
      <c r="AA124" s="577"/>
      <c r="AB124" s="577"/>
      <c r="AC124" s="577"/>
      <c r="AD124" s="577"/>
      <c r="AE124" s="577"/>
      <c r="AF124" s="577"/>
      <c r="AG124" s="577"/>
      <c r="AH124" s="577"/>
      <c r="AI124" s="577"/>
      <c r="AJ124" s="577"/>
      <c r="AK124" s="577"/>
      <c r="AL124" s="577"/>
      <c r="AM124" s="577"/>
      <c r="AN124" s="577"/>
      <c r="AO124" s="577"/>
      <c r="AP124" s="577"/>
      <c r="AQ124" s="577"/>
      <c r="AR124" s="577"/>
      <c r="AS124" s="577"/>
      <c r="AT124" s="577"/>
      <c r="AU124" s="577"/>
      <c r="AV124" s="577"/>
      <c r="AW124" s="577"/>
      <c r="AX124" s="577"/>
      <c r="AY124" s="577"/>
      <c r="AZ124" s="577"/>
      <c r="BA124" s="577"/>
      <c r="BB124" s="577"/>
      <c r="BC124" s="577"/>
      <c r="BD124" s="577"/>
      <c r="BE124" s="577"/>
      <c r="BF124" s="577"/>
      <c r="BG124" s="577"/>
      <c r="BH124" s="577"/>
      <c r="BI124" s="577"/>
      <c r="BJ124" s="577"/>
      <c r="BK124" s="577"/>
      <c r="BL124" s="577"/>
      <c r="BM124" s="577"/>
      <c r="BN124" s="577"/>
      <c r="BO124" s="577"/>
      <c r="BP124" s="577"/>
      <c r="BQ124" s="577"/>
      <c r="BR124" s="577"/>
      <c r="BS124" s="577"/>
      <c r="BT124" s="577"/>
      <c r="BU124" s="577"/>
      <c r="BV124" s="577"/>
      <c r="BW124" s="577"/>
      <c r="BX124" s="577"/>
      <c r="BY124" s="577"/>
      <c r="BZ124" s="577"/>
      <c r="CA124" s="577"/>
      <c r="CB124" s="577"/>
      <c r="CC124" s="577"/>
      <c r="CD124" s="577"/>
      <c r="CE124" s="577"/>
      <c r="CF124" s="577"/>
      <c r="CG124" s="577"/>
      <c r="CH124" s="577"/>
      <c r="CI124" s="577"/>
      <c r="CJ124" s="577"/>
      <c r="CK124" s="577"/>
      <c r="CL124" s="577"/>
      <c r="CM124" s="577"/>
      <c r="CN124" s="577"/>
      <c r="CO124" s="577"/>
      <c r="CP124" s="577"/>
      <c r="CQ124" s="577"/>
      <c r="CR124" s="577"/>
      <c r="CS124" s="577"/>
      <c r="CT124" s="577"/>
      <c r="CU124" s="577"/>
      <c r="CV124" s="577"/>
      <c r="CW124" s="577"/>
    </row>
    <row r="125" spans="1:103" x14ac:dyDescent="0.3">
      <c r="A125" s="359">
        <f>+SUBTOTAL(3,$E$8:$E125)</f>
        <v>118</v>
      </c>
      <c r="B125" s="582">
        <v>45352</v>
      </c>
      <c r="C125" s="361" t="s">
        <v>695</v>
      </c>
      <c r="D125" s="359" t="str">
        <f>+VLOOKUP(C125,'Visual chart Edit'!$B$7:$C$491,2,FALSE)</f>
        <v>DA+6</v>
      </c>
      <c r="E125" s="359" t="s">
        <v>146</v>
      </c>
      <c r="F125" s="578">
        <v>45369</v>
      </c>
      <c r="G125" s="578">
        <v>45371</v>
      </c>
      <c r="H125" s="579" t="s">
        <v>884</v>
      </c>
      <c r="I125" s="580" t="s">
        <v>1032</v>
      </c>
      <c r="J125" s="581"/>
      <c r="K125" s="577"/>
      <c r="L125" s="577"/>
      <c r="M125" s="577"/>
      <c r="N125" s="577"/>
      <c r="O125" s="577"/>
      <c r="P125" s="577"/>
      <c r="Q125" s="577"/>
      <c r="R125" s="577"/>
      <c r="S125" s="577"/>
      <c r="T125" s="577"/>
      <c r="U125" s="577"/>
      <c r="V125" s="577"/>
      <c r="W125" s="577"/>
      <c r="X125" s="577"/>
      <c r="Y125" s="577"/>
      <c r="Z125" s="577"/>
      <c r="AA125" s="577"/>
      <c r="AB125" s="577"/>
      <c r="AC125" s="577"/>
      <c r="AD125" s="577"/>
      <c r="AE125" s="577"/>
      <c r="AF125" s="577"/>
      <c r="AG125" s="577"/>
      <c r="AH125" s="577"/>
      <c r="AI125" s="577"/>
      <c r="AJ125" s="577"/>
      <c r="AK125" s="577"/>
      <c r="AL125" s="577"/>
      <c r="AM125" s="577"/>
      <c r="AN125" s="577"/>
      <c r="AO125" s="577"/>
      <c r="AP125" s="577"/>
      <c r="AQ125" s="577"/>
      <c r="AR125" s="577"/>
      <c r="AS125" s="577"/>
      <c r="AT125" s="577"/>
      <c r="AU125" s="577"/>
      <c r="AV125" s="577"/>
      <c r="AW125" s="577"/>
      <c r="AX125" s="577"/>
      <c r="AY125" s="577"/>
      <c r="AZ125" s="577"/>
      <c r="BA125" s="577"/>
      <c r="BB125" s="577"/>
      <c r="BC125" s="577"/>
      <c r="BD125" s="577"/>
      <c r="BE125" s="577"/>
      <c r="BF125" s="577"/>
      <c r="BG125" s="577"/>
      <c r="BH125" s="577"/>
      <c r="BI125" s="577"/>
      <c r="BJ125" s="577"/>
      <c r="BK125" s="577"/>
      <c r="BL125" s="577"/>
      <c r="BM125" s="577"/>
      <c r="BN125" s="577"/>
      <c r="BO125" s="577"/>
      <c r="BP125" s="577"/>
      <c r="BQ125" s="577"/>
      <c r="BR125" s="577"/>
      <c r="BS125" s="577"/>
      <c r="BT125" s="577"/>
      <c r="BU125" s="577"/>
      <c r="BV125" s="577"/>
      <c r="BW125" s="577"/>
      <c r="BX125" s="577"/>
      <c r="BY125" s="577"/>
      <c r="BZ125" s="577"/>
      <c r="CA125" s="577"/>
      <c r="CB125" s="577"/>
      <c r="CC125" s="577"/>
      <c r="CD125" s="577"/>
      <c r="CE125" s="577"/>
      <c r="CF125" s="577"/>
      <c r="CG125" s="577"/>
      <c r="CH125" s="577"/>
      <c r="CI125" s="577"/>
      <c r="CJ125" s="577"/>
      <c r="CK125" s="577"/>
      <c r="CL125" s="577"/>
      <c r="CM125" s="577"/>
      <c r="CN125" s="577"/>
      <c r="CO125" s="577"/>
      <c r="CP125" s="577"/>
      <c r="CQ125" s="577"/>
      <c r="CR125" s="577"/>
      <c r="CS125" s="577"/>
      <c r="CT125" s="577"/>
      <c r="CU125" s="577"/>
      <c r="CV125" s="577"/>
      <c r="CW125" s="577"/>
    </row>
    <row r="126" spans="1:103" x14ac:dyDescent="0.3">
      <c r="A126" s="359">
        <f>+SUBTOTAL(3,$E$8:$E126)</f>
        <v>119</v>
      </c>
      <c r="B126" s="582">
        <v>45352</v>
      </c>
      <c r="C126" s="361" t="s">
        <v>694</v>
      </c>
      <c r="D126" s="359" t="str">
        <f>+VLOOKUP(C126,'Visual chart Edit'!$B$7:$C$491,2,FALSE)</f>
        <v>DA+3</v>
      </c>
      <c r="E126" s="359" t="s">
        <v>146</v>
      </c>
      <c r="F126" s="578">
        <v>45372</v>
      </c>
      <c r="G126" s="578">
        <v>45374</v>
      </c>
      <c r="H126" s="579" t="s">
        <v>884</v>
      </c>
      <c r="I126" s="580" t="s">
        <v>1032</v>
      </c>
      <c r="J126" s="581"/>
      <c r="K126" s="577"/>
      <c r="L126" s="577"/>
      <c r="M126" s="577"/>
      <c r="N126" s="577"/>
      <c r="O126" s="577"/>
      <c r="P126" s="577"/>
      <c r="Q126" s="577"/>
      <c r="R126" s="577"/>
      <c r="S126" s="577"/>
      <c r="T126" s="577"/>
      <c r="U126" s="577"/>
      <c r="V126" s="577"/>
      <c r="W126" s="577"/>
      <c r="X126" s="577"/>
      <c r="Y126" s="577"/>
      <c r="Z126" s="577"/>
      <c r="AA126" s="577"/>
      <c r="AB126" s="577"/>
      <c r="AC126" s="577"/>
      <c r="AD126" s="577"/>
      <c r="AE126" s="577"/>
      <c r="AF126" s="577"/>
      <c r="AG126" s="577"/>
      <c r="AH126" s="577"/>
      <c r="AI126" s="577"/>
      <c r="AJ126" s="577"/>
      <c r="AK126" s="577"/>
      <c r="AL126" s="577"/>
      <c r="AM126" s="577"/>
      <c r="AN126" s="577"/>
      <c r="AO126" s="577"/>
      <c r="AP126" s="577"/>
      <c r="AQ126" s="577"/>
      <c r="AR126" s="577"/>
      <c r="AS126" s="577"/>
      <c r="AT126" s="577"/>
      <c r="AU126" s="577"/>
      <c r="AV126" s="577"/>
      <c r="AW126" s="577"/>
      <c r="AX126" s="577"/>
      <c r="AY126" s="577"/>
      <c r="AZ126" s="577"/>
      <c r="BA126" s="577"/>
      <c r="BB126" s="577"/>
      <c r="BC126" s="577"/>
      <c r="BD126" s="577"/>
      <c r="BE126" s="577"/>
      <c r="BF126" s="577"/>
      <c r="BG126" s="577"/>
      <c r="BH126" s="577"/>
      <c r="BI126" s="577"/>
      <c r="BJ126" s="577"/>
      <c r="BK126" s="577"/>
      <c r="BL126" s="577"/>
      <c r="BM126" s="577"/>
      <c r="BN126" s="577"/>
      <c r="BO126" s="577"/>
      <c r="BP126" s="577"/>
      <c r="BQ126" s="577"/>
      <c r="BR126" s="577"/>
      <c r="BS126" s="577"/>
      <c r="BT126" s="577"/>
      <c r="BU126" s="577"/>
      <c r="BV126" s="577"/>
      <c r="BW126" s="577"/>
      <c r="BX126" s="577"/>
      <c r="BY126" s="577"/>
      <c r="BZ126" s="577"/>
      <c r="CA126" s="577"/>
      <c r="CB126" s="577"/>
      <c r="CC126" s="577"/>
      <c r="CD126" s="577"/>
      <c r="CE126" s="577"/>
      <c r="CF126" s="577"/>
      <c r="CG126" s="577"/>
      <c r="CH126" s="577"/>
      <c r="CI126" s="577"/>
      <c r="CJ126" s="577"/>
      <c r="CK126" s="577"/>
      <c r="CL126" s="577"/>
      <c r="CM126" s="577"/>
      <c r="CN126" s="577"/>
      <c r="CO126" s="577"/>
      <c r="CP126" s="577"/>
      <c r="CQ126" s="577"/>
      <c r="CR126" s="577"/>
      <c r="CS126" s="577"/>
      <c r="CT126" s="577"/>
      <c r="CU126" s="577"/>
      <c r="CV126" s="577"/>
      <c r="CW126" s="577"/>
    </row>
    <row r="127" spans="1:103" x14ac:dyDescent="0.3">
      <c r="A127" s="359">
        <f>+SUBTOTAL(3,$E$8:$E127)</f>
        <v>120</v>
      </c>
      <c r="B127" s="582">
        <v>45352</v>
      </c>
      <c r="C127" s="361" t="s">
        <v>693</v>
      </c>
      <c r="D127" s="359" t="str">
        <f>+VLOOKUP(C127,'Visual chart Edit'!$B$7:$C$491,2,FALSE)</f>
        <v>DA+0</v>
      </c>
      <c r="E127" s="359" t="s">
        <v>146</v>
      </c>
      <c r="F127" s="578">
        <v>45377</v>
      </c>
      <c r="G127" s="578">
        <v>45380</v>
      </c>
      <c r="H127" s="579" t="s">
        <v>884</v>
      </c>
      <c r="I127" s="580" t="s">
        <v>1028</v>
      </c>
      <c r="J127" s="581"/>
      <c r="K127" s="577"/>
      <c r="L127" s="577"/>
      <c r="M127" s="577"/>
      <c r="N127" s="577"/>
      <c r="O127" s="577"/>
      <c r="P127" s="577"/>
      <c r="Q127" s="577"/>
      <c r="R127" s="577"/>
      <c r="S127" s="577"/>
      <c r="T127" s="577"/>
      <c r="U127" s="577"/>
      <c r="V127" s="577"/>
      <c r="W127" s="577"/>
      <c r="X127" s="577"/>
      <c r="Y127" s="577"/>
      <c r="Z127" s="577"/>
      <c r="AA127" s="577"/>
      <c r="AB127" s="577"/>
      <c r="AC127" s="577"/>
      <c r="AD127" s="577"/>
      <c r="AE127" s="577"/>
      <c r="AF127" s="577"/>
      <c r="AG127" s="577"/>
      <c r="AH127" s="577"/>
      <c r="AI127" s="577"/>
      <c r="AJ127" s="577"/>
      <c r="AK127" s="577"/>
      <c r="AL127" s="577"/>
      <c r="AM127" s="577"/>
      <c r="AN127" s="577"/>
      <c r="AO127" s="577"/>
      <c r="AP127" s="577"/>
      <c r="AQ127" s="577"/>
      <c r="AR127" s="577"/>
      <c r="AS127" s="577"/>
      <c r="AT127" s="577"/>
      <c r="AU127" s="577"/>
      <c r="AV127" s="577"/>
      <c r="AW127" s="577"/>
      <c r="AX127" s="577"/>
      <c r="AY127" s="577"/>
      <c r="AZ127" s="577"/>
      <c r="BA127" s="577"/>
      <c r="BB127" s="577"/>
      <c r="BC127" s="577"/>
      <c r="BD127" s="577"/>
      <c r="BE127" s="577"/>
      <c r="BF127" s="577"/>
      <c r="BG127" s="577"/>
      <c r="BH127" s="577"/>
      <c r="BI127" s="577"/>
      <c r="BJ127" s="577"/>
      <c r="BK127" s="577"/>
      <c r="BL127" s="577"/>
      <c r="BM127" s="577"/>
      <c r="BN127" s="577"/>
      <c r="BO127" s="577"/>
      <c r="BP127" s="577"/>
      <c r="BQ127" s="577"/>
      <c r="BR127" s="577"/>
      <c r="BS127" s="577"/>
      <c r="BT127" s="577"/>
      <c r="BU127" s="577"/>
      <c r="BV127" s="577"/>
      <c r="BW127" s="577"/>
      <c r="BX127" s="577"/>
      <c r="BY127" s="577"/>
      <c r="BZ127" s="577"/>
      <c r="CA127" s="577"/>
      <c r="CB127" s="577"/>
      <c r="CC127" s="577"/>
      <c r="CD127" s="577"/>
      <c r="CE127" s="577"/>
      <c r="CF127" s="577"/>
      <c r="CG127" s="577"/>
      <c r="CH127" s="577"/>
      <c r="CI127" s="577"/>
      <c r="CJ127" s="577"/>
      <c r="CK127" s="577"/>
      <c r="CL127" s="577"/>
      <c r="CM127" s="577"/>
      <c r="CN127" s="577"/>
      <c r="CO127" s="577"/>
      <c r="CP127" s="577"/>
      <c r="CQ127" s="577"/>
      <c r="CR127" s="577"/>
      <c r="CS127" s="577"/>
      <c r="CT127" s="577"/>
      <c r="CU127" s="577"/>
      <c r="CV127" s="577"/>
      <c r="CW127" s="577"/>
    </row>
    <row r="128" spans="1:103" x14ac:dyDescent="0.3">
      <c r="A128" s="359">
        <f>+SUBTOTAL(3,$E$8:$E128)</f>
        <v>121</v>
      </c>
      <c r="B128" s="582">
        <v>45352</v>
      </c>
      <c r="C128" s="361" t="s">
        <v>692</v>
      </c>
      <c r="D128" s="359" t="str">
        <f>+VLOOKUP(C128,'Visual chart Edit'!$B$7:$C$491,2,FALSE)</f>
        <v>DA+3</v>
      </c>
      <c r="E128" s="359" t="s">
        <v>146</v>
      </c>
      <c r="F128" s="578">
        <v>45381</v>
      </c>
      <c r="G128" s="578">
        <v>45382</v>
      </c>
      <c r="H128" s="579" t="s">
        <v>884</v>
      </c>
      <c r="I128" s="580" t="s">
        <v>1028</v>
      </c>
      <c r="J128" s="581"/>
      <c r="K128" s="577"/>
      <c r="L128" s="577"/>
      <c r="M128" s="577"/>
      <c r="N128" s="577"/>
      <c r="O128" s="577"/>
      <c r="P128" s="577"/>
      <c r="Q128" s="577"/>
      <c r="R128" s="577"/>
      <c r="S128" s="577"/>
      <c r="T128" s="577"/>
      <c r="U128" s="577"/>
      <c r="V128" s="577"/>
      <c r="W128" s="577"/>
      <c r="X128" s="577"/>
      <c r="Y128" s="577"/>
      <c r="Z128" s="577"/>
      <c r="AA128" s="577"/>
      <c r="AB128" s="577"/>
      <c r="AC128" s="577"/>
      <c r="AD128" s="577"/>
      <c r="AE128" s="577"/>
      <c r="AF128" s="577"/>
      <c r="AG128" s="577"/>
      <c r="AH128" s="577"/>
      <c r="AI128" s="577"/>
      <c r="AJ128" s="577"/>
      <c r="AK128" s="577"/>
      <c r="AL128" s="577"/>
      <c r="AM128" s="577"/>
      <c r="AN128" s="577"/>
      <c r="AO128" s="577"/>
      <c r="AP128" s="577"/>
      <c r="AQ128" s="577"/>
      <c r="AR128" s="577"/>
      <c r="AS128" s="577"/>
      <c r="AT128" s="577"/>
      <c r="AU128" s="577"/>
      <c r="AV128" s="577"/>
      <c r="AW128" s="577"/>
      <c r="AX128" s="577"/>
      <c r="AY128" s="577"/>
      <c r="AZ128" s="577"/>
      <c r="BA128" s="577"/>
      <c r="BB128" s="577"/>
      <c r="BC128" s="577"/>
      <c r="BD128" s="577"/>
      <c r="BE128" s="577"/>
      <c r="BF128" s="577"/>
      <c r="BG128" s="577"/>
      <c r="BH128" s="577"/>
      <c r="BI128" s="577"/>
      <c r="BJ128" s="577"/>
      <c r="BK128" s="577"/>
      <c r="BL128" s="577"/>
      <c r="BM128" s="577"/>
      <c r="BN128" s="577"/>
      <c r="BO128" s="577"/>
      <c r="BP128" s="577"/>
      <c r="BQ128" s="577"/>
      <c r="BR128" s="577"/>
      <c r="BS128" s="577"/>
      <c r="BT128" s="577"/>
      <c r="BU128" s="577"/>
      <c r="BV128" s="577"/>
      <c r="BW128" s="577"/>
      <c r="BX128" s="577"/>
      <c r="BY128" s="577"/>
      <c r="BZ128" s="577"/>
      <c r="CA128" s="577"/>
      <c r="CB128" s="577"/>
      <c r="CC128" s="577"/>
      <c r="CD128" s="577"/>
      <c r="CE128" s="577"/>
      <c r="CF128" s="577"/>
      <c r="CG128" s="577"/>
      <c r="CH128" s="577"/>
      <c r="CI128" s="577"/>
      <c r="CJ128" s="577"/>
      <c r="CK128" s="577"/>
      <c r="CL128" s="577"/>
      <c r="CM128" s="577"/>
      <c r="CN128" s="577"/>
      <c r="CO128" s="577"/>
      <c r="CP128" s="577"/>
      <c r="CQ128" s="577"/>
      <c r="CR128" s="577"/>
      <c r="CS128" s="577"/>
      <c r="CT128" s="577"/>
      <c r="CU128" s="577"/>
      <c r="CV128" s="577"/>
      <c r="CW128" s="577"/>
    </row>
    <row r="129" spans="1:101" x14ac:dyDescent="0.3">
      <c r="A129" s="359">
        <f>+SUBTOTAL(3,$E$8:$E129)</f>
        <v>122</v>
      </c>
      <c r="B129" s="582">
        <v>45383</v>
      </c>
      <c r="C129" s="361" t="s">
        <v>713</v>
      </c>
      <c r="D129" s="359" t="str">
        <f>+VLOOKUP(C129,'Visual chart Edit'!$B$7:$C$491,2,FALSE)</f>
        <v>DA+0</v>
      </c>
      <c r="E129" s="359" t="s">
        <v>146</v>
      </c>
      <c r="F129" s="578">
        <v>45373</v>
      </c>
      <c r="G129" s="578">
        <v>45383</v>
      </c>
      <c r="H129" s="579" t="s">
        <v>239</v>
      </c>
      <c r="I129" s="580" t="s">
        <v>1032</v>
      </c>
      <c r="J129" s="581"/>
      <c r="K129" s="577"/>
      <c r="L129" s="577"/>
      <c r="M129" s="577"/>
      <c r="N129" s="577"/>
      <c r="O129" s="577"/>
      <c r="P129" s="577"/>
      <c r="Q129" s="577"/>
      <c r="R129" s="577"/>
      <c r="S129" s="577"/>
      <c r="T129" s="577"/>
      <c r="U129" s="577"/>
      <c r="V129" s="577"/>
      <c r="W129" s="577"/>
      <c r="X129" s="577"/>
      <c r="Y129" s="577"/>
      <c r="Z129" s="577"/>
      <c r="AA129" s="577"/>
      <c r="AB129" s="577"/>
      <c r="AC129" s="577"/>
      <c r="AD129" s="577"/>
      <c r="AE129" s="577"/>
      <c r="AF129" s="577"/>
      <c r="AG129" s="577"/>
      <c r="AH129" s="577"/>
      <c r="AI129" s="577"/>
      <c r="AJ129" s="577"/>
      <c r="AK129" s="577"/>
      <c r="AL129" s="577"/>
      <c r="AM129" s="577"/>
      <c r="AN129" s="577"/>
      <c r="AO129" s="577"/>
      <c r="AP129" s="577"/>
      <c r="AQ129" s="577"/>
      <c r="AR129" s="577"/>
      <c r="AS129" s="577"/>
      <c r="AT129" s="577"/>
      <c r="AU129" s="577"/>
      <c r="AV129" s="577"/>
      <c r="AW129" s="577"/>
      <c r="AX129" s="577"/>
      <c r="AY129" s="577"/>
      <c r="AZ129" s="577"/>
      <c r="BA129" s="577"/>
      <c r="BB129" s="577"/>
      <c r="BC129" s="577"/>
      <c r="BD129" s="577"/>
      <c r="BE129" s="577"/>
      <c r="BF129" s="577"/>
      <c r="BG129" s="577"/>
      <c r="BH129" s="577"/>
      <c r="BI129" s="577"/>
      <c r="BJ129" s="577"/>
      <c r="BK129" s="577"/>
      <c r="BL129" s="577"/>
      <c r="BM129" s="577"/>
      <c r="BN129" s="577"/>
      <c r="BO129" s="577"/>
      <c r="BP129" s="577"/>
      <c r="BQ129" s="577"/>
      <c r="BR129" s="577"/>
      <c r="BS129" s="577"/>
      <c r="BT129" s="577"/>
      <c r="BU129" s="577"/>
      <c r="BV129" s="577"/>
      <c r="BW129" s="577"/>
      <c r="BX129" s="577"/>
      <c r="BY129" s="577"/>
      <c r="BZ129" s="577"/>
      <c r="CA129" s="577"/>
      <c r="CB129" s="577"/>
      <c r="CC129" s="577"/>
      <c r="CD129" s="577"/>
      <c r="CE129" s="577"/>
      <c r="CF129" s="577"/>
      <c r="CG129" s="577"/>
      <c r="CH129" s="577"/>
      <c r="CI129" s="577"/>
      <c r="CJ129" s="577"/>
      <c r="CK129" s="577"/>
      <c r="CL129" s="577"/>
      <c r="CM129" s="577"/>
      <c r="CN129" s="577"/>
      <c r="CO129" s="577"/>
      <c r="CP129" s="577"/>
      <c r="CQ129" s="577"/>
      <c r="CR129" s="577"/>
      <c r="CS129" s="577"/>
      <c r="CT129" s="577"/>
      <c r="CU129" s="577"/>
      <c r="CV129" s="577"/>
      <c r="CW129" s="577"/>
    </row>
    <row r="130" spans="1:101" x14ac:dyDescent="0.3">
      <c r="A130" s="359">
        <f>+SUBTOTAL(3,$E$8:$E130)</f>
        <v>123</v>
      </c>
      <c r="B130" s="582">
        <v>45383</v>
      </c>
      <c r="C130" s="361" t="s">
        <v>696</v>
      </c>
      <c r="D130" s="359" t="str">
        <f>+VLOOKUP(C130,'Visual chart Edit'!$B$7:$C$491,2,FALSE)</f>
        <v>DC2+0</v>
      </c>
      <c r="E130" s="359" t="s">
        <v>146</v>
      </c>
      <c r="F130" s="578">
        <v>45385</v>
      </c>
      <c r="G130" s="578">
        <v>45389</v>
      </c>
      <c r="H130" s="579" t="s">
        <v>884</v>
      </c>
      <c r="I130" s="580" t="s">
        <v>1032</v>
      </c>
      <c r="J130" s="581"/>
      <c r="K130" s="577"/>
      <c r="L130" s="577"/>
      <c r="M130" s="577"/>
      <c r="N130" s="577"/>
      <c r="O130" s="577"/>
      <c r="P130" s="577"/>
      <c r="Q130" s="577"/>
      <c r="R130" s="577"/>
      <c r="S130" s="577"/>
      <c r="T130" s="577"/>
      <c r="U130" s="577"/>
      <c r="V130" s="577"/>
      <c r="W130" s="577"/>
      <c r="X130" s="577"/>
      <c r="Y130" s="577"/>
      <c r="Z130" s="577"/>
      <c r="AA130" s="577"/>
      <c r="AB130" s="577"/>
      <c r="AC130" s="577"/>
      <c r="AD130" s="577"/>
      <c r="AE130" s="577"/>
      <c r="AF130" s="577"/>
      <c r="AG130" s="577"/>
      <c r="AH130" s="577"/>
      <c r="AI130" s="577"/>
      <c r="AJ130" s="577"/>
      <c r="AK130" s="577"/>
      <c r="AL130" s="577"/>
      <c r="AM130" s="577"/>
      <c r="AN130" s="577"/>
      <c r="AO130" s="577"/>
      <c r="AP130" s="577"/>
      <c r="AQ130" s="577"/>
      <c r="AR130" s="577"/>
      <c r="AS130" s="577"/>
      <c r="AT130" s="577"/>
      <c r="AU130" s="577"/>
      <c r="AV130" s="577"/>
      <c r="AW130" s="577"/>
      <c r="AX130" s="577"/>
      <c r="AY130" s="577"/>
      <c r="AZ130" s="577"/>
      <c r="BA130" s="577"/>
      <c r="BB130" s="577"/>
      <c r="BC130" s="577"/>
      <c r="BD130" s="577"/>
      <c r="BE130" s="577"/>
      <c r="BF130" s="577"/>
      <c r="BG130" s="577"/>
      <c r="BH130" s="577"/>
      <c r="BI130" s="577"/>
      <c r="BJ130" s="577"/>
      <c r="BK130" s="577"/>
      <c r="BL130" s="577"/>
      <c r="BM130" s="577"/>
      <c r="BN130" s="577"/>
      <c r="BO130" s="577"/>
      <c r="BP130" s="577"/>
      <c r="BQ130" s="577"/>
      <c r="BR130" s="577"/>
      <c r="BS130" s="577"/>
      <c r="BT130" s="577"/>
      <c r="BU130" s="577"/>
      <c r="BV130" s="577"/>
      <c r="BW130" s="577"/>
      <c r="BX130" s="577"/>
      <c r="BY130" s="577"/>
      <c r="BZ130" s="577"/>
      <c r="CA130" s="577"/>
      <c r="CB130" s="577"/>
      <c r="CC130" s="577"/>
      <c r="CD130" s="577"/>
      <c r="CE130" s="577"/>
      <c r="CF130" s="577"/>
      <c r="CG130" s="577"/>
      <c r="CH130" s="577"/>
      <c r="CI130" s="577"/>
      <c r="CJ130" s="577"/>
      <c r="CK130" s="577"/>
      <c r="CL130" s="577"/>
      <c r="CM130" s="577"/>
      <c r="CN130" s="577"/>
      <c r="CO130" s="577"/>
      <c r="CP130" s="577"/>
      <c r="CQ130" s="577"/>
      <c r="CR130" s="577"/>
      <c r="CS130" s="577"/>
      <c r="CT130" s="577"/>
      <c r="CU130" s="577"/>
      <c r="CV130" s="577"/>
      <c r="CW130" s="577"/>
    </row>
    <row r="131" spans="1:101" x14ac:dyDescent="0.3">
      <c r="A131" s="359">
        <f>+SUBTOTAL(3,$E$8:$E131)</f>
        <v>124</v>
      </c>
      <c r="B131" s="582">
        <v>45383</v>
      </c>
      <c r="C131" s="361" t="s">
        <v>714</v>
      </c>
      <c r="D131" s="359" t="str">
        <f>+VLOOKUP(C131,'Visual chart Edit'!$B$7:$C$491,2,FALSE)</f>
        <v>DA+0</v>
      </c>
      <c r="E131" s="359" t="s">
        <v>146</v>
      </c>
      <c r="F131" s="578">
        <v>45385</v>
      </c>
      <c r="G131" s="578">
        <v>45390</v>
      </c>
      <c r="H131" s="579" t="s">
        <v>239</v>
      </c>
      <c r="I131" s="580" t="s">
        <v>1032</v>
      </c>
      <c r="J131" s="581"/>
      <c r="K131" s="577"/>
      <c r="L131" s="577"/>
      <c r="M131" s="577"/>
      <c r="N131" s="577"/>
      <c r="O131" s="577"/>
      <c r="P131" s="577"/>
      <c r="Q131" s="577"/>
      <c r="R131" s="577"/>
      <c r="S131" s="577"/>
      <c r="T131" s="577"/>
      <c r="U131" s="577"/>
      <c r="V131" s="577"/>
      <c r="W131" s="577"/>
      <c r="X131" s="577"/>
      <c r="Y131" s="577"/>
      <c r="Z131" s="577"/>
      <c r="AA131" s="577"/>
      <c r="AB131" s="577"/>
      <c r="AC131" s="577"/>
      <c r="AD131" s="577"/>
      <c r="AE131" s="577"/>
      <c r="AF131" s="577"/>
      <c r="AG131" s="577"/>
      <c r="AH131" s="577"/>
      <c r="AI131" s="577"/>
      <c r="AJ131" s="577"/>
      <c r="AK131" s="577"/>
      <c r="AL131" s="577"/>
      <c r="AM131" s="577"/>
      <c r="AN131" s="577"/>
      <c r="AO131" s="577"/>
      <c r="AP131" s="577"/>
      <c r="AQ131" s="577"/>
      <c r="AR131" s="577"/>
      <c r="AS131" s="577"/>
      <c r="AT131" s="577"/>
      <c r="AU131" s="577"/>
      <c r="AV131" s="577"/>
      <c r="AW131" s="577"/>
      <c r="AX131" s="577"/>
      <c r="AY131" s="577"/>
      <c r="AZ131" s="577"/>
      <c r="BA131" s="577"/>
      <c r="BB131" s="577"/>
      <c r="BC131" s="577"/>
      <c r="BD131" s="577"/>
      <c r="BE131" s="577"/>
      <c r="BF131" s="577"/>
      <c r="BG131" s="577"/>
      <c r="BH131" s="577"/>
      <c r="BI131" s="577"/>
      <c r="BJ131" s="577"/>
      <c r="BK131" s="577"/>
      <c r="BL131" s="577"/>
      <c r="BM131" s="577"/>
      <c r="BN131" s="577"/>
      <c r="BO131" s="577"/>
      <c r="BP131" s="577"/>
      <c r="BQ131" s="577"/>
      <c r="BR131" s="577"/>
      <c r="BS131" s="577"/>
      <c r="BT131" s="577"/>
      <c r="BU131" s="577"/>
      <c r="BV131" s="577"/>
      <c r="BW131" s="577"/>
      <c r="BX131" s="577"/>
      <c r="BY131" s="577"/>
      <c r="BZ131" s="577"/>
      <c r="CA131" s="577"/>
      <c r="CB131" s="577"/>
      <c r="CC131" s="577"/>
      <c r="CD131" s="577"/>
      <c r="CE131" s="577"/>
      <c r="CF131" s="577"/>
      <c r="CG131" s="577"/>
      <c r="CH131" s="577"/>
      <c r="CI131" s="577"/>
      <c r="CJ131" s="577"/>
      <c r="CK131" s="577"/>
      <c r="CL131" s="577"/>
      <c r="CM131" s="577"/>
      <c r="CN131" s="577"/>
      <c r="CO131" s="577"/>
      <c r="CP131" s="577"/>
      <c r="CQ131" s="577"/>
      <c r="CR131" s="577"/>
      <c r="CS131" s="577"/>
      <c r="CT131" s="577"/>
      <c r="CU131" s="577"/>
      <c r="CV131" s="577"/>
      <c r="CW131" s="577"/>
    </row>
    <row r="132" spans="1:101" x14ac:dyDescent="0.3">
      <c r="A132" s="359">
        <f>+SUBTOTAL(3,$E$8:$E132)</f>
        <v>125</v>
      </c>
      <c r="B132" s="582">
        <v>45383</v>
      </c>
      <c r="C132" s="361" t="s">
        <v>716</v>
      </c>
      <c r="D132" s="359" t="str">
        <f>+VLOOKUP(C132,'Visual chart Edit'!$B$7:$C$491,2,FALSE)</f>
        <v>DA+0</v>
      </c>
      <c r="E132" s="359" t="s">
        <v>146</v>
      </c>
      <c r="F132" s="578">
        <v>45390</v>
      </c>
      <c r="G132" s="578">
        <v>45395</v>
      </c>
      <c r="H132" s="579" t="s">
        <v>239</v>
      </c>
      <c r="I132" s="580" t="s">
        <v>1028</v>
      </c>
      <c r="J132" s="581"/>
      <c r="K132" s="577"/>
      <c r="L132" s="577"/>
      <c r="M132" s="577"/>
      <c r="N132" s="577"/>
      <c r="O132" s="577"/>
      <c r="P132" s="577"/>
      <c r="Q132" s="577"/>
      <c r="R132" s="577"/>
      <c r="S132" s="577"/>
      <c r="T132" s="577"/>
      <c r="U132" s="577"/>
      <c r="V132" s="577"/>
      <c r="W132" s="577"/>
      <c r="X132" s="577"/>
      <c r="Y132" s="577"/>
      <c r="Z132" s="577"/>
      <c r="AA132" s="577"/>
      <c r="AB132" s="577"/>
      <c r="AC132" s="577"/>
      <c r="AD132" s="577"/>
      <c r="AE132" s="577"/>
      <c r="AF132" s="577"/>
      <c r="AG132" s="577"/>
      <c r="AH132" s="577"/>
      <c r="AI132" s="577"/>
      <c r="AJ132" s="577"/>
      <c r="AK132" s="577"/>
      <c r="AL132" s="577"/>
      <c r="AM132" s="577"/>
      <c r="AN132" s="577"/>
      <c r="AO132" s="577"/>
      <c r="AP132" s="577"/>
      <c r="AQ132" s="577"/>
      <c r="AR132" s="577"/>
      <c r="AS132" s="577"/>
      <c r="AT132" s="577"/>
      <c r="AU132" s="577"/>
      <c r="AV132" s="577"/>
      <c r="AW132" s="577"/>
      <c r="AX132" s="577"/>
      <c r="AY132" s="577"/>
      <c r="AZ132" s="577"/>
      <c r="BA132" s="577"/>
      <c r="BB132" s="577"/>
      <c r="BC132" s="577"/>
      <c r="BD132" s="577"/>
      <c r="BE132" s="577"/>
      <c r="BF132" s="577"/>
      <c r="BG132" s="577"/>
      <c r="BH132" s="577"/>
      <c r="BI132" s="577"/>
      <c r="BJ132" s="577"/>
      <c r="BK132" s="577"/>
      <c r="BL132" s="577"/>
      <c r="BM132" s="577"/>
      <c r="BN132" s="577"/>
      <c r="BO132" s="577"/>
      <c r="BP132" s="577"/>
      <c r="BQ132" s="577"/>
      <c r="BR132" s="577"/>
      <c r="BS132" s="577"/>
      <c r="BT132" s="577"/>
      <c r="BU132" s="577"/>
      <c r="BV132" s="577"/>
      <c r="BW132" s="577"/>
      <c r="BX132" s="577"/>
      <c r="BY132" s="577"/>
      <c r="BZ132" s="577"/>
      <c r="CA132" s="577"/>
      <c r="CB132" s="577"/>
      <c r="CC132" s="577"/>
      <c r="CD132" s="577"/>
      <c r="CE132" s="577"/>
      <c r="CF132" s="577"/>
      <c r="CG132" s="577"/>
      <c r="CH132" s="577"/>
      <c r="CI132" s="577"/>
      <c r="CJ132" s="577"/>
      <c r="CK132" s="577"/>
      <c r="CL132" s="577"/>
      <c r="CM132" s="577"/>
      <c r="CN132" s="577"/>
      <c r="CO132" s="577"/>
      <c r="CP132" s="577"/>
      <c r="CQ132" s="577"/>
      <c r="CR132" s="577"/>
      <c r="CS132" s="577"/>
      <c r="CT132" s="577"/>
      <c r="CU132" s="577"/>
      <c r="CV132" s="577"/>
      <c r="CW132" s="577"/>
    </row>
    <row r="133" spans="1:101" x14ac:dyDescent="0.3">
      <c r="A133" s="359">
        <f>+SUBTOTAL(3,$E$8:$E133)</f>
        <v>126</v>
      </c>
      <c r="B133" s="582">
        <v>45383</v>
      </c>
      <c r="C133" s="361" t="s">
        <v>697</v>
      </c>
      <c r="D133" s="359" t="str">
        <f>+VLOOKUP(C133,'Visual chart Edit'!$B$7:$C$491,2,FALSE)</f>
        <v>DA+9</v>
      </c>
      <c r="E133" s="359" t="s">
        <v>146</v>
      </c>
      <c r="F133" s="578">
        <v>45390</v>
      </c>
      <c r="G133" s="578">
        <v>45397</v>
      </c>
      <c r="H133" s="579" t="s">
        <v>883</v>
      </c>
      <c r="I133" s="580" t="s">
        <v>1032</v>
      </c>
      <c r="J133" s="581"/>
      <c r="K133" s="577"/>
      <c r="L133" s="577"/>
      <c r="M133" s="577"/>
      <c r="N133" s="577"/>
      <c r="O133" s="577"/>
      <c r="P133" s="577"/>
      <c r="Q133" s="577"/>
      <c r="R133" s="577"/>
      <c r="S133" s="577"/>
      <c r="T133" s="577"/>
      <c r="U133" s="577"/>
      <c r="V133" s="577"/>
      <c r="W133" s="577"/>
      <c r="X133" s="577"/>
      <c r="Y133" s="577"/>
      <c r="Z133" s="577"/>
      <c r="AA133" s="577"/>
      <c r="AB133" s="577"/>
      <c r="AC133" s="577"/>
      <c r="AD133" s="577"/>
      <c r="AE133" s="577"/>
      <c r="AF133" s="577"/>
      <c r="AG133" s="577"/>
      <c r="AH133" s="577"/>
      <c r="AI133" s="577"/>
      <c r="AJ133" s="577"/>
      <c r="AK133" s="577"/>
      <c r="AL133" s="577"/>
      <c r="AM133" s="577"/>
      <c r="AN133" s="577"/>
      <c r="AO133" s="577"/>
      <c r="AP133" s="577"/>
      <c r="AQ133" s="577"/>
      <c r="AR133" s="577"/>
      <c r="AS133" s="577"/>
      <c r="AT133" s="577"/>
      <c r="AU133" s="577"/>
      <c r="AV133" s="577"/>
      <c r="AW133" s="577"/>
      <c r="AX133" s="577"/>
      <c r="AY133" s="577"/>
      <c r="AZ133" s="577"/>
      <c r="BA133" s="577"/>
      <c r="BB133" s="577"/>
      <c r="BC133" s="577"/>
      <c r="BD133" s="577"/>
      <c r="BE133" s="577"/>
      <c r="BF133" s="577"/>
      <c r="BG133" s="577"/>
      <c r="BH133" s="577"/>
      <c r="BI133" s="577"/>
      <c r="BJ133" s="577"/>
      <c r="BK133" s="577"/>
      <c r="BL133" s="577"/>
      <c r="BM133" s="577"/>
      <c r="BN133" s="577"/>
      <c r="BO133" s="577"/>
      <c r="BP133" s="577"/>
      <c r="BQ133" s="577"/>
      <c r="BR133" s="577"/>
      <c r="BS133" s="577"/>
      <c r="BT133" s="577"/>
      <c r="BU133" s="577"/>
      <c r="BV133" s="577"/>
      <c r="BW133" s="577"/>
      <c r="BX133" s="577"/>
      <c r="BY133" s="577"/>
      <c r="BZ133" s="577"/>
      <c r="CA133" s="577"/>
      <c r="CB133" s="577"/>
      <c r="CC133" s="577"/>
      <c r="CD133" s="577"/>
      <c r="CE133" s="577"/>
      <c r="CF133" s="577"/>
      <c r="CG133" s="577"/>
      <c r="CH133" s="577"/>
      <c r="CI133" s="577"/>
      <c r="CJ133" s="577"/>
      <c r="CK133" s="577"/>
      <c r="CL133" s="577"/>
      <c r="CM133" s="577"/>
      <c r="CN133" s="577"/>
      <c r="CO133" s="577"/>
      <c r="CP133" s="577"/>
      <c r="CQ133" s="577"/>
      <c r="CR133" s="577"/>
      <c r="CS133" s="577"/>
      <c r="CT133" s="577"/>
      <c r="CU133" s="577"/>
      <c r="CV133" s="577"/>
      <c r="CW133" s="577"/>
    </row>
    <row r="134" spans="1:101" x14ac:dyDescent="0.3">
      <c r="A134" s="359">
        <f>+SUBTOTAL(3,$E$8:$E134)</f>
        <v>127</v>
      </c>
      <c r="B134" s="582">
        <v>45383</v>
      </c>
      <c r="C134" s="361" t="s">
        <v>712</v>
      </c>
      <c r="D134" s="359" t="str">
        <f>+VLOOKUP(C134,'Visual chart Edit'!$B$7:$C$491,2,FALSE)</f>
        <v>DA+9</v>
      </c>
      <c r="E134" s="359" t="s">
        <v>146</v>
      </c>
      <c r="F134" s="578">
        <v>45396</v>
      </c>
      <c r="G134" s="578">
        <v>45401</v>
      </c>
      <c r="H134" s="579" t="s">
        <v>239</v>
      </c>
      <c r="I134" s="580" t="s">
        <v>1032</v>
      </c>
      <c r="J134" s="581"/>
      <c r="K134" s="577"/>
      <c r="L134" s="577"/>
      <c r="M134" s="577"/>
      <c r="N134" s="577"/>
      <c r="O134" s="577"/>
      <c r="P134" s="577"/>
      <c r="Q134" s="577"/>
      <c r="R134" s="577"/>
      <c r="S134" s="577"/>
      <c r="T134" s="577"/>
      <c r="U134" s="577"/>
      <c r="V134" s="577"/>
      <c r="W134" s="577"/>
      <c r="X134" s="577"/>
      <c r="Y134" s="577"/>
      <c r="Z134" s="577"/>
      <c r="AA134" s="577"/>
      <c r="AB134" s="577"/>
      <c r="AC134" s="577"/>
      <c r="AD134" s="577"/>
      <c r="AE134" s="577"/>
      <c r="AF134" s="577"/>
      <c r="AG134" s="577"/>
      <c r="AH134" s="577"/>
      <c r="AI134" s="577"/>
      <c r="AJ134" s="577"/>
      <c r="AK134" s="577"/>
      <c r="AL134" s="577"/>
      <c r="AM134" s="577"/>
      <c r="AN134" s="577"/>
      <c r="AO134" s="577"/>
      <c r="AP134" s="577"/>
      <c r="AQ134" s="577"/>
      <c r="AR134" s="577"/>
      <c r="AS134" s="577"/>
      <c r="AT134" s="577"/>
      <c r="AU134" s="577"/>
      <c r="AV134" s="577"/>
      <c r="AW134" s="577"/>
      <c r="AX134" s="577"/>
      <c r="AY134" s="577"/>
      <c r="AZ134" s="577"/>
      <c r="BA134" s="577"/>
      <c r="BB134" s="577"/>
      <c r="BC134" s="577"/>
      <c r="BD134" s="577"/>
      <c r="BE134" s="577"/>
      <c r="BF134" s="577"/>
      <c r="BG134" s="577"/>
      <c r="BH134" s="577"/>
      <c r="BI134" s="577"/>
      <c r="BJ134" s="577"/>
      <c r="BK134" s="577"/>
      <c r="BL134" s="577"/>
      <c r="BM134" s="577"/>
      <c r="BN134" s="577"/>
      <c r="BO134" s="577"/>
      <c r="BP134" s="577"/>
      <c r="BQ134" s="577"/>
      <c r="BR134" s="577"/>
      <c r="BS134" s="577"/>
      <c r="BT134" s="577"/>
      <c r="BU134" s="577"/>
      <c r="BV134" s="577"/>
      <c r="BW134" s="577"/>
      <c r="BX134" s="577"/>
      <c r="BY134" s="577"/>
      <c r="BZ134" s="577"/>
      <c r="CA134" s="577"/>
      <c r="CB134" s="577"/>
      <c r="CC134" s="577"/>
      <c r="CD134" s="577"/>
      <c r="CE134" s="577"/>
      <c r="CF134" s="577"/>
      <c r="CG134" s="577"/>
      <c r="CH134" s="577"/>
      <c r="CI134" s="577"/>
      <c r="CJ134" s="577"/>
      <c r="CK134" s="577"/>
      <c r="CL134" s="577"/>
      <c r="CM134" s="577"/>
      <c r="CN134" s="577"/>
      <c r="CO134" s="577"/>
      <c r="CP134" s="577"/>
      <c r="CQ134" s="577"/>
      <c r="CR134" s="577"/>
      <c r="CS134" s="577"/>
      <c r="CT134" s="577"/>
      <c r="CU134" s="577"/>
      <c r="CV134" s="577"/>
      <c r="CW134" s="577"/>
    </row>
    <row r="135" spans="1:101" x14ac:dyDescent="0.3">
      <c r="A135" s="359">
        <f>+SUBTOTAL(3,$E$8:$E135)</f>
        <v>128</v>
      </c>
      <c r="B135" s="582">
        <v>45383</v>
      </c>
      <c r="C135" s="361" t="s">
        <v>698</v>
      </c>
      <c r="D135" s="359" t="str">
        <f>+VLOOKUP(C135,'Visual chart Edit'!$B$7:$C$491,2,FALSE)</f>
        <v>DA+0</v>
      </c>
      <c r="E135" s="359" t="s">
        <v>146</v>
      </c>
      <c r="F135" s="578" t="s">
        <v>1011</v>
      </c>
      <c r="G135" s="578">
        <v>45402</v>
      </c>
      <c r="H135" s="587" t="s">
        <v>883</v>
      </c>
      <c r="I135" s="580" t="s">
        <v>1032</v>
      </c>
      <c r="J135" s="581"/>
      <c r="K135" s="577"/>
      <c r="L135" s="577"/>
      <c r="M135" s="577"/>
      <c r="N135" s="577"/>
      <c r="O135" s="577"/>
      <c r="P135" s="577"/>
      <c r="Q135" s="577"/>
      <c r="R135" s="577"/>
      <c r="S135" s="577"/>
      <c r="T135" s="577"/>
      <c r="U135" s="577"/>
      <c r="V135" s="577"/>
      <c r="W135" s="577"/>
      <c r="X135" s="577"/>
      <c r="Y135" s="577"/>
      <c r="Z135" s="577"/>
      <c r="AA135" s="577"/>
      <c r="AB135" s="577"/>
      <c r="AC135" s="577"/>
      <c r="AD135" s="577"/>
      <c r="AE135" s="577"/>
      <c r="AF135" s="577"/>
      <c r="AG135" s="577"/>
      <c r="AH135" s="577"/>
      <c r="AI135" s="577"/>
      <c r="AJ135" s="577"/>
      <c r="AK135" s="577"/>
      <c r="AL135" s="577"/>
      <c r="AM135" s="577"/>
      <c r="AN135" s="577"/>
      <c r="AO135" s="577"/>
      <c r="AP135" s="577"/>
      <c r="AQ135" s="577"/>
      <c r="AR135" s="577"/>
      <c r="AS135" s="577"/>
      <c r="AT135" s="577"/>
      <c r="AU135" s="577"/>
      <c r="AV135" s="577"/>
      <c r="AW135" s="577"/>
      <c r="AX135" s="577"/>
      <c r="AY135" s="577"/>
      <c r="AZ135" s="577"/>
      <c r="BA135" s="577"/>
      <c r="BB135" s="577"/>
      <c r="BC135" s="577"/>
      <c r="BD135" s="577"/>
      <c r="BE135" s="577"/>
      <c r="BF135" s="577"/>
      <c r="BG135" s="577"/>
      <c r="BH135" s="577"/>
      <c r="BI135" s="577"/>
      <c r="BJ135" s="577"/>
      <c r="BK135" s="577"/>
      <c r="BL135" s="577"/>
      <c r="BM135" s="577"/>
      <c r="BN135" s="577"/>
      <c r="BO135" s="577"/>
      <c r="BP135" s="577"/>
      <c r="BQ135" s="577"/>
      <c r="BR135" s="577"/>
      <c r="BS135" s="577"/>
      <c r="BT135" s="577"/>
      <c r="BU135" s="577"/>
      <c r="BV135" s="577"/>
      <c r="BW135" s="577"/>
      <c r="BX135" s="577"/>
      <c r="BY135" s="577"/>
      <c r="BZ135" s="577"/>
      <c r="CA135" s="577"/>
      <c r="CB135" s="577"/>
      <c r="CC135" s="577"/>
      <c r="CD135" s="577"/>
      <c r="CE135" s="577"/>
      <c r="CF135" s="577"/>
      <c r="CG135" s="577"/>
      <c r="CH135" s="577"/>
      <c r="CI135" s="577"/>
      <c r="CJ135" s="577"/>
      <c r="CK135" s="577"/>
      <c r="CL135" s="577"/>
      <c r="CM135" s="577"/>
      <c r="CN135" s="577"/>
      <c r="CO135" s="577"/>
      <c r="CP135" s="577"/>
      <c r="CQ135" s="577"/>
      <c r="CR135" s="577"/>
      <c r="CS135" s="577"/>
      <c r="CT135" s="577"/>
      <c r="CU135" s="577"/>
      <c r="CV135" s="577"/>
      <c r="CW135" s="577"/>
    </row>
    <row r="136" spans="1:101" x14ac:dyDescent="0.3">
      <c r="A136" s="359">
        <f>+SUBTOTAL(3,$E$8:$E136)</f>
        <v>129</v>
      </c>
      <c r="B136" s="582">
        <v>45413</v>
      </c>
      <c r="C136" s="361" t="s">
        <v>91</v>
      </c>
      <c r="D136" s="359" t="str">
        <f>+VLOOKUP(C136,'Visual chart Edit'!$B$7:$C$491,2,FALSE)</f>
        <v>DD45+0</v>
      </c>
      <c r="E136" s="359" t="s">
        <v>146</v>
      </c>
      <c r="F136" s="578">
        <v>45404</v>
      </c>
      <c r="G136" s="578">
        <v>45415</v>
      </c>
      <c r="H136" s="579" t="s">
        <v>883</v>
      </c>
      <c r="I136" s="580" t="s">
        <v>1032</v>
      </c>
      <c r="J136" s="581"/>
      <c r="K136" s="577"/>
      <c r="L136" s="577"/>
      <c r="M136" s="577"/>
      <c r="N136" s="577"/>
      <c r="O136" s="577"/>
      <c r="P136" s="577"/>
      <c r="Q136" s="577"/>
      <c r="R136" s="577"/>
      <c r="S136" s="577"/>
      <c r="T136" s="577"/>
      <c r="U136" s="577"/>
      <c r="V136" s="577"/>
      <c r="W136" s="577"/>
      <c r="X136" s="577"/>
      <c r="Y136" s="577"/>
      <c r="Z136" s="577"/>
      <c r="AA136" s="577"/>
      <c r="AB136" s="577"/>
      <c r="AC136" s="577"/>
      <c r="AD136" s="577"/>
      <c r="AE136" s="577"/>
      <c r="AF136" s="577"/>
      <c r="AG136" s="577"/>
      <c r="AH136" s="577"/>
      <c r="AI136" s="577"/>
      <c r="AJ136" s="577"/>
      <c r="AK136" s="577"/>
      <c r="AL136" s="577"/>
      <c r="AM136" s="577"/>
      <c r="AN136" s="577"/>
      <c r="AO136" s="577"/>
      <c r="AP136" s="577"/>
      <c r="AQ136" s="577"/>
      <c r="AR136" s="577"/>
      <c r="AS136" s="577"/>
      <c r="AT136" s="577"/>
      <c r="AU136" s="577"/>
      <c r="AV136" s="577"/>
      <c r="AW136" s="577"/>
      <c r="AX136" s="577"/>
      <c r="AY136" s="577"/>
      <c r="AZ136" s="577"/>
      <c r="BA136" s="577"/>
      <c r="BB136" s="577"/>
      <c r="BC136" s="577"/>
      <c r="BD136" s="577"/>
      <c r="BE136" s="577"/>
      <c r="BF136" s="577"/>
      <c r="BG136" s="577"/>
      <c r="BH136" s="577"/>
      <c r="BI136" s="577"/>
      <c r="BJ136" s="577"/>
      <c r="BK136" s="577"/>
      <c r="BL136" s="577"/>
      <c r="BM136" s="577"/>
      <c r="BN136" s="577"/>
      <c r="BO136" s="577"/>
      <c r="BP136" s="577"/>
      <c r="BQ136" s="577"/>
      <c r="BR136" s="577"/>
      <c r="BS136" s="577"/>
      <c r="BT136" s="577"/>
      <c r="BU136" s="577"/>
      <c r="BV136" s="577"/>
      <c r="BW136" s="577"/>
      <c r="BX136" s="577"/>
      <c r="BY136" s="577"/>
      <c r="BZ136" s="577"/>
      <c r="CA136" s="577"/>
      <c r="CB136" s="577"/>
      <c r="CC136" s="577"/>
      <c r="CD136" s="577"/>
      <c r="CE136" s="577"/>
      <c r="CF136" s="577"/>
      <c r="CG136" s="577"/>
      <c r="CH136" s="577"/>
      <c r="CI136" s="577"/>
      <c r="CJ136" s="577"/>
      <c r="CK136" s="577"/>
      <c r="CL136" s="577"/>
      <c r="CM136" s="577"/>
      <c r="CN136" s="577"/>
      <c r="CO136" s="577"/>
      <c r="CP136" s="577"/>
      <c r="CQ136" s="577"/>
      <c r="CR136" s="577"/>
      <c r="CS136" s="577"/>
      <c r="CT136" s="577"/>
      <c r="CU136" s="577"/>
      <c r="CV136" s="577"/>
      <c r="CW136" s="577"/>
    </row>
    <row r="137" spans="1:101" x14ac:dyDescent="0.3">
      <c r="A137" s="359">
        <f>+SUBTOTAL(3,$E$8:$E137)</f>
        <v>130</v>
      </c>
      <c r="B137" s="582">
        <v>45413</v>
      </c>
      <c r="C137" s="361" t="s">
        <v>220</v>
      </c>
      <c r="D137" s="359" t="str">
        <f>+VLOOKUP(C137,'Visual chart Edit'!$B$7:$C$491,2,FALSE)</f>
        <v>DA+3</v>
      </c>
      <c r="E137" s="359" t="s">
        <v>146</v>
      </c>
      <c r="F137" s="578">
        <v>45414</v>
      </c>
      <c r="G137" s="578">
        <v>45420</v>
      </c>
      <c r="H137" s="579" t="s">
        <v>255</v>
      </c>
      <c r="I137" s="580" t="s">
        <v>225</v>
      </c>
      <c r="J137" s="581"/>
      <c r="K137" s="577"/>
      <c r="L137" s="577"/>
      <c r="M137" s="577"/>
      <c r="N137" s="577"/>
      <c r="O137" s="577"/>
      <c r="P137" s="577"/>
      <c r="Q137" s="577"/>
      <c r="R137" s="577"/>
      <c r="S137" s="577"/>
      <c r="T137" s="577"/>
      <c r="U137" s="577"/>
      <c r="V137" s="577"/>
      <c r="W137" s="577"/>
      <c r="X137" s="577"/>
      <c r="Y137" s="577"/>
      <c r="Z137" s="577"/>
      <c r="AA137" s="577"/>
      <c r="AB137" s="577"/>
      <c r="AC137" s="577"/>
      <c r="AD137" s="577"/>
      <c r="AE137" s="577"/>
      <c r="AF137" s="577"/>
      <c r="AG137" s="577"/>
      <c r="AH137" s="577"/>
      <c r="AI137" s="577"/>
      <c r="AJ137" s="577"/>
      <c r="AK137" s="577"/>
      <c r="AL137" s="577"/>
      <c r="AM137" s="577"/>
      <c r="AN137" s="577"/>
      <c r="AO137" s="577"/>
      <c r="AP137" s="577"/>
      <c r="AQ137" s="577"/>
      <c r="AR137" s="577"/>
      <c r="AS137" s="577"/>
      <c r="AT137" s="577"/>
      <c r="AU137" s="577"/>
      <c r="AV137" s="577"/>
      <c r="AW137" s="577"/>
      <c r="AX137" s="577"/>
      <c r="AY137" s="577"/>
      <c r="AZ137" s="577"/>
      <c r="BA137" s="577"/>
      <c r="BB137" s="577"/>
      <c r="BC137" s="577"/>
      <c r="BD137" s="577"/>
      <c r="BE137" s="577"/>
      <c r="BF137" s="577"/>
      <c r="BG137" s="577"/>
      <c r="BH137" s="577"/>
      <c r="BI137" s="577"/>
      <c r="BJ137" s="577"/>
      <c r="BK137" s="577"/>
      <c r="BL137" s="577"/>
      <c r="BM137" s="577"/>
      <c r="BN137" s="577"/>
      <c r="BO137" s="577"/>
      <c r="BP137" s="577"/>
      <c r="BQ137" s="577"/>
      <c r="BR137" s="577"/>
      <c r="BS137" s="577"/>
      <c r="BT137" s="577"/>
      <c r="BU137" s="577"/>
      <c r="BV137" s="577"/>
      <c r="BW137" s="577"/>
      <c r="BX137" s="577"/>
      <c r="BY137" s="577"/>
      <c r="BZ137" s="577"/>
      <c r="CA137" s="577"/>
      <c r="CB137" s="577"/>
      <c r="CC137" s="577"/>
      <c r="CD137" s="577"/>
      <c r="CE137" s="577"/>
      <c r="CF137" s="577"/>
      <c r="CG137" s="577"/>
      <c r="CH137" s="577"/>
      <c r="CI137" s="577"/>
      <c r="CJ137" s="577"/>
      <c r="CK137" s="577"/>
      <c r="CL137" s="577"/>
      <c r="CM137" s="577"/>
      <c r="CN137" s="577"/>
      <c r="CO137" s="577"/>
      <c r="CP137" s="577"/>
      <c r="CQ137" s="577"/>
      <c r="CR137" s="577"/>
      <c r="CS137" s="577"/>
      <c r="CT137" s="577"/>
      <c r="CU137" s="577"/>
      <c r="CV137" s="577"/>
      <c r="CW137" s="577"/>
    </row>
    <row r="138" spans="1:101" x14ac:dyDescent="0.3">
      <c r="A138" s="359">
        <f>+SUBTOTAL(3,$E$8:$E138)</f>
        <v>131</v>
      </c>
      <c r="B138" s="582">
        <v>45413</v>
      </c>
      <c r="C138" s="361" t="s">
        <v>155</v>
      </c>
      <c r="D138" s="359" t="str">
        <f>+VLOOKUP(C138,'Visual chart Edit'!$B$7:$C$491,2,FALSE)</f>
        <v>DB1+0</v>
      </c>
      <c r="E138" s="359" t="s">
        <v>279</v>
      </c>
      <c r="F138" s="578">
        <v>45417</v>
      </c>
      <c r="G138" s="578">
        <v>45422</v>
      </c>
      <c r="H138" s="579" t="s">
        <v>364</v>
      </c>
      <c r="I138" s="580" t="s">
        <v>393</v>
      </c>
      <c r="J138" s="581"/>
      <c r="K138" s="577"/>
      <c r="L138" s="577"/>
      <c r="M138" s="577"/>
      <c r="N138" s="577"/>
      <c r="O138" s="577"/>
      <c r="P138" s="577"/>
      <c r="Q138" s="577"/>
      <c r="R138" s="577"/>
      <c r="S138" s="577"/>
      <c r="T138" s="577"/>
      <c r="U138" s="577"/>
      <c r="V138" s="577"/>
      <c r="W138" s="577"/>
      <c r="X138" s="577"/>
      <c r="Y138" s="577"/>
      <c r="Z138" s="577"/>
      <c r="AA138" s="577"/>
      <c r="AB138" s="577"/>
      <c r="AC138" s="577"/>
      <c r="AD138" s="577"/>
      <c r="AE138" s="577"/>
      <c r="AF138" s="577"/>
      <c r="AG138" s="577"/>
      <c r="AH138" s="577"/>
      <c r="AI138" s="577"/>
      <c r="AJ138" s="577"/>
      <c r="AK138" s="577"/>
      <c r="AL138" s="577"/>
      <c r="AM138" s="577"/>
      <c r="AN138" s="577"/>
      <c r="AO138" s="577"/>
      <c r="AP138" s="577"/>
      <c r="AQ138" s="577"/>
      <c r="AR138" s="577"/>
      <c r="AS138" s="577"/>
      <c r="AT138" s="577"/>
      <c r="AU138" s="577"/>
      <c r="AV138" s="577"/>
      <c r="AW138" s="577"/>
      <c r="AX138" s="577"/>
      <c r="AY138" s="577"/>
      <c r="AZ138" s="577"/>
      <c r="BA138" s="577"/>
      <c r="BB138" s="577"/>
      <c r="BC138" s="577"/>
      <c r="BD138" s="577"/>
      <c r="BE138" s="577"/>
      <c r="BF138" s="577"/>
      <c r="BG138" s="577"/>
      <c r="BH138" s="577"/>
      <c r="BI138" s="577"/>
      <c r="BJ138" s="577"/>
      <c r="BK138" s="577"/>
      <c r="BL138" s="577"/>
      <c r="BM138" s="577"/>
      <c r="BN138" s="577"/>
      <c r="BO138" s="577"/>
      <c r="BP138" s="577"/>
      <c r="BQ138" s="577"/>
      <c r="BR138" s="577"/>
      <c r="BS138" s="577"/>
      <c r="BT138" s="577"/>
      <c r="BU138" s="577"/>
      <c r="BV138" s="577"/>
      <c r="BW138" s="577"/>
      <c r="BX138" s="577"/>
      <c r="BY138" s="577"/>
      <c r="BZ138" s="577"/>
      <c r="CA138" s="577"/>
      <c r="CB138" s="577"/>
      <c r="CC138" s="577"/>
      <c r="CD138" s="577"/>
      <c r="CE138" s="577"/>
      <c r="CF138" s="577"/>
      <c r="CG138" s="577"/>
      <c r="CH138" s="577"/>
      <c r="CI138" s="577"/>
      <c r="CJ138" s="577"/>
      <c r="CK138" s="577"/>
      <c r="CL138" s="577"/>
      <c r="CM138" s="577"/>
      <c r="CN138" s="577"/>
      <c r="CO138" s="577"/>
      <c r="CP138" s="577"/>
      <c r="CQ138" s="577"/>
      <c r="CR138" s="577"/>
      <c r="CS138" s="577"/>
      <c r="CT138" s="577"/>
      <c r="CU138" s="577"/>
      <c r="CV138" s="577"/>
      <c r="CW138" s="577"/>
    </row>
    <row r="139" spans="1:101" x14ac:dyDescent="0.3">
      <c r="A139" s="359">
        <f>+SUBTOTAL(3,$E$8:$E139)</f>
        <v>132</v>
      </c>
      <c r="B139" s="582">
        <v>45413</v>
      </c>
      <c r="C139" s="361" t="s">
        <v>711</v>
      </c>
      <c r="D139" s="359" t="str">
        <f>+VLOOKUP(C139,'Visual chart Edit'!$B$7:$C$491,2,FALSE)</f>
        <v>DA+0</v>
      </c>
      <c r="E139" s="359" t="s">
        <v>146</v>
      </c>
      <c r="F139" s="578">
        <v>45417</v>
      </c>
      <c r="G139" s="578">
        <v>45422</v>
      </c>
      <c r="H139" s="579" t="s">
        <v>883</v>
      </c>
      <c r="I139" s="580" t="s">
        <v>1032</v>
      </c>
      <c r="J139" s="581"/>
      <c r="K139" s="577"/>
      <c r="L139" s="577"/>
      <c r="M139" s="577"/>
      <c r="N139" s="577"/>
      <c r="O139" s="577"/>
      <c r="P139" s="577"/>
      <c r="Q139" s="577"/>
      <c r="R139" s="577"/>
      <c r="S139" s="577"/>
      <c r="T139" s="577"/>
      <c r="U139" s="577"/>
      <c r="V139" s="577"/>
      <c r="W139" s="577"/>
      <c r="X139" s="577"/>
      <c r="Y139" s="577"/>
      <c r="Z139" s="577"/>
      <c r="AA139" s="577"/>
      <c r="AB139" s="577"/>
      <c r="AC139" s="577"/>
      <c r="AD139" s="577"/>
      <c r="AE139" s="577"/>
      <c r="AF139" s="577"/>
      <c r="AG139" s="577"/>
      <c r="AH139" s="577"/>
      <c r="AI139" s="577"/>
      <c r="AJ139" s="577"/>
      <c r="AK139" s="577"/>
      <c r="AL139" s="577"/>
      <c r="AM139" s="577"/>
      <c r="AN139" s="577"/>
      <c r="AO139" s="577"/>
      <c r="AP139" s="577"/>
      <c r="AQ139" s="577"/>
      <c r="AR139" s="577"/>
      <c r="AS139" s="577"/>
      <c r="AT139" s="577"/>
      <c r="AU139" s="577"/>
      <c r="AV139" s="577"/>
      <c r="AW139" s="577"/>
      <c r="AX139" s="577"/>
      <c r="AY139" s="577"/>
      <c r="AZ139" s="577"/>
      <c r="BA139" s="577"/>
      <c r="BB139" s="577"/>
      <c r="BC139" s="577"/>
      <c r="BD139" s="577"/>
      <c r="BE139" s="577"/>
      <c r="BF139" s="577"/>
      <c r="BG139" s="577"/>
      <c r="BH139" s="577"/>
      <c r="BI139" s="577"/>
      <c r="BJ139" s="577"/>
      <c r="BK139" s="577"/>
      <c r="BL139" s="577"/>
      <c r="BM139" s="577"/>
      <c r="BN139" s="577"/>
      <c r="BO139" s="577"/>
      <c r="BP139" s="577"/>
      <c r="BQ139" s="577"/>
      <c r="BR139" s="577"/>
      <c r="BS139" s="577"/>
      <c r="BT139" s="577"/>
      <c r="BU139" s="577"/>
      <c r="BV139" s="577"/>
      <c r="BW139" s="577"/>
      <c r="BX139" s="577"/>
      <c r="BY139" s="577"/>
      <c r="BZ139" s="577"/>
      <c r="CA139" s="577"/>
      <c r="CB139" s="577"/>
      <c r="CC139" s="577"/>
      <c r="CD139" s="577"/>
      <c r="CE139" s="577"/>
      <c r="CF139" s="577"/>
      <c r="CG139" s="577"/>
      <c r="CH139" s="577"/>
      <c r="CI139" s="577"/>
      <c r="CJ139" s="577"/>
      <c r="CK139" s="577"/>
      <c r="CL139" s="577"/>
      <c r="CM139" s="577"/>
      <c r="CN139" s="577"/>
      <c r="CO139" s="577"/>
      <c r="CP139" s="577"/>
      <c r="CQ139" s="577"/>
      <c r="CR139" s="577"/>
      <c r="CS139" s="577"/>
      <c r="CT139" s="577"/>
      <c r="CU139" s="577"/>
      <c r="CV139" s="577"/>
      <c r="CW139" s="577"/>
    </row>
    <row r="140" spans="1:101" x14ac:dyDescent="0.3">
      <c r="A140" s="359">
        <f>+SUBTOTAL(3,$E$8:$E140)</f>
        <v>133</v>
      </c>
      <c r="B140" s="582">
        <v>45413</v>
      </c>
      <c r="C140" s="361" t="s">
        <v>157</v>
      </c>
      <c r="D140" s="359" t="str">
        <f>+VLOOKUP(C140,'Visual chart Edit'!$B$7:$C$491,2,FALSE)</f>
        <v>DA+3</v>
      </c>
      <c r="E140" s="359" t="s">
        <v>32</v>
      </c>
      <c r="F140" s="578">
        <v>45426</v>
      </c>
      <c r="G140" s="578">
        <v>45430</v>
      </c>
      <c r="H140" s="579" t="s">
        <v>364</v>
      </c>
      <c r="I140" s="580" t="s">
        <v>393</v>
      </c>
      <c r="J140" s="581"/>
      <c r="K140" s="577"/>
      <c r="L140" s="577"/>
      <c r="M140" s="577"/>
      <c r="N140" s="577"/>
      <c r="O140" s="577"/>
      <c r="P140" s="577"/>
      <c r="Q140" s="577"/>
      <c r="R140" s="577"/>
      <c r="S140" s="577"/>
      <c r="T140" s="577"/>
      <c r="U140" s="577"/>
      <c r="V140" s="577"/>
      <c r="W140" s="577"/>
      <c r="X140" s="577"/>
      <c r="Y140" s="577"/>
      <c r="Z140" s="577"/>
      <c r="AA140" s="577"/>
      <c r="AB140" s="577"/>
      <c r="AC140" s="577"/>
      <c r="AD140" s="577"/>
      <c r="AE140" s="577"/>
      <c r="AF140" s="577"/>
      <c r="AG140" s="577"/>
      <c r="AH140" s="577"/>
      <c r="AI140" s="577"/>
      <c r="AJ140" s="577"/>
      <c r="AK140" s="577"/>
      <c r="AL140" s="577"/>
      <c r="AM140" s="577"/>
      <c r="AN140" s="577"/>
      <c r="AO140" s="577"/>
      <c r="AP140" s="577"/>
      <c r="AQ140" s="577"/>
      <c r="AR140" s="577"/>
      <c r="AS140" s="577"/>
      <c r="AT140" s="577"/>
      <c r="AU140" s="577"/>
      <c r="AV140" s="577"/>
      <c r="AW140" s="577"/>
      <c r="AX140" s="577"/>
      <c r="AY140" s="577"/>
      <c r="AZ140" s="577"/>
      <c r="BA140" s="577"/>
      <c r="BB140" s="577"/>
      <c r="BC140" s="577"/>
      <c r="BD140" s="577"/>
      <c r="BE140" s="577"/>
      <c r="BF140" s="577"/>
      <c r="BG140" s="577"/>
      <c r="BH140" s="577"/>
      <c r="BI140" s="577"/>
      <c r="BJ140" s="577"/>
      <c r="BK140" s="577"/>
      <c r="BL140" s="577"/>
      <c r="BM140" s="577"/>
      <c r="BN140" s="577"/>
      <c r="BO140" s="577"/>
      <c r="BP140" s="577"/>
      <c r="BQ140" s="577"/>
      <c r="BR140" s="577"/>
      <c r="BS140" s="577"/>
      <c r="BT140" s="577"/>
      <c r="BU140" s="577"/>
      <c r="BV140" s="577"/>
      <c r="BW140" s="577"/>
      <c r="BX140" s="577"/>
      <c r="BY140" s="577"/>
      <c r="BZ140" s="577"/>
      <c r="CA140" s="577"/>
      <c r="CB140" s="577"/>
      <c r="CC140" s="577"/>
      <c r="CD140" s="577"/>
      <c r="CE140" s="577"/>
      <c r="CF140" s="577"/>
      <c r="CG140" s="577"/>
      <c r="CH140" s="577"/>
      <c r="CI140" s="577"/>
      <c r="CJ140" s="577"/>
      <c r="CK140" s="577"/>
      <c r="CL140" s="577"/>
      <c r="CM140" s="577"/>
      <c r="CN140" s="577"/>
      <c r="CO140" s="577"/>
      <c r="CP140" s="577"/>
      <c r="CQ140" s="577"/>
      <c r="CR140" s="577"/>
      <c r="CS140" s="577"/>
      <c r="CT140" s="577"/>
      <c r="CU140" s="577"/>
      <c r="CV140" s="577"/>
      <c r="CW140" s="577"/>
    </row>
    <row r="141" spans="1:101" x14ac:dyDescent="0.3">
      <c r="A141" s="359">
        <f>+SUBTOTAL(3,$E$8:$E141)</f>
        <v>134</v>
      </c>
      <c r="B141" s="582">
        <v>45413</v>
      </c>
      <c r="C141" s="361" t="s">
        <v>705</v>
      </c>
      <c r="D141" s="359" t="str">
        <f>+VLOOKUP(C141,'Visual chart Edit'!$B$7:$C$491,2,FALSE)</f>
        <v>DA+6</v>
      </c>
      <c r="E141" s="359" t="s">
        <v>146</v>
      </c>
      <c r="F141" s="578">
        <v>45426</v>
      </c>
      <c r="G141" s="578">
        <v>45430</v>
      </c>
      <c r="H141" s="579" t="s">
        <v>883</v>
      </c>
      <c r="I141" s="580" t="s">
        <v>1032</v>
      </c>
      <c r="J141" s="581"/>
      <c r="K141" s="577"/>
      <c r="L141" s="577"/>
      <c r="M141" s="577"/>
      <c r="N141" s="577"/>
      <c r="O141" s="577"/>
      <c r="P141" s="577"/>
      <c r="Q141" s="577"/>
      <c r="R141" s="577"/>
      <c r="S141" s="577"/>
      <c r="T141" s="577"/>
      <c r="U141" s="577"/>
      <c r="V141" s="577"/>
      <c r="W141" s="577"/>
      <c r="X141" s="577"/>
      <c r="Y141" s="577"/>
      <c r="Z141" s="577"/>
      <c r="AA141" s="577"/>
      <c r="AB141" s="577"/>
      <c r="AC141" s="577"/>
      <c r="AD141" s="577"/>
      <c r="AE141" s="577"/>
      <c r="AF141" s="577"/>
      <c r="AG141" s="577"/>
      <c r="AH141" s="577"/>
      <c r="AI141" s="577"/>
      <c r="AJ141" s="577"/>
      <c r="AK141" s="577"/>
      <c r="AL141" s="577"/>
      <c r="AM141" s="577"/>
      <c r="AN141" s="577"/>
      <c r="AO141" s="577"/>
      <c r="AP141" s="577"/>
      <c r="AQ141" s="577"/>
      <c r="AR141" s="577"/>
      <c r="AS141" s="577"/>
      <c r="AT141" s="577"/>
      <c r="AU141" s="577"/>
      <c r="AV141" s="577"/>
      <c r="AW141" s="577"/>
      <c r="AX141" s="577"/>
      <c r="AY141" s="577"/>
      <c r="AZ141" s="577"/>
      <c r="BA141" s="577"/>
      <c r="BB141" s="577"/>
      <c r="BC141" s="577"/>
      <c r="BD141" s="577"/>
      <c r="BE141" s="577"/>
      <c r="BF141" s="577"/>
      <c r="BG141" s="577"/>
      <c r="BH141" s="577"/>
      <c r="BI141" s="577"/>
      <c r="BJ141" s="577"/>
      <c r="BK141" s="577"/>
      <c r="BL141" s="577"/>
      <c r="BM141" s="577"/>
      <c r="BN141" s="577"/>
      <c r="BO141" s="577"/>
      <c r="BP141" s="577"/>
      <c r="BQ141" s="577"/>
      <c r="BR141" s="577"/>
      <c r="BS141" s="577"/>
      <c r="BT141" s="577"/>
      <c r="BU141" s="577"/>
      <c r="BV141" s="577"/>
      <c r="BW141" s="577"/>
      <c r="BX141" s="577"/>
      <c r="BY141" s="577"/>
      <c r="BZ141" s="577"/>
      <c r="CA141" s="577"/>
      <c r="CB141" s="577"/>
      <c r="CC141" s="577"/>
      <c r="CD141" s="577"/>
      <c r="CE141" s="577"/>
      <c r="CF141" s="577"/>
      <c r="CG141" s="577"/>
      <c r="CH141" s="577"/>
      <c r="CI141" s="577"/>
      <c r="CJ141" s="577"/>
      <c r="CK141" s="577"/>
      <c r="CL141" s="577"/>
      <c r="CM141" s="577"/>
      <c r="CN141" s="577"/>
      <c r="CO141" s="577"/>
      <c r="CP141" s="577"/>
      <c r="CQ141" s="577"/>
      <c r="CR141" s="577"/>
      <c r="CS141" s="577"/>
      <c r="CT141" s="577"/>
      <c r="CU141" s="577"/>
      <c r="CV141" s="577"/>
      <c r="CW141" s="577"/>
    </row>
    <row r="142" spans="1:101" x14ac:dyDescent="0.3">
      <c r="A142" s="359">
        <f>+SUBTOTAL(3,$E$8:$E142)</f>
        <v>135</v>
      </c>
      <c r="B142" s="582">
        <v>45413</v>
      </c>
      <c r="C142" s="361" t="s">
        <v>691</v>
      </c>
      <c r="D142" s="359" t="str">
        <f>+VLOOKUP(C142,'Visual chart Edit'!$B$7:$C$491,2,FALSE)</f>
        <v>DA+3</v>
      </c>
      <c r="E142" s="359" t="s">
        <v>146</v>
      </c>
      <c r="F142" s="578">
        <v>45427</v>
      </c>
      <c r="G142" s="578">
        <v>45430</v>
      </c>
      <c r="H142" s="579" t="s">
        <v>884</v>
      </c>
      <c r="I142" s="580" t="s">
        <v>1032</v>
      </c>
      <c r="J142" s="581"/>
      <c r="K142" s="577"/>
      <c r="L142" s="577"/>
      <c r="M142" s="577"/>
      <c r="N142" s="577"/>
      <c r="O142" s="577"/>
      <c r="P142" s="577"/>
      <c r="Q142" s="577"/>
      <c r="R142" s="577"/>
      <c r="S142" s="577"/>
      <c r="T142" s="577"/>
      <c r="U142" s="577"/>
      <c r="V142" s="577"/>
      <c r="W142" s="577"/>
      <c r="X142" s="577"/>
      <c r="Y142" s="577"/>
      <c r="Z142" s="577"/>
      <c r="AA142" s="577"/>
      <c r="AB142" s="577"/>
      <c r="AC142" s="577"/>
      <c r="AD142" s="577"/>
      <c r="AE142" s="577"/>
      <c r="AF142" s="577"/>
      <c r="AG142" s="577"/>
      <c r="AH142" s="577"/>
      <c r="AI142" s="577"/>
      <c r="AJ142" s="577"/>
      <c r="AK142" s="577"/>
      <c r="AL142" s="577"/>
      <c r="AM142" s="577"/>
      <c r="AN142" s="577"/>
      <c r="AO142" s="577"/>
      <c r="AP142" s="577"/>
      <c r="AQ142" s="577"/>
      <c r="AR142" s="577"/>
      <c r="AS142" s="577"/>
      <c r="AT142" s="577"/>
      <c r="AU142" s="577"/>
      <c r="AV142" s="577"/>
      <c r="AW142" s="577"/>
      <c r="AX142" s="577"/>
      <c r="AY142" s="577"/>
      <c r="AZ142" s="577"/>
      <c r="BA142" s="577"/>
      <c r="BB142" s="577"/>
      <c r="BC142" s="577"/>
      <c r="BD142" s="577"/>
      <c r="BE142" s="577"/>
      <c r="BF142" s="577"/>
      <c r="BG142" s="577"/>
      <c r="BH142" s="577"/>
      <c r="BI142" s="577"/>
      <c r="BJ142" s="577"/>
      <c r="BK142" s="577"/>
      <c r="BL142" s="577"/>
      <c r="BM142" s="577"/>
      <c r="BN142" s="577"/>
      <c r="BO142" s="577"/>
      <c r="BP142" s="577"/>
      <c r="BQ142" s="577"/>
      <c r="BR142" s="577"/>
      <c r="BS142" s="577"/>
      <c r="BT142" s="577"/>
      <c r="BU142" s="577"/>
      <c r="BV142" s="577"/>
      <c r="BW142" s="577"/>
      <c r="BX142" s="577"/>
      <c r="BY142" s="577"/>
      <c r="BZ142" s="577"/>
      <c r="CA142" s="577"/>
      <c r="CB142" s="577"/>
      <c r="CC142" s="577"/>
      <c r="CD142" s="577"/>
      <c r="CE142" s="577"/>
      <c r="CF142" s="577"/>
      <c r="CG142" s="577"/>
      <c r="CH142" s="577"/>
      <c r="CI142" s="577"/>
      <c r="CJ142" s="577"/>
      <c r="CK142" s="577"/>
      <c r="CL142" s="577"/>
      <c r="CM142" s="577"/>
      <c r="CN142" s="577"/>
      <c r="CO142" s="577"/>
      <c r="CP142" s="577"/>
      <c r="CQ142" s="577"/>
      <c r="CR142" s="577"/>
      <c r="CS142" s="577"/>
      <c r="CT142" s="577"/>
      <c r="CU142" s="577"/>
      <c r="CV142" s="577"/>
      <c r="CW142" s="577"/>
    </row>
    <row r="143" spans="1:101" x14ac:dyDescent="0.3">
      <c r="A143" s="359">
        <f>+SUBTOTAL(3,$E$8:$E143)</f>
        <v>136</v>
      </c>
      <c r="B143" s="582">
        <v>45413</v>
      </c>
      <c r="C143" s="361" t="s">
        <v>721</v>
      </c>
      <c r="D143" s="359" t="str">
        <f>+VLOOKUP(C143,'Visual chart Edit'!$B$7:$C$491,2,FALSE)</f>
        <v>DA+9</v>
      </c>
      <c r="E143" s="359" t="s">
        <v>146</v>
      </c>
      <c r="F143" s="578">
        <v>45426</v>
      </c>
      <c r="G143" s="578">
        <v>45437</v>
      </c>
      <c r="H143" s="579" t="s">
        <v>1017</v>
      </c>
      <c r="I143" s="580" t="s">
        <v>1032</v>
      </c>
      <c r="J143" s="581"/>
      <c r="K143" s="577"/>
      <c r="L143" s="577"/>
      <c r="M143" s="577"/>
      <c r="N143" s="577"/>
      <c r="O143" s="577"/>
      <c r="P143" s="577"/>
      <c r="Q143" s="577"/>
      <c r="R143" s="577"/>
      <c r="S143" s="577"/>
      <c r="T143" s="577"/>
      <c r="U143" s="577"/>
      <c r="V143" s="577"/>
      <c r="W143" s="577"/>
      <c r="X143" s="577"/>
      <c r="Y143" s="577"/>
      <c r="Z143" s="577"/>
      <c r="AA143" s="577"/>
      <c r="AB143" s="577"/>
      <c r="AC143" s="577"/>
      <c r="AD143" s="577"/>
      <c r="AE143" s="577"/>
      <c r="AF143" s="577"/>
      <c r="AG143" s="577"/>
      <c r="AH143" s="577"/>
      <c r="AI143" s="577"/>
      <c r="AJ143" s="577"/>
      <c r="AK143" s="577"/>
      <c r="AL143" s="577"/>
      <c r="AM143" s="577"/>
      <c r="AN143" s="577"/>
      <c r="AO143" s="577"/>
      <c r="AP143" s="577"/>
      <c r="AQ143" s="577"/>
      <c r="AR143" s="577"/>
      <c r="AS143" s="577"/>
      <c r="AT143" s="577"/>
      <c r="AU143" s="577"/>
      <c r="AV143" s="577"/>
      <c r="AW143" s="577"/>
      <c r="AX143" s="577"/>
      <c r="AY143" s="577"/>
      <c r="AZ143" s="577"/>
      <c r="BA143" s="577"/>
      <c r="BB143" s="577"/>
      <c r="BC143" s="577"/>
      <c r="BD143" s="577"/>
      <c r="BE143" s="577"/>
      <c r="BF143" s="577"/>
      <c r="BG143" s="577"/>
      <c r="BH143" s="577"/>
      <c r="BI143" s="577"/>
      <c r="BJ143" s="577"/>
      <c r="BK143" s="577"/>
      <c r="BL143" s="577"/>
      <c r="BM143" s="577"/>
      <c r="BN143" s="577"/>
      <c r="BO143" s="577"/>
      <c r="BP143" s="577"/>
      <c r="BQ143" s="577"/>
      <c r="BR143" s="577"/>
      <c r="BS143" s="577"/>
      <c r="BT143" s="577"/>
      <c r="BU143" s="577"/>
      <c r="BV143" s="577"/>
      <c r="BW143" s="577"/>
      <c r="BX143" s="577"/>
      <c r="BY143" s="577"/>
      <c r="BZ143" s="577"/>
      <c r="CA143" s="577"/>
      <c r="CB143" s="577"/>
      <c r="CC143" s="577"/>
      <c r="CD143" s="577"/>
      <c r="CE143" s="577"/>
      <c r="CF143" s="577"/>
      <c r="CG143" s="577"/>
      <c r="CH143" s="577"/>
      <c r="CI143" s="577"/>
      <c r="CJ143" s="577"/>
      <c r="CK143" s="577"/>
      <c r="CL143" s="577"/>
      <c r="CM143" s="577"/>
      <c r="CN143" s="577"/>
      <c r="CO143" s="577"/>
      <c r="CP143" s="577"/>
      <c r="CQ143" s="577"/>
      <c r="CR143" s="577"/>
      <c r="CS143" s="577"/>
      <c r="CT143" s="577"/>
      <c r="CU143" s="577"/>
      <c r="CV143" s="577"/>
      <c r="CW143" s="577"/>
    </row>
    <row r="144" spans="1:101" x14ac:dyDescent="0.3">
      <c r="A144" s="359">
        <f>+SUBTOTAL(3,$E$8:$E144)</f>
        <v>137</v>
      </c>
      <c r="B144" s="582">
        <v>45413</v>
      </c>
      <c r="C144" s="361" t="s">
        <v>687</v>
      </c>
      <c r="D144" s="359" t="str">
        <f>+VLOOKUP(C144,'Visual chart Edit'!$B$7:$C$491,2,FALSE)</f>
        <v>DA+9</v>
      </c>
      <c r="E144" s="359" t="s">
        <v>146</v>
      </c>
      <c r="F144" s="578">
        <v>45435</v>
      </c>
      <c r="G144" s="578">
        <v>45438</v>
      </c>
      <c r="H144" s="579" t="s">
        <v>884</v>
      </c>
      <c r="I144" s="580" t="s">
        <v>1032</v>
      </c>
      <c r="J144" s="581"/>
      <c r="K144" s="577"/>
      <c r="L144" s="577"/>
      <c r="M144" s="577"/>
      <c r="N144" s="577"/>
      <c r="O144" s="577"/>
      <c r="P144" s="577"/>
      <c r="Q144" s="577"/>
      <c r="R144" s="577"/>
      <c r="S144" s="577"/>
      <c r="T144" s="577"/>
      <c r="U144" s="577"/>
      <c r="V144" s="577"/>
      <c r="W144" s="577"/>
      <c r="X144" s="577"/>
      <c r="Y144" s="577"/>
      <c r="Z144" s="577"/>
      <c r="AA144" s="577"/>
      <c r="AB144" s="577"/>
      <c r="AC144" s="577"/>
      <c r="AD144" s="577"/>
      <c r="AE144" s="577"/>
      <c r="AF144" s="577"/>
      <c r="AG144" s="577"/>
      <c r="AH144" s="577"/>
      <c r="AI144" s="577"/>
      <c r="AJ144" s="577"/>
      <c r="AK144" s="577"/>
      <c r="AL144" s="577"/>
      <c r="AM144" s="577"/>
      <c r="AN144" s="577"/>
      <c r="AO144" s="577"/>
      <c r="AP144" s="577"/>
      <c r="AQ144" s="577"/>
      <c r="AR144" s="577"/>
      <c r="AS144" s="577"/>
      <c r="AT144" s="577"/>
      <c r="AU144" s="577"/>
      <c r="AV144" s="577"/>
      <c r="AW144" s="577"/>
      <c r="AX144" s="577"/>
      <c r="AY144" s="577"/>
      <c r="AZ144" s="577"/>
      <c r="BA144" s="577"/>
      <c r="BB144" s="577"/>
      <c r="BC144" s="577"/>
      <c r="BD144" s="577"/>
      <c r="BE144" s="577"/>
      <c r="BF144" s="577"/>
      <c r="BG144" s="577"/>
      <c r="BH144" s="577"/>
      <c r="BI144" s="577"/>
      <c r="BJ144" s="577"/>
      <c r="BK144" s="577"/>
      <c r="BL144" s="577"/>
      <c r="BM144" s="577"/>
      <c r="BN144" s="577"/>
      <c r="BO144" s="577"/>
      <c r="BP144" s="577"/>
      <c r="BQ144" s="577"/>
      <c r="BR144" s="577"/>
      <c r="BS144" s="577"/>
      <c r="BT144" s="577"/>
      <c r="BU144" s="577"/>
      <c r="BV144" s="577"/>
      <c r="BW144" s="577"/>
      <c r="BX144" s="577"/>
      <c r="BY144" s="577"/>
      <c r="BZ144" s="577"/>
      <c r="CA144" s="577"/>
      <c r="CB144" s="577"/>
      <c r="CC144" s="577"/>
      <c r="CD144" s="577"/>
      <c r="CE144" s="577"/>
      <c r="CF144" s="577"/>
      <c r="CG144" s="577"/>
      <c r="CH144" s="577"/>
      <c r="CI144" s="577"/>
      <c r="CJ144" s="577"/>
      <c r="CK144" s="577"/>
      <c r="CL144" s="577"/>
      <c r="CM144" s="577"/>
      <c r="CN144" s="577"/>
      <c r="CO144" s="577"/>
      <c r="CP144" s="577"/>
      <c r="CQ144" s="577"/>
      <c r="CR144" s="577"/>
      <c r="CS144" s="577"/>
      <c r="CT144" s="577"/>
      <c r="CU144" s="577"/>
      <c r="CV144" s="577"/>
      <c r="CW144" s="577"/>
    </row>
    <row r="145" spans="1:101" x14ac:dyDescent="0.3">
      <c r="A145" s="359">
        <f>+SUBTOTAL(3,$E$8:$E145)</f>
        <v>138</v>
      </c>
      <c r="B145" s="582">
        <v>45413</v>
      </c>
      <c r="C145" s="361" t="s">
        <v>169</v>
      </c>
      <c r="D145" s="359" t="str">
        <f>+VLOOKUP(C145,'Visual chart Edit'!$B$7:$C$491,2,FALSE)</f>
        <v>DA+3</v>
      </c>
      <c r="E145" s="359" t="s">
        <v>279</v>
      </c>
      <c r="F145" s="578">
        <v>45431</v>
      </c>
      <c r="G145" s="578">
        <v>45439</v>
      </c>
      <c r="H145" s="579" t="s">
        <v>364</v>
      </c>
      <c r="I145" s="580" t="s">
        <v>393</v>
      </c>
      <c r="J145" s="581"/>
      <c r="K145" s="577"/>
      <c r="L145" s="577"/>
      <c r="M145" s="577"/>
      <c r="N145" s="577"/>
      <c r="O145" s="577"/>
      <c r="P145" s="577"/>
      <c r="Q145" s="577"/>
      <c r="R145" s="577"/>
      <c r="S145" s="577"/>
      <c r="T145" s="577"/>
      <c r="U145" s="577"/>
      <c r="V145" s="577"/>
      <c r="W145" s="577"/>
      <c r="X145" s="577"/>
      <c r="Y145" s="577"/>
      <c r="Z145" s="577"/>
      <c r="AA145" s="577"/>
      <c r="AB145" s="577"/>
      <c r="AC145" s="577"/>
      <c r="AD145" s="577"/>
      <c r="AE145" s="577"/>
      <c r="AF145" s="577"/>
      <c r="AG145" s="577"/>
      <c r="AH145" s="577"/>
      <c r="AI145" s="577"/>
      <c r="AJ145" s="577"/>
      <c r="AK145" s="577"/>
      <c r="AL145" s="577"/>
      <c r="AM145" s="577"/>
      <c r="AN145" s="577"/>
      <c r="AO145" s="577"/>
      <c r="AP145" s="577"/>
      <c r="AQ145" s="577"/>
      <c r="AR145" s="577"/>
      <c r="AS145" s="577"/>
      <c r="AT145" s="577"/>
      <c r="AU145" s="577"/>
      <c r="AV145" s="577"/>
      <c r="AW145" s="577"/>
      <c r="AX145" s="577"/>
      <c r="AY145" s="577"/>
      <c r="AZ145" s="577"/>
      <c r="BA145" s="577"/>
      <c r="BB145" s="577"/>
      <c r="BC145" s="577"/>
      <c r="BD145" s="577"/>
      <c r="BE145" s="577"/>
      <c r="BF145" s="577"/>
      <c r="BG145" s="577"/>
      <c r="BH145" s="577"/>
      <c r="BI145" s="577"/>
      <c r="BJ145" s="577"/>
      <c r="BK145" s="577"/>
      <c r="BL145" s="577"/>
      <c r="BM145" s="577"/>
      <c r="BN145" s="577"/>
      <c r="BO145" s="577"/>
      <c r="BP145" s="577"/>
      <c r="BQ145" s="577"/>
      <c r="BR145" s="577"/>
      <c r="BS145" s="577"/>
      <c r="BT145" s="577"/>
      <c r="BU145" s="577"/>
      <c r="BV145" s="577"/>
      <c r="BW145" s="577"/>
      <c r="BX145" s="577"/>
      <c r="BY145" s="577"/>
      <c r="BZ145" s="577"/>
      <c r="CA145" s="577"/>
      <c r="CB145" s="577"/>
      <c r="CC145" s="577"/>
      <c r="CD145" s="577"/>
      <c r="CE145" s="577"/>
      <c r="CF145" s="577"/>
      <c r="CG145" s="577"/>
      <c r="CH145" s="577"/>
      <c r="CI145" s="577"/>
      <c r="CJ145" s="577"/>
      <c r="CK145" s="577"/>
      <c r="CL145" s="577"/>
      <c r="CM145" s="577"/>
      <c r="CN145" s="577"/>
      <c r="CO145" s="577"/>
      <c r="CP145" s="577"/>
      <c r="CQ145" s="577"/>
      <c r="CR145" s="577"/>
      <c r="CS145" s="577"/>
      <c r="CT145" s="577"/>
      <c r="CU145" s="577"/>
      <c r="CV145" s="577"/>
      <c r="CW145" s="577"/>
    </row>
    <row r="146" spans="1:101" x14ac:dyDescent="0.3">
      <c r="A146" s="359">
        <f>+SUBTOTAL(3,$E$8:$E146)</f>
        <v>139</v>
      </c>
      <c r="B146" s="582">
        <v>45413</v>
      </c>
      <c r="C146" s="361" t="s">
        <v>172</v>
      </c>
      <c r="D146" s="359" t="str">
        <f>+VLOOKUP(C146,'Visual chart Edit'!$B$7:$C$491,2,FALSE)</f>
        <v>DA+0</v>
      </c>
      <c r="E146" s="359" t="s">
        <v>279</v>
      </c>
      <c r="F146" s="578">
        <v>45430</v>
      </c>
      <c r="G146" s="578">
        <v>45440</v>
      </c>
      <c r="H146" s="579" t="s">
        <v>369</v>
      </c>
      <c r="I146" s="580" t="s">
        <v>393</v>
      </c>
      <c r="J146" s="581"/>
      <c r="K146" s="577"/>
      <c r="L146" s="577"/>
      <c r="M146" s="577"/>
      <c r="N146" s="577"/>
      <c r="O146" s="577"/>
      <c r="P146" s="577"/>
      <c r="Q146" s="577"/>
      <c r="R146" s="577"/>
      <c r="S146" s="577"/>
      <c r="T146" s="577"/>
      <c r="U146" s="577"/>
      <c r="V146" s="577"/>
      <c r="W146" s="577"/>
      <c r="X146" s="577"/>
      <c r="Y146" s="577"/>
      <c r="Z146" s="577"/>
      <c r="AA146" s="577"/>
      <c r="AB146" s="577"/>
      <c r="AC146" s="577"/>
      <c r="AD146" s="577"/>
      <c r="AE146" s="577"/>
      <c r="AF146" s="577"/>
      <c r="AG146" s="577"/>
      <c r="AH146" s="577"/>
      <c r="AI146" s="577"/>
      <c r="AJ146" s="577"/>
      <c r="AK146" s="577"/>
      <c r="AL146" s="577"/>
      <c r="AM146" s="577"/>
      <c r="AN146" s="577"/>
      <c r="AO146" s="577"/>
      <c r="AP146" s="577"/>
      <c r="AQ146" s="577"/>
      <c r="AR146" s="577"/>
      <c r="AS146" s="577"/>
      <c r="AT146" s="577"/>
      <c r="AU146" s="577"/>
      <c r="AV146" s="577"/>
      <c r="AW146" s="577"/>
      <c r="AX146" s="577"/>
      <c r="AY146" s="577"/>
      <c r="AZ146" s="577"/>
      <c r="BA146" s="577"/>
      <c r="BB146" s="577"/>
      <c r="BC146" s="577"/>
      <c r="BD146" s="577"/>
      <c r="BE146" s="577"/>
      <c r="BF146" s="577"/>
      <c r="BG146" s="577"/>
      <c r="BH146" s="577"/>
      <c r="BI146" s="577"/>
      <c r="BJ146" s="577"/>
      <c r="BK146" s="577"/>
      <c r="BL146" s="577"/>
      <c r="BM146" s="577"/>
      <c r="BN146" s="577"/>
      <c r="BO146" s="577"/>
      <c r="BP146" s="577"/>
      <c r="BQ146" s="577"/>
      <c r="BR146" s="577"/>
      <c r="BS146" s="577"/>
      <c r="BT146" s="577"/>
      <c r="BU146" s="577"/>
      <c r="BV146" s="577"/>
      <c r="BW146" s="577"/>
      <c r="BX146" s="577"/>
      <c r="BY146" s="577"/>
      <c r="BZ146" s="577"/>
      <c r="CA146" s="577"/>
      <c r="CB146" s="577"/>
      <c r="CC146" s="577"/>
      <c r="CD146" s="577"/>
      <c r="CE146" s="577"/>
      <c r="CF146" s="577"/>
      <c r="CG146" s="577"/>
      <c r="CH146" s="577"/>
      <c r="CI146" s="577"/>
      <c r="CJ146" s="577"/>
      <c r="CK146" s="577"/>
      <c r="CL146" s="577"/>
      <c r="CM146" s="577"/>
      <c r="CN146" s="577"/>
      <c r="CO146" s="577"/>
      <c r="CP146" s="577"/>
      <c r="CQ146" s="577"/>
      <c r="CR146" s="577"/>
      <c r="CS146" s="577"/>
      <c r="CT146" s="577"/>
      <c r="CU146" s="577"/>
      <c r="CV146" s="577"/>
      <c r="CW146" s="577"/>
    </row>
    <row r="147" spans="1:101" x14ac:dyDescent="0.3">
      <c r="A147" s="359">
        <f>+SUBTOTAL(3,$E$8:$E147)</f>
        <v>140</v>
      </c>
      <c r="B147" s="582">
        <v>45413</v>
      </c>
      <c r="C147" s="362" t="s">
        <v>708</v>
      </c>
      <c r="D147" s="359" t="str">
        <f>+VLOOKUP(C147,'Visual chart Edit'!$B$7:$C$491,2,FALSE)</f>
        <v>DA+9</v>
      </c>
      <c r="E147" s="359" t="s">
        <v>146</v>
      </c>
      <c r="F147" s="578">
        <v>45432</v>
      </c>
      <c r="G147" s="578">
        <v>45440</v>
      </c>
      <c r="H147" s="579" t="s">
        <v>883</v>
      </c>
      <c r="I147" s="580" t="s">
        <v>1032</v>
      </c>
      <c r="J147" s="581"/>
      <c r="K147" s="577"/>
      <c r="L147" s="577"/>
      <c r="M147" s="577"/>
      <c r="N147" s="577"/>
      <c r="O147" s="577"/>
      <c r="P147" s="577"/>
      <c r="Q147" s="577"/>
      <c r="R147" s="577"/>
      <c r="S147" s="577"/>
      <c r="T147" s="577"/>
      <c r="U147" s="577"/>
      <c r="V147" s="577"/>
      <c r="W147" s="577"/>
      <c r="X147" s="577"/>
      <c r="Y147" s="577"/>
      <c r="Z147" s="577"/>
      <c r="AA147" s="577"/>
      <c r="AB147" s="577"/>
      <c r="AC147" s="577"/>
      <c r="AD147" s="577"/>
      <c r="AE147" s="577"/>
      <c r="AF147" s="577"/>
      <c r="AG147" s="577"/>
      <c r="AH147" s="577"/>
      <c r="AI147" s="577"/>
      <c r="AJ147" s="577"/>
      <c r="AK147" s="577"/>
      <c r="AL147" s="577"/>
      <c r="AM147" s="577"/>
      <c r="AN147" s="577"/>
      <c r="AO147" s="577"/>
      <c r="AP147" s="577"/>
      <c r="AQ147" s="577"/>
      <c r="AR147" s="577"/>
      <c r="AS147" s="577"/>
      <c r="AT147" s="577"/>
      <c r="AU147" s="577"/>
      <c r="AV147" s="577"/>
      <c r="AW147" s="577"/>
      <c r="AX147" s="577"/>
      <c r="AY147" s="577"/>
      <c r="AZ147" s="577"/>
      <c r="BA147" s="577"/>
      <c r="BB147" s="577"/>
      <c r="BC147" s="577"/>
      <c r="BD147" s="577"/>
      <c r="BE147" s="577"/>
      <c r="BF147" s="577"/>
      <c r="BG147" s="577"/>
      <c r="BH147" s="577"/>
      <c r="BI147" s="577"/>
      <c r="BJ147" s="577"/>
      <c r="BK147" s="577"/>
      <c r="BL147" s="577"/>
      <c r="BM147" s="577"/>
      <c r="BN147" s="577"/>
      <c r="BO147" s="577"/>
      <c r="BP147" s="577"/>
      <c r="BQ147" s="577"/>
      <c r="BR147" s="577"/>
      <c r="BS147" s="577"/>
      <c r="BT147" s="577"/>
      <c r="BU147" s="577"/>
      <c r="BV147" s="577"/>
      <c r="BW147" s="577"/>
      <c r="BX147" s="577"/>
      <c r="BY147" s="577"/>
      <c r="BZ147" s="577"/>
      <c r="CA147" s="577"/>
      <c r="CB147" s="577"/>
      <c r="CC147" s="577"/>
      <c r="CD147" s="577"/>
      <c r="CE147" s="577"/>
      <c r="CF147" s="577"/>
      <c r="CG147" s="577"/>
      <c r="CH147" s="577"/>
      <c r="CI147" s="577"/>
      <c r="CJ147" s="577"/>
      <c r="CK147" s="577"/>
      <c r="CL147" s="577"/>
      <c r="CM147" s="577"/>
      <c r="CN147" s="577"/>
      <c r="CO147" s="577"/>
      <c r="CP147" s="577"/>
      <c r="CQ147" s="577"/>
      <c r="CR147" s="577"/>
      <c r="CS147" s="577"/>
      <c r="CT147" s="577"/>
      <c r="CU147" s="577"/>
      <c r="CV147" s="577"/>
      <c r="CW147" s="577"/>
    </row>
    <row r="148" spans="1:101" x14ac:dyDescent="0.3">
      <c r="A148" s="359">
        <f>+SUBTOTAL(3,$E$8:$E148)</f>
        <v>141</v>
      </c>
      <c r="B148" s="582">
        <v>45413</v>
      </c>
      <c r="C148" s="359" t="s">
        <v>717</v>
      </c>
      <c r="D148" s="359" t="str">
        <f>+VLOOKUP(C148,'Visual chart Edit'!$B$7:$C$491,2,FALSE)</f>
        <v>DA+0</v>
      </c>
      <c r="E148" s="359" t="s">
        <v>146</v>
      </c>
      <c r="F148" s="578">
        <v>45437</v>
      </c>
      <c r="G148" s="578">
        <v>45443</v>
      </c>
      <c r="H148" s="579" t="s">
        <v>1017</v>
      </c>
      <c r="I148" s="580" t="s">
        <v>1032</v>
      </c>
      <c r="J148" s="581"/>
      <c r="K148" s="577"/>
      <c r="L148" s="577"/>
      <c r="M148" s="577"/>
      <c r="N148" s="577"/>
      <c r="O148" s="577"/>
      <c r="P148" s="577"/>
      <c r="Q148" s="577"/>
      <c r="R148" s="577"/>
      <c r="S148" s="577"/>
      <c r="T148" s="577"/>
      <c r="U148" s="577"/>
      <c r="V148" s="577"/>
      <c r="W148" s="577"/>
      <c r="X148" s="577"/>
      <c r="Y148" s="577"/>
      <c r="Z148" s="577"/>
      <c r="AA148" s="577"/>
      <c r="AB148" s="577"/>
      <c r="AC148" s="577"/>
      <c r="AD148" s="577"/>
      <c r="AE148" s="577"/>
      <c r="AF148" s="577"/>
      <c r="AG148" s="577"/>
      <c r="AH148" s="577"/>
      <c r="AI148" s="577"/>
      <c r="AJ148" s="577"/>
      <c r="AK148" s="577"/>
      <c r="AL148" s="577"/>
      <c r="AM148" s="577"/>
      <c r="AN148" s="577"/>
      <c r="AO148" s="577"/>
      <c r="AP148" s="577"/>
      <c r="AQ148" s="577"/>
      <c r="AR148" s="577"/>
      <c r="AS148" s="577"/>
      <c r="AT148" s="577"/>
      <c r="AU148" s="577"/>
      <c r="AV148" s="577"/>
      <c r="AW148" s="577"/>
      <c r="AX148" s="577"/>
      <c r="AY148" s="577"/>
      <c r="AZ148" s="577"/>
      <c r="BA148" s="577"/>
      <c r="BB148" s="577"/>
      <c r="BC148" s="577"/>
      <c r="BD148" s="577"/>
      <c r="BE148" s="577"/>
      <c r="BF148" s="577"/>
      <c r="BG148" s="577"/>
      <c r="BH148" s="577"/>
      <c r="BI148" s="577"/>
      <c r="BJ148" s="577"/>
      <c r="BK148" s="577"/>
      <c r="BL148" s="577"/>
      <c r="BM148" s="577"/>
      <c r="BN148" s="577"/>
      <c r="BO148" s="577"/>
      <c r="BP148" s="577"/>
      <c r="BQ148" s="577"/>
      <c r="BR148" s="577"/>
      <c r="BS148" s="577"/>
      <c r="BT148" s="577"/>
      <c r="BU148" s="577"/>
      <c r="BV148" s="577"/>
      <c r="BW148" s="577"/>
      <c r="BX148" s="577"/>
      <c r="BY148" s="577"/>
      <c r="BZ148" s="577"/>
      <c r="CA148" s="577"/>
      <c r="CB148" s="577"/>
      <c r="CC148" s="577"/>
      <c r="CD148" s="577"/>
      <c r="CE148" s="577"/>
      <c r="CF148" s="577"/>
      <c r="CG148" s="577"/>
      <c r="CH148" s="577"/>
      <c r="CI148" s="577"/>
      <c r="CJ148" s="577"/>
      <c r="CK148" s="577"/>
      <c r="CL148" s="577"/>
      <c r="CM148" s="577"/>
      <c r="CN148" s="577"/>
      <c r="CO148" s="577"/>
      <c r="CP148" s="577"/>
      <c r="CQ148" s="577"/>
      <c r="CR148" s="577"/>
      <c r="CS148" s="577"/>
      <c r="CT148" s="577"/>
      <c r="CU148" s="577"/>
      <c r="CV148" s="577"/>
      <c r="CW148" s="577"/>
    </row>
    <row r="149" spans="1:101" x14ac:dyDescent="0.3">
      <c r="A149" s="359">
        <f>+SUBTOTAL(3,$E$8:$E149)</f>
        <v>142</v>
      </c>
      <c r="B149" s="582">
        <v>45413</v>
      </c>
      <c r="C149" s="362" t="s">
        <v>690</v>
      </c>
      <c r="D149" s="359" t="str">
        <f>+VLOOKUP(C149,'Visual chart Edit'!$B$7:$C$491,2,FALSE)</f>
        <v>DA+0</v>
      </c>
      <c r="E149" s="359" t="s">
        <v>146</v>
      </c>
      <c r="F149" s="578">
        <v>45441</v>
      </c>
      <c r="G149" s="578">
        <v>45443</v>
      </c>
      <c r="H149" s="579" t="s">
        <v>884</v>
      </c>
      <c r="I149" s="580" t="s">
        <v>1032</v>
      </c>
      <c r="J149" s="581"/>
      <c r="K149" s="577"/>
      <c r="L149" s="577"/>
      <c r="M149" s="577"/>
      <c r="N149" s="577"/>
      <c r="O149" s="577"/>
      <c r="P149" s="577"/>
      <c r="Q149" s="577"/>
      <c r="R149" s="577"/>
      <c r="S149" s="577"/>
      <c r="T149" s="577"/>
      <c r="U149" s="577"/>
      <c r="V149" s="577"/>
      <c r="W149" s="577"/>
      <c r="X149" s="577"/>
      <c r="Y149" s="577"/>
      <c r="Z149" s="577"/>
      <c r="AA149" s="577"/>
      <c r="AB149" s="577"/>
      <c r="AC149" s="577"/>
      <c r="AD149" s="577"/>
      <c r="AE149" s="577"/>
      <c r="AF149" s="577"/>
      <c r="AG149" s="577"/>
      <c r="AH149" s="577"/>
      <c r="AI149" s="577"/>
      <c r="AJ149" s="577"/>
      <c r="AK149" s="577"/>
      <c r="AL149" s="577"/>
      <c r="AM149" s="577"/>
      <c r="AN149" s="577"/>
      <c r="AO149" s="577"/>
      <c r="AP149" s="577"/>
      <c r="AQ149" s="577"/>
      <c r="AR149" s="577"/>
      <c r="AS149" s="577"/>
      <c r="AT149" s="577"/>
      <c r="AU149" s="577"/>
      <c r="AV149" s="577"/>
      <c r="AW149" s="577"/>
      <c r="AX149" s="577"/>
      <c r="AY149" s="577"/>
      <c r="AZ149" s="577"/>
      <c r="BA149" s="577"/>
      <c r="BB149" s="577"/>
      <c r="BC149" s="577"/>
      <c r="BD149" s="577"/>
      <c r="BE149" s="577"/>
      <c r="BF149" s="577"/>
      <c r="BG149" s="577"/>
      <c r="BH149" s="577"/>
      <c r="BI149" s="577"/>
      <c r="BJ149" s="577"/>
      <c r="BK149" s="577"/>
      <c r="BL149" s="577"/>
      <c r="BM149" s="577"/>
      <c r="BN149" s="577"/>
      <c r="BO149" s="577"/>
      <c r="BP149" s="577"/>
      <c r="BQ149" s="577"/>
      <c r="BR149" s="577"/>
      <c r="BS149" s="577"/>
      <c r="BT149" s="577"/>
      <c r="BU149" s="577"/>
      <c r="BV149" s="577"/>
      <c r="BW149" s="577"/>
      <c r="BX149" s="577"/>
      <c r="BY149" s="577"/>
      <c r="BZ149" s="577"/>
      <c r="CA149" s="577"/>
      <c r="CB149" s="577"/>
      <c r="CC149" s="577"/>
      <c r="CD149" s="577"/>
      <c r="CE149" s="577"/>
      <c r="CF149" s="577"/>
      <c r="CG149" s="577"/>
      <c r="CH149" s="577"/>
      <c r="CI149" s="577"/>
      <c r="CJ149" s="577"/>
      <c r="CK149" s="577"/>
      <c r="CL149" s="577"/>
      <c r="CM149" s="577"/>
      <c r="CN149" s="577"/>
      <c r="CO149" s="577"/>
      <c r="CP149" s="577"/>
      <c r="CQ149" s="577"/>
      <c r="CR149" s="577"/>
      <c r="CS149" s="577"/>
      <c r="CT149" s="577"/>
      <c r="CU149" s="577"/>
      <c r="CV149" s="577"/>
      <c r="CW149" s="577"/>
    </row>
    <row r="150" spans="1:101" x14ac:dyDescent="0.3">
      <c r="A150" s="359">
        <f>+SUBTOTAL(3,$E$8:$E150)</f>
        <v>143</v>
      </c>
      <c r="B150" s="582">
        <v>45413</v>
      </c>
      <c r="C150" s="362" t="s">
        <v>706</v>
      </c>
      <c r="D150" s="359" t="str">
        <f>+VLOOKUP(C150,'Visual chart Edit'!$B$7:$C$491,2,FALSE)</f>
        <v>DA+9</v>
      </c>
      <c r="E150" s="359" t="s">
        <v>146</v>
      </c>
      <c r="F150" s="578">
        <v>45438</v>
      </c>
      <c r="G150" s="578">
        <v>45443</v>
      </c>
      <c r="H150" s="579" t="s">
        <v>883</v>
      </c>
      <c r="I150" s="580" t="s">
        <v>1032</v>
      </c>
      <c r="J150" s="581"/>
      <c r="K150" s="577"/>
      <c r="L150" s="577"/>
      <c r="M150" s="577"/>
      <c r="N150" s="577"/>
      <c r="O150" s="577"/>
      <c r="P150" s="577"/>
      <c r="Q150" s="577"/>
      <c r="R150" s="577"/>
      <c r="S150" s="577"/>
      <c r="T150" s="577"/>
      <c r="U150" s="577"/>
      <c r="V150" s="577"/>
      <c r="W150" s="577"/>
      <c r="X150" s="577"/>
      <c r="Y150" s="577"/>
      <c r="Z150" s="577"/>
      <c r="AA150" s="577"/>
      <c r="AB150" s="577"/>
      <c r="AC150" s="577"/>
      <c r="AD150" s="577"/>
      <c r="AE150" s="577"/>
      <c r="AF150" s="577"/>
      <c r="AG150" s="577"/>
      <c r="AH150" s="577"/>
      <c r="AI150" s="577"/>
      <c r="AJ150" s="577"/>
      <c r="AK150" s="577"/>
      <c r="AL150" s="577"/>
      <c r="AM150" s="577"/>
      <c r="AN150" s="577"/>
      <c r="AO150" s="577"/>
      <c r="AP150" s="577"/>
      <c r="AQ150" s="577"/>
      <c r="AR150" s="577"/>
      <c r="AS150" s="577"/>
      <c r="AT150" s="577"/>
      <c r="AU150" s="577"/>
      <c r="AV150" s="577"/>
      <c r="AW150" s="577"/>
      <c r="AX150" s="577"/>
      <c r="AY150" s="577"/>
      <c r="AZ150" s="577"/>
      <c r="BA150" s="577"/>
      <c r="BB150" s="577"/>
      <c r="BC150" s="577"/>
      <c r="BD150" s="577"/>
      <c r="BE150" s="577"/>
      <c r="BF150" s="577"/>
      <c r="BG150" s="577"/>
      <c r="BH150" s="577"/>
      <c r="BI150" s="577"/>
      <c r="BJ150" s="577"/>
      <c r="BK150" s="577"/>
      <c r="BL150" s="577"/>
      <c r="BM150" s="577"/>
      <c r="BN150" s="577"/>
      <c r="BO150" s="577"/>
      <c r="BP150" s="577"/>
      <c r="BQ150" s="577"/>
      <c r="BR150" s="577"/>
      <c r="BS150" s="577"/>
      <c r="BT150" s="577"/>
      <c r="BU150" s="577"/>
      <c r="BV150" s="577"/>
      <c r="BW150" s="577"/>
      <c r="BX150" s="577"/>
      <c r="BY150" s="577"/>
      <c r="BZ150" s="577"/>
      <c r="CA150" s="577"/>
      <c r="CB150" s="577"/>
      <c r="CC150" s="577"/>
      <c r="CD150" s="577"/>
      <c r="CE150" s="577"/>
      <c r="CF150" s="577"/>
      <c r="CG150" s="577"/>
      <c r="CH150" s="577"/>
      <c r="CI150" s="577"/>
      <c r="CJ150" s="577"/>
      <c r="CK150" s="577"/>
      <c r="CL150" s="577"/>
      <c r="CM150" s="577"/>
      <c r="CN150" s="577"/>
      <c r="CO150" s="577"/>
      <c r="CP150" s="577"/>
      <c r="CQ150" s="577"/>
      <c r="CR150" s="577"/>
      <c r="CS150" s="577"/>
      <c r="CT150" s="577"/>
      <c r="CU150" s="577"/>
      <c r="CV150" s="577"/>
      <c r="CW150" s="577"/>
    </row>
    <row r="151" spans="1:101" x14ac:dyDescent="0.3">
      <c r="A151" s="359">
        <f>+SUBTOTAL(3,$E$8:$E151)</f>
        <v>144</v>
      </c>
      <c r="B151" s="588">
        <v>45444</v>
      </c>
      <c r="C151" s="361" t="s">
        <v>166</v>
      </c>
      <c r="D151" s="359" t="str">
        <f>+VLOOKUP(C151,'Visual chart Edit'!$B$7:$C$491,2,FALSE)</f>
        <v>DA+3</v>
      </c>
      <c r="E151" s="359" t="s">
        <v>279</v>
      </c>
      <c r="F151" s="578">
        <v>45441</v>
      </c>
      <c r="G151" s="578">
        <v>45445</v>
      </c>
      <c r="H151" s="579" t="s">
        <v>364</v>
      </c>
      <c r="I151" s="580" t="s">
        <v>393</v>
      </c>
      <c r="J151" s="581"/>
      <c r="K151" s="577"/>
      <c r="L151" s="577"/>
      <c r="M151" s="577"/>
      <c r="N151" s="577"/>
      <c r="O151" s="577"/>
      <c r="P151" s="577"/>
      <c r="Q151" s="577"/>
      <c r="R151" s="577"/>
      <c r="S151" s="577"/>
      <c r="T151" s="577"/>
      <c r="U151" s="577"/>
      <c r="V151" s="577"/>
      <c r="W151" s="577"/>
      <c r="X151" s="577"/>
      <c r="Y151" s="577"/>
      <c r="Z151" s="577"/>
      <c r="AA151" s="577"/>
      <c r="AB151" s="577"/>
      <c r="AC151" s="577"/>
      <c r="AD151" s="577"/>
      <c r="AE151" s="577"/>
      <c r="AF151" s="577"/>
      <c r="AG151" s="577"/>
      <c r="AH151" s="577"/>
      <c r="AI151" s="577"/>
      <c r="AJ151" s="577"/>
      <c r="AK151" s="577"/>
      <c r="AL151" s="577"/>
      <c r="AM151" s="577"/>
      <c r="AN151" s="577"/>
      <c r="AO151" s="577"/>
      <c r="AP151" s="577"/>
      <c r="AQ151" s="577"/>
      <c r="AR151" s="577"/>
      <c r="AS151" s="577"/>
      <c r="AT151" s="577"/>
      <c r="AU151" s="577"/>
      <c r="AV151" s="577"/>
      <c r="AW151" s="577"/>
      <c r="AX151" s="577"/>
      <c r="AY151" s="577"/>
      <c r="AZ151" s="577"/>
      <c r="BA151" s="577"/>
      <c r="BB151" s="577"/>
      <c r="BC151" s="577"/>
      <c r="BD151" s="577"/>
      <c r="BE151" s="577"/>
      <c r="BF151" s="577"/>
      <c r="BG151" s="577"/>
      <c r="BH151" s="577"/>
      <c r="BI151" s="577"/>
      <c r="BJ151" s="577"/>
      <c r="BK151" s="577"/>
      <c r="BL151" s="577"/>
      <c r="BM151" s="577"/>
      <c r="BN151" s="577"/>
      <c r="BO151" s="577"/>
      <c r="BP151" s="577"/>
      <c r="BQ151" s="577"/>
      <c r="BR151" s="577"/>
      <c r="BS151" s="577"/>
      <c r="BT151" s="577"/>
      <c r="BU151" s="577"/>
      <c r="BV151" s="577"/>
      <c r="BW151" s="577"/>
      <c r="BX151" s="577"/>
      <c r="BY151" s="577"/>
      <c r="BZ151" s="577"/>
      <c r="CA151" s="577"/>
      <c r="CB151" s="577"/>
      <c r="CC151" s="577"/>
      <c r="CD151" s="577"/>
      <c r="CE151" s="577"/>
      <c r="CF151" s="577"/>
      <c r="CG151" s="577"/>
      <c r="CH151" s="577"/>
      <c r="CI151" s="577"/>
      <c r="CJ151" s="577"/>
      <c r="CK151" s="577"/>
      <c r="CL151" s="577"/>
      <c r="CM151" s="577"/>
      <c r="CN151" s="577"/>
      <c r="CO151" s="577"/>
      <c r="CP151" s="577"/>
      <c r="CQ151" s="577"/>
      <c r="CR151" s="577"/>
      <c r="CS151" s="577"/>
      <c r="CT151" s="577"/>
      <c r="CU151" s="577"/>
      <c r="CV151" s="577"/>
      <c r="CW151" s="577"/>
    </row>
    <row r="152" spans="1:101" x14ac:dyDescent="0.3">
      <c r="A152" s="359">
        <f>+SUBTOTAL(3,$E$8:$E152)</f>
        <v>145</v>
      </c>
      <c r="B152" s="588">
        <v>45444</v>
      </c>
      <c r="C152" s="361" t="s">
        <v>171</v>
      </c>
      <c r="D152" s="359" t="str">
        <f>+VLOOKUP(C152,'Visual chart Edit'!$B$7:$C$491,2,FALSE)</f>
        <v>DA+3</v>
      </c>
      <c r="E152" s="359" t="s">
        <v>32</v>
      </c>
      <c r="F152" s="578">
        <v>45441</v>
      </c>
      <c r="G152" s="578">
        <v>45448</v>
      </c>
      <c r="H152" s="579" t="s">
        <v>369</v>
      </c>
      <c r="I152" s="580" t="s">
        <v>393</v>
      </c>
      <c r="J152" s="581"/>
      <c r="K152" s="577"/>
      <c r="L152" s="577"/>
      <c r="M152" s="577"/>
      <c r="N152" s="577"/>
      <c r="O152" s="577"/>
      <c r="P152" s="577"/>
      <c r="Q152" s="577"/>
      <c r="R152" s="577"/>
      <c r="S152" s="577"/>
      <c r="T152" s="577"/>
      <c r="U152" s="577"/>
      <c r="V152" s="577"/>
      <c r="W152" s="577"/>
      <c r="X152" s="577"/>
      <c r="Y152" s="577"/>
      <c r="Z152" s="577"/>
      <c r="AA152" s="577"/>
      <c r="AB152" s="577"/>
      <c r="AC152" s="577"/>
      <c r="AD152" s="577"/>
      <c r="AE152" s="577"/>
      <c r="AF152" s="577"/>
      <c r="AG152" s="577"/>
      <c r="AH152" s="577"/>
      <c r="AI152" s="577"/>
      <c r="AJ152" s="577"/>
      <c r="AK152" s="577"/>
      <c r="AL152" s="577"/>
      <c r="AM152" s="577"/>
      <c r="AN152" s="577"/>
      <c r="AO152" s="577"/>
      <c r="AP152" s="577"/>
      <c r="AQ152" s="577"/>
      <c r="AR152" s="577"/>
      <c r="AS152" s="577"/>
      <c r="AT152" s="577"/>
      <c r="AU152" s="577"/>
      <c r="AV152" s="577"/>
      <c r="AW152" s="577"/>
      <c r="AX152" s="577"/>
      <c r="AY152" s="577"/>
      <c r="AZ152" s="577"/>
      <c r="BA152" s="577"/>
      <c r="BB152" s="577"/>
      <c r="BC152" s="577"/>
      <c r="BD152" s="577"/>
      <c r="BE152" s="577"/>
      <c r="BF152" s="577"/>
      <c r="BG152" s="577"/>
      <c r="BH152" s="577"/>
      <c r="BI152" s="577"/>
      <c r="BJ152" s="577"/>
      <c r="BK152" s="577"/>
      <c r="BL152" s="577"/>
      <c r="BM152" s="577"/>
      <c r="BN152" s="577"/>
      <c r="BO152" s="577"/>
      <c r="BP152" s="577"/>
      <c r="BQ152" s="577"/>
      <c r="BR152" s="577"/>
      <c r="BS152" s="577"/>
      <c r="BT152" s="577"/>
      <c r="BU152" s="577"/>
      <c r="BV152" s="577"/>
      <c r="BW152" s="577"/>
      <c r="BX152" s="577"/>
      <c r="BY152" s="577"/>
      <c r="BZ152" s="577"/>
      <c r="CA152" s="577"/>
      <c r="CB152" s="577"/>
      <c r="CC152" s="577"/>
      <c r="CD152" s="577"/>
      <c r="CE152" s="577"/>
      <c r="CF152" s="577"/>
      <c r="CG152" s="577"/>
      <c r="CH152" s="577"/>
      <c r="CI152" s="577"/>
      <c r="CJ152" s="577"/>
      <c r="CK152" s="577"/>
      <c r="CL152" s="577"/>
      <c r="CM152" s="577"/>
      <c r="CN152" s="577"/>
      <c r="CO152" s="577"/>
      <c r="CP152" s="577"/>
      <c r="CQ152" s="577"/>
      <c r="CR152" s="577"/>
      <c r="CS152" s="577"/>
      <c r="CT152" s="577"/>
      <c r="CU152" s="577"/>
      <c r="CV152" s="577"/>
      <c r="CW152" s="577"/>
    </row>
    <row r="153" spans="1:101" x14ac:dyDescent="0.3">
      <c r="A153" s="359">
        <f>+SUBTOTAL(3,$E$8:$E153)</f>
        <v>146</v>
      </c>
      <c r="B153" s="588">
        <v>45444</v>
      </c>
      <c r="C153" s="361" t="s">
        <v>168</v>
      </c>
      <c r="D153" s="359" t="str">
        <f>+VLOOKUP(C153,'Visual chart Edit'!$B$7:$C$491,2,FALSE)</f>
        <v>DA+3</v>
      </c>
      <c r="E153" s="359" t="s">
        <v>279</v>
      </c>
      <c r="F153" s="578">
        <v>45442</v>
      </c>
      <c r="G153" s="578">
        <v>45449</v>
      </c>
      <c r="H153" s="579" t="s">
        <v>364</v>
      </c>
      <c r="I153" s="580" t="s">
        <v>393</v>
      </c>
      <c r="J153" s="581"/>
      <c r="K153" s="577"/>
      <c r="L153" s="577"/>
      <c r="M153" s="577"/>
      <c r="N153" s="577"/>
      <c r="O153" s="577"/>
      <c r="P153" s="577"/>
      <c r="Q153" s="577"/>
      <c r="R153" s="577"/>
      <c r="S153" s="577"/>
      <c r="T153" s="577"/>
      <c r="U153" s="577"/>
      <c r="V153" s="577"/>
      <c r="W153" s="577"/>
      <c r="X153" s="577"/>
      <c r="Y153" s="577"/>
      <c r="Z153" s="577"/>
      <c r="AA153" s="577"/>
      <c r="AB153" s="577"/>
      <c r="AC153" s="577"/>
      <c r="AD153" s="577"/>
      <c r="AE153" s="577"/>
      <c r="AF153" s="577"/>
      <c r="AG153" s="577"/>
      <c r="AH153" s="577"/>
      <c r="AI153" s="577"/>
      <c r="AJ153" s="577"/>
      <c r="AK153" s="577"/>
      <c r="AL153" s="577"/>
      <c r="AM153" s="577"/>
      <c r="AN153" s="577"/>
      <c r="AO153" s="577"/>
      <c r="AP153" s="577"/>
      <c r="AQ153" s="577"/>
      <c r="AR153" s="577"/>
      <c r="AS153" s="577"/>
      <c r="AT153" s="577"/>
      <c r="AU153" s="577"/>
      <c r="AV153" s="577"/>
      <c r="AW153" s="577"/>
      <c r="AX153" s="577"/>
      <c r="AY153" s="577"/>
      <c r="AZ153" s="577"/>
      <c r="BA153" s="577"/>
      <c r="BB153" s="577"/>
      <c r="BC153" s="577"/>
      <c r="BD153" s="577"/>
      <c r="BE153" s="577"/>
      <c r="BF153" s="577"/>
      <c r="BG153" s="577"/>
      <c r="BH153" s="577"/>
      <c r="BI153" s="577"/>
      <c r="BJ153" s="577"/>
      <c r="BK153" s="577"/>
      <c r="BL153" s="577"/>
      <c r="BM153" s="577"/>
      <c r="BN153" s="577"/>
      <c r="BO153" s="577"/>
      <c r="BP153" s="577"/>
      <c r="BQ153" s="577"/>
      <c r="BR153" s="577"/>
      <c r="BS153" s="577"/>
      <c r="BT153" s="577"/>
      <c r="BU153" s="577"/>
      <c r="BV153" s="577"/>
      <c r="BW153" s="577"/>
      <c r="BX153" s="577"/>
      <c r="BY153" s="577"/>
      <c r="BZ153" s="577"/>
      <c r="CA153" s="577"/>
      <c r="CB153" s="577"/>
      <c r="CC153" s="577"/>
      <c r="CD153" s="577"/>
      <c r="CE153" s="577"/>
      <c r="CF153" s="577"/>
      <c r="CG153" s="577"/>
      <c r="CH153" s="577"/>
      <c r="CI153" s="577"/>
      <c r="CJ153" s="577"/>
      <c r="CK153" s="577"/>
      <c r="CL153" s="577"/>
      <c r="CM153" s="577"/>
      <c r="CN153" s="577"/>
      <c r="CO153" s="577"/>
      <c r="CP153" s="577"/>
      <c r="CQ153" s="577"/>
      <c r="CR153" s="577"/>
      <c r="CS153" s="577"/>
      <c r="CT153" s="577"/>
      <c r="CU153" s="577"/>
      <c r="CV153" s="577"/>
      <c r="CW153" s="577"/>
    </row>
    <row r="154" spans="1:101" x14ac:dyDescent="0.3">
      <c r="A154" s="359">
        <f>+SUBTOTAL(3,$E$8:$E154)</f>
        <v>147</v>
      </c>
      <c r="B154" s="588">
        <v>45444</v>
      </c>
      <c r="C154" s="361" t="s">
        <v>688</v>
      </c>
      <c r="D154" s="359" t="str">
        <f>+VLOOKUP(C154,'Visual chart Edit'!$B$7:$C$491,2,FALSE)</f>
        <v>DA+9</v>
      </c>
      <c r="E154" s="359" t="s">
        <v>146</v>
      </c>
      <c r="F154" s="578">
        <v>45446</v>
      </c>
      <c r="G154" s="578">
        <v>45451</v>
      </c>
      <c r="H154" s="579" t="s">
        <v>884</v>
      </c>
      <c r="I154" s="580" t="s">
        <v>1032</v>
      </c>
      <c r="J154" s="581"/>
      <c r="K154" s="577"/>
      <c r="L154" s="577"/>
      <c r="M154" s="577"/>
      <c r="N154" s="577"/>
      <c r="O154" s="577"/>
      <c r="P154" s="577"/>
      <c r="Q154" s="577"/>
      <c r="R154" s="577"/>
      <c r="S154" s="577"/>
      <c r="T154" s="577"/>
      <c r="U154" s="577"/>
      <c r="V154" s="577"/>
      <c r="W154" s="577"/>
      <c r="X154" s="577"/>
      <c r="Y154" s="577"/>
      <c r="Z154" s="577"/>
      <c r="AA154" s="577"/>
      <c r="AB154" s="577"/>
      <c r="AC154" s="577"/>
      <c r="AD154" s="577"/>
      <c r="AE154" s="577"/>
      <c r="AF154" s="577"/>
      <c r="AG154" s="577"/>
      <c r="AH154" s="577"/>
      <c r="AI154" s="577"/>
      <c r="AJ154" s="577"/>
      <c r="AK154" s="577"/>
      <c r="AL154" s="577"/>
      <c r="AM154" s="577"/>
      <c r="AN154" s="577"/>
      <c r="AO154" s="577"/>
      <c r="AP154" s="577"/>
      <c r="AQ154" s="577"/>
      <c r="AR154" s="577"/>
      <c r="AS154" s="577"/>
      <c r="AT154" s="577"/>
      <c r="AU154" s="577"/>
      <c r="AV154" s="577"/>
      <c r="AW154" s="577"/>
      <c r="AX154" s="577"/>
      <c r="AY154" s="577"/>
      <c r="AZ154" s="577"/>
      <c r="BA154" s="577"/>
      <c r="BB154" s="577"/>
      <c r="BC154" s="577"/>
      <c r="BD154" s="577"/>
      <c r="BE154" s="577"/>
      <c r="BF154" s="577"/>
      <c r="BG154" s="577"/>
      <c r="BH154" s="577"/>
      <c r="BI154" s="577"/>
      <c r="BJ154" s="577"/>
      <c r="BK154" s="577"/>
      <c r="BL154" s="577"/>
      <c r="BM154" s="577"/>
      <c r="BN154" s="577"/>
      <c r="BO154" s="577"/>
      <c r="BP154" s="577"/>
      <c r="BQ154" s="577"/>
      <c r="BR154" s="577"/>
      <c r="BS154" s="577"/>
      <c r="BT154" s="577"/>
      <c r="BU154" s="577"/>
      <c r="BV154" s="577"/>
      <c r="BW154" s="577"/>
      <c r="BX154" s="577"/>
      <c r="BY154" s="577"/>
      <c r="BZ154" s="577"/>
      <c r="CA154" s="577"/>
      <c r="CB154" s="577"/>
      <c r="CC154" s="577"/>
      <c r="CD154" s="577"/>
      <c r="CE154" s="577"/>
      <c r="CF154" s="577"/>
      <c r="CG154" s="577"/>
      <c r="CH154" s="577"/>
      <c r="CI154" s="577"/>
      <c r="CJ154" s="577"/>
      <c r="CK154" s="577"/>
      <c r="CL154" s="577"/>
      <c r="CM154" s="577"/>
      <c r="CN154" s="577"/>
      <c r="CO154" s="577"/>
      <c r="CP154" s="577"/>
      <c r="CQ154" s="577"/>
      <c r="CR154" s="577"/>
      <c r="CS154" s="577"/>
      <c r="CT154" s="577"/>
      <c r="CU154" s="577"/>
      <c r="CV154" s="577"/>
      <c r="CW154" s="577"/>
    </row>
    <row r="155" spans="1:101" x14ac:dyDescent="0.3">
      <c r="A155" s="359">
        <f>+SUBTOTAL(3,$E$8:$E155)</f>
        <v>148</v>
      </c>
      <c r="B155" s="588">
        <v>45444</v>
      </c>
      <c r="C155" s="361" t="s">
        <v>715</v>
      </c>
      <c r="D155" s="359" t="str">
        <f>+VLOOKUP(C155,'Visual chart Edit'!$B$7:$C$491,2,FALSE)</f>
        <v>DC2+0</v>
      </c>
      <c r="E155" s="359" t="s">
        <v>146</v>
      </c>
      <c r="F155" s="578">
        <v>45446</v>
      </c>
      <c r="G155" s="578">
        <v>45453</v>
      </c>
      <c r="H155" s="579" t="s">
        <v>1017</v>
      </c>
      <c r="I155" s="580" t="s">
        <v>1032</v>
      </c>
      <c r="J155" s="581"/>
      <c r="K155" s="577"/>
      <c r="L155" s="577"/>
      <c r="M155" s="577"/>
      <c r="N155" s="577"/>
      <c r="O155" s="577"/>
      <c r="P155" s="577"/>
      <c r="Q155" s="577"/>
      <c r="R155" s="577"/>
      <c r="S155" s="577"/>
      <c r="T155" s="577"/>
      <c r="U155" s="577"/>
      <c r="V155" s="577"/>
      <c r="W155" s="577"/>
      <c r="X155" s="577"/>
      <c r="Y155" s="577"/>
      <c r="Z155" s="577"/>
      <c r="AA155" s="577"/>
      <c r="AB155" s="577"/>
      <c r="AC155" s="577"/>
      <c r="AD155" s="577"/>
      <c r="AE155" s="577"/>
      <c r="AF155" s="577"/>
      <c r="AG155" s="577"/>
      <c r="AH155" s="577"/>
      <c r="AI155" s="577"/>
      <c r="AJ155" s="577"/>
      <c r="AK155" s="577"/>
      <c r="AL155" s="577"/>
      <c r="AM155" s="577"/>
      <c r="AN155" s="577"/>
      <c r="AO155" s="577"/>
      <c r="AP155" s="577"/>
      <c r="AQ155" s="577"/>
      <c r="AR155" s="577"/>
      <c r="AS155" s="577"/>
      <c r="AT155" s="577"/>
      <c r="AU155" s="577"/>
      <c r="AV155" s="577"/>
      <c r="AW155" s="577"/>
      <c r="AX155" s="577"/>
      <c r="AY155" s="577"/>
      <c r="AZ155" s="577"/>
      <c r="BA155" s="577"/>
      <c r="BB155" s="577"/>
      <c r="BC155" s="577"/>
      <c r="BD155" s="577"/>
      <c r="BE155" s="577"/>
      <c r="BF155" s="577"/>
      <c r="BG155" s="577"/>
      <c r="BH155" s="577"/>
      <c r="BI155" s="577"/>
      <c r="BJ155" s="577"/>
      <c r="BK155" s="577"/>
      <c r="BL155" s="577"/>
      <c r="BM155" s="577"/>
      <c r="BN155" s="577"/>
      <c r="BO155" s="577"/>
      <c r="BP155" s="577"/>
      <c r="BQ155" s="577"/>
      <c r="BR155" s="577"/>
      <c r="BS155" s="577"/>
      <c r="BT155" s="577"/>
      <c r="BU155" s="577"/>
      <c r="BV155" s="577"/>
      <c r="BW155" s="577"/>
      <c r="BX155" s="577"/>
      <c r="BY155" s="577"/>
      <c r="BZ155" s="577"/>
      <c r="CA155" s="577"/>
      <c r="CB155" s="577"/>
      <c r="CC155" s="577"/>
      <c r="CD155" s="577"/>
      <c r="CE155" s="577"/>
      <c r="CF155" s="577"/>
      <c r="CG155" s="577"/>
      <c r="CH155" s="577"/>
      <c r="CI155" s="577"/>
      <c r="CJ155" s="577"/>
      <c r="CK155" s="577"/>
      <c r="CL155" s="577"/>
      <c r="CM155" s="577"/>
      <c r="CN155" s="577"/>
      <c r="CO155" s="577"/>
      <c r="CP155" s="577"/>
      <c r="CQ155" s="577"/>
      <c r="CR155" s="577"/>
      <c r="CS155" s="577"/>
      <c r="CT155" s="577"/>
      <c r="CU155" s="577"/>
      <c r="CV155" s="577"/>
      <c r="CW155" s="577"/>
    </row>
    <row r="156" spans="1:101" x14ac:dyDescent="0.3">
      <c r="A156" s="359">
        <f>+SUBTOTAL(3,$E$8:$E156)</f>
        <v>149</v>
      </c>
      <c r="B156" s="588">
        <v>45444</v>
      </c>
      <c r="C156" s="361" t="s">
        <v>170</v>
      </c>
      <c r="D156" s="359" t="str">
        <f>+VLOOKUP(C156,'Visual chart Edit'!$B$7:$C$491,2,FALSE)</f>
        <v>DA+3</v>
      </c>
      <c r="E156" s="359" t="s">
        <v>32</v>
      </c>
      <c r="F156" s="578">
        <v>45446</v>
      </c>
      <c r="G156" s="578">
        <v>45458</v>
      </c>
      <c r="H156" s="579" t="s">
        <v>369</v>
      </c>
      <c r="I156" s="580" t="s">
        <v>393</v>
      </c>
      <c r="J156" s="581"/>
      <c r="K156" s="577"/>
      <c r="L156" s="577"/>
      <c r="M156" s="577"/>
      <c r="N156" s="577"/>
      <c r="O156" s="577"/>
      <c r="P156" s="577"/>
      <c r="Q156" s="577"/>
      <c r="R156" s="577"/>
      <c r="S156" s="577"/>
      <c r="T156" s="577"/>
      <c r="U156" s="577"/>
      <c r="V156" s="577"/>
      <c r="W156" s="577"/>
      <c r="X156" s="577"/>
      <c r="Y156" s="577"/>
      <c r="Z156" s="577"/>
      <c r="AA156" s="577"/>
      <c r="AB156" s="577"/>
      <c r="AC156" s="577"/>
      <c r="AD156" s="577"/>
      <c r="AE156" s="577"/>
      <c r="AF156" s="577"/>
      <c r="AG156" s="577"/>
      <c r="AH156" s="577"/>
      <c r="AI156" s="577"/>
      <c r="AJ156" s="577"/>
      <c r="AK156" s="577"/>
      <c r="AL156" s="577"/>
      <c r="AM156" s="577"/>
      <c r="AN156" s="577"/>
      <c r="AO156" s="577"/>
      <c r="AP156" s="577"/>
      <c r="AQ156" s="577"/>
      <c r="AR156" s="577"/>
      <c r="AS156" s="577"/>
      <c r="AT156" s="577"/>
      <c r="AU156" s="577"/>
      <c r="AV156" s="577"/>
      <c r="AW156" s="577"/>
      <c r="AX156" s="577"/>
      <c r="AY156" s="577"/>
      <c r="AZ156" s="577"/>
      <c r="BA156" s="577"/>
      <c r="BB156" s="577"/>
      <c r="BC156" s="577"/>
      <c r="BD156" s="577"/>
      <c r="BE156" s="577"/>
      <c r="BF156" s="577"/>
      <c r="BG156" s="577"/>
      <c r="BH156" s="577"/>
      <c r="BI156" s="577"/>
      <c r="BJ156" s="577"/>
      <c r="BK156" s="577"/>
      <c r="BL156" s="577"/>
      <c r="BM156" s="577"/>
      <c r="BN156" s="577"/>
      <c r="BO156" s="577"/>
      <c r="BP156" s="577"/>
      <c r="BQ156" s="577"/>
      <c r="BR156" s="577"/>
      <c r="BS156" s="577"/>
      <c r="BT156" s="577"/>
      <c r="BU156" s="577"/>
      <c r="BV156" s="577"/>
      <c r="BW156" s="577"/>
      <c r="BX156" s="577"/>
      <c r="BY156" s="577"/>
      <c r="BZ156" s="577"/>
      <c r="CA156" s="577"/>
      <c r="CB156" s="577"/>
      <c r="CC156" s="577"/>
      <c r="CD156" s="577"/>
      <c r="CE156" s="577"/>
      <c r="CF156" s="577"/>
      <c r="CG156" s="577"/>
      <c r="CH156" s="577"/>
      <c r="CI156" s="577"/>
      <c r="CJ156" s="577"/>
      <c r="CK156" s="577"/>
      <c r="CL156" s="577"/>
      <c r="CM156" s="577"/>
      <c r="CN156" s="577"/>
      <c r="CO156" s="577"/>
      <c r="CP156" s="577"/>
      <c r="CQ156" s="577"/>
      <c r="CR156" s="577"/>
      <c r="CS156" s="577"/>
      <c r="CT156" s="577"/>
      <c r="CU156" s="577"/>
      <c r="CV156" s="577"/>
      <c r="CW156" s="577"/>
    </row>
    <row r="157" spans="1:101" x14ac:dyDescent="0.3">
      <c r="A157" s="359">
        <f>+SUBTOTAL(3,$E$8:$E157)</f>
        <v>150</v>
      </c>
      <c r="B157" s="588">
        <v>45444</v>
      </c>
      <c r="C157" s="361" t="s">
        <v>736</v>
      </c>
      <c r="D157" s="359" t="str">
        <f>+VLOOKUP(C157,'Visual chart Edit'!$B$7:$C$491,2,FALSE)</f>
        <v>DA+3</v>
      </c>
      <c r="E157" s="359" t="s">
        <v>146</v>
      </c>
      <c r="F157" s="578">
        <v>45455</v>
      </c>
      <c r="G157" s="578">
        <v>45458</v>
      </c>
      <c r="H157" s="579" t="s">
        <v>884</v>
      </c>
      <c r="I157" s="580" t="s">
        <v>1032</v>
      </c>
      <c r="J157" s="581"/>
      <c r="K157" s="577"/>
      <c r="L157" s="577"/>
      <c r="M157" s="577"/>
      <c r="N157" s="577"/>
      <c r="O157" s="577"/>
      <c r="P157" s="577"/>
      <c r="Q157" s="577"/>
      <c r="R157" s="577"/>
      <c r="S157" s="577"/>
      <c r="T157" s="577"/>
      <c r="U157" s="577"/>
      <c r="V157" s="577"/>
      <c r="W157" s="577"/>
      <c r="X157" s="577"/>
      <c r="Y157" s="577"/>
      <c r="Z157" s="577"/>
      <c r="AA157" s="577"/>
      <c r="AB157" s="577"/>
      <c r="AC157" s="577"/>
      <c r="AD157" s="577"/>
      <c r="AE157" s="577"/>
      <c r="AF157" s="577"/>
      <c r="AG157" s="577"/>
      <c r="AH157" s="577"/>
      <c r="AI157" s="577"/>
      <c r="AJ157" s="577"/>
      <c r="AK157" s="577"/>
      <c r="AL157" s="577"/>
      <c r="AM157" s="577"/>
      <c r="AN157" s="577"/>
      <c r="AO157" s="577"/>
      <c r="AP157" s="577"/>
      <c r="AQ157" s="577"/>
      <c r="AR157" s="577"/>
      <c r="AS157" s="577"/>
      <c r="AT157" s="577"/>
      <c r="AU157" s="577"/>
      <c r="AV157" s="577"/>
      <c r="AW157" s="577"/>
      <c r="AX157" s="577"/>
      <c r="AY157" s="577"/>
      <c r="AZ157" s="577"/>
      <c r="BA157" s="577"/>
      <c r="BB157" s="577"/>
      <c r="BC157" s="577"/>
      <c r="BD157" s="577"/>
      <c r="BE157" s="577"/>
      <c r="BF157" s="577"/>
      <c r="BG157" s="577"/>
      <c r="BH157" s="577"/>
      <c r="BI157" s="577"/>
      <c r="BJ157" s="577"/>
      <c r="BK157" s="577"/>
      <c r="BL157" s="577"/>
      <c r="BM157" s="577"/>
      <c r="BN157" s="577"/>
      <c r="BO157" s="577"/>
      <c r="BP157" s="577"/>
      <c r="BQ157" s="577"/>
      <c r="BR157" s="577"/>
      <c r="BS157" s="577"/>
      <c r="BT157" s="577"/>
      <c r="BU157" s="577"/>
      <c r="BV157" s="577"/>
      <c r="BW157" s="577"/>
      <c r="BX157" s="577"/>
      <c r="BY157" s="577"/>
      <c r="BZ157" s="577"/>
      <c r="CA157" s="577"/>
      <c r="CB157" s="577"/>
      <c r="CC157" s="577"/>
      <c r="CD157" s="577"/>
      <c r="CE157" s="577"/>
      <c r="CF157" s="577"/>
      <c r="CG157" s="577"/>
      <c r="CH157" s="577"/>
      <c r="CI157" s="577"/>
      <c r="CJ157" s="577"/>
      <c r="CK157" s="577"/>
      <c r="CL157" s="577"/>
      <c r="CM157" s="577"/>
      <c r="CN157" s="577"/>
      <c r="CO157" s="577"/>
      <c r="CP157" s="577"/>
      <c r="CQ157" s="577"/>
      <c r="CR157" s="577"/>
      <c r="CS157" s="577"/>
      <c r="CT157" s="577"/>
      <c r="CU157" s="577"/>
      <c r="CV157" s="577"/>
      <c r="CW157" s="577"/>
    </row>
    <row r="158" spans="1:101" x14ac:dyDescent="0.3">
      <c r="A158" s="359">
        <f>+SUBTOTAL(3,$E$8:$E158)</f>
        <v>151</v>
      </c>
      <c r="B158" s="588">
        <v>45444</v>
      </c>
      <c r="C158" s="361" t="s">
        <v>163</v>
      </c>
      <c r="D158" s="359" t="str">
        <f>+VLOOKUP(C158,'Visual chart Edit'!$B$7:$C$491,2,FALSE)</f>
        <v>DA+3</v>
      </c>
      <c r="E158" s="359" t="s">
        <v>32</v>
      </c>
      <c r="F158" s="578">
        <v>45451</v>
      </c>
      <c r="G158" s="578">
        <v>45462</v>
      </c>
      <c r="H158" s="579" t="s">
        <v>364</v>
      </c>
      <c r="I158" s="580" t="s">
        <v>393</v>
      </c>
      <c r="J158" s="581"/>
      <c r="K158" s="577"/>
      <c r="L158" s="577"/>
      <c r="M158" s="577"/>
      <c r="N158" s="577"/>
      <c r="O158" s="577"/>
      <c r="P158" s="577"/>
      <c r="Q158" s="577"/>
      <c r="R158" s="577"/>
      <c r="S158" s="577"/>
      <c r="T158" s="577"/>
      <c r="U158" s="577"/>
      <c r="V158" s="577"/>
      <c r="W158" s="577"/>
      <c r="X158" s="577"/>
      <c r="Y158" s="577"/>
      <c r="Z158" s="577"/>
      <c r="AA158" s="577"/>
      <c r="AB158" s="577"/>
      <c r="AC158" s="577"/>
      <c r="AD158" s="577"/>
      <c r="AE158" s="577"/>
      <c r="AF158" s="577"/>
      <c r="AG158" s="577"/>
      <c r="AH158" s="577"/>
      <c r="AI158" s="577"/>
      <c r="AJ158" s="577"/>
      <c r="AK158" s="577"/>
      <c r="AL158" s="577"/>
      <c r="AM158" s="577"/>
      <c r="AN158" s="577"/>
      <c r="AO158" s="577"/>
      <c r="AP158" s="577"/>
      <c r="AQ158" s="577"/>
      <c r="AR158" s="577"/>
      <c r="AS158" s="577"/>
      <c r="AT158" s="577"/>
      <c r="AU158" s="577"/>
      <c r="AV158" s="577"/>
      <c r="AW158" s="577"/>
      <c r="AX158" s="577"/>
      <c r="AY158" s="577"/>
      <c r="AZ158" s="577"/>
      <c r="BA158" s="577"/>
      <c r="BB158" s="577"/>
      <c r="BC158" s="577"/>
      <c r="BD158" s="577"/>
      <c r="BE158" s="577"/>
      <c r="BF158" s="577"/>
      <c r="BG158" s="577"/>
      <c r="BH158" s="577"/>
      <c r="BI158" s="577"/>
      <c r="BJ158" s="577"/>
      <c r="BK158" s="577"/>
      <c r="BL158" s="577"/>
      <c r="BM158" s="577"/>
      <c r="BN158" s="577"/>
      <c r="BO158" s="577"/>
      <c r="BP158" s="577"/>
      <c r="BQ158" s="577"/>
      <c r="BR158" s="577"/>
      <c r="BS158" s="577"/>
      <c r="BT158" s="577"/>
      <c r="BU158" s="577"/>
      <c r="BV158" s="577"/>
      <c r="BW158" s="577"/>
      <c r="BX158" s="577"/>
      <c r="BY158" s="577"/>
      <c r="BZ158" s="577"/>
      <c r="CA158" s="577"/>
      <c r="CB158" s="577"/>
      <c r="CC158" s="577"/>
      <c r="CD158" s="577"/>
      <c r="CE158" s="577"/>
      <c r="CF158" s="577"/>
      <c r="CG158" s="577"/>
      <c r="CH158" s="577"/>
      <c r="CI158" s="577"/>
      <c r="CJ158" s="577"/>
      <c r="CK158" s="577"/>
      <c r="CL158" s="577"/>
      <c r="CM158" s="577"/>
      <c r="CN158" s="577"/>
      <c r="CO158" s="577"/>
      <c r="CP158" s="577"/>
      <c r="CQ158" s="577"/>
      <c r="CR158" s="577"/>
      <c r="CS158" s="577"/>
      <c r="CT158" s="577"/>
      <c r="CU158" s="577"/>
      <c r="CV158" s="577"/>
      <c r="CW158" s="577"/>
    </row>
    <row r="159" spans="1:101" x14ac:dyDescent="0.3">
      <c r="A159" s="359">
        <f>+SUBTOTAL(3,$E$8:$E159)</f>
        <v>152</v>
      </c>
      <c r="B159" s="588">
        <v>45444</v>
      </c>
      <c r="C159" s="361" t="s">
        <v>167</v>
      </c>
      <c r="D159" s="359" t="str">
        <f>+VLOOKUP(C159,'Visual chart Edit'!$B$7:$C$491,2,FALSE)</f>
        <v>DB1+0</v>
      </c>
      <c r="E159" s="359" t="s">
        <v>279</v>
      </c>
      <c r="F159" s="578">
        <v>45453</v>
      </c>
      <c r="G159" s="578">
        <v>45470</v>
      </c>
      <c r="H159" s="579" t="s">
        <v>364</v>
      </c>
      <c r="I159" s="580" t="s">
        <v>393</v>
      </c>
      <c r="J159" s="581"/>
      <c r="K159" s="577"/>
      <c r="L159" s="577"/>
      <c r="M159" s="577"/>
      <c r="N159" s="577"/>
      <c r="O159" s="577"/>
      <c r="P159" s="577"/>
      <c r="Q159" s="577"/>
      <c r="R159" s="577"/>
      <c r="S159" s="577"/>
      <c r="T159" s="577"/>
      <c r="U159" s="577"/>
      <c r="V159" s="577"/>
      <c r="W159" s="577"/>
      <c r="X159" s="577"/>
      <c r="Y159" s="577"/>
      <c r="Z159" s="577"/>
      <c r="AA159" s="577"/>
      <c r="AB159" s="577"/>
      <c r="AC159" s="577"/>
      <c r="AD159" s="577"/>
      <c r="AE159" s="577"/>
      <c r="AF159" s="577"/>
      <c r="AG159" s="577"/>
      <c r="AH159" s="577"/>
      <c r="AI159" s="577"/>
      <c r="AJ159" s="577"/>
      <c r="AK159" s="577"/>
      <c r="AL159" s="577"/>
      <c r="AM159" s="577"/>
      <c r="AN159" s="577"/>
      <c r="AO159" s="577"/>
      <c r="AP159" s="577"/>
      <c r="AQ159" s="577"/>
      <c r="AR159" s="577"/>
      <c r="AS159" s="577"/>
      <c r="AT159" s="577"/>
      <c r="AU159" s="577"/>
      <c r="AV159" s="577"/>
      <c r="AW159" s="577"/>
      <c r="AX159" s="577"/>
      <c r="AY159" s="577"/>
      <c r="AZ159" s="577"/>
      <c r="BA159" s="577"/>
      <c r="BB159" s="577"/>
      <c r="BC159" s="577"/>
      <c r="BD159" s="577"/>
      <c r="BE159" s="577"/>
      <c r="BF159" s="577"/>
      <c r="BG159" s="577"/>
      <c r="BH159" s="577"/>
      <c r="BI159" s="577"/>
      <c r="BJ159" s="577"/>
      <c r="BK159" s="577"/>
      <c r="BL159" s="577"/>
      <c r="BM159" s="577"/>
      <c r="BN159" s="577"/>
      <c r="BO159" s="577"/>
      <c r="BP159" s="577"/>
      <c r="BQ159" s="577"/>
      <c r="BR159" s="577"/>
      <c r="BS159" s="577"/>
      <c r="BT159" s="577"/>
      <c r="BU159" s="577"/>
      <c r="BV159" s="577"/>
      <c r="BW159" s="577"/>
      <c r="BX159" s="577"/>
      <c r="BY159" s="577"/>
      <c r="BZ159" s="577"/>
      <c r="CA159" s="577"/>
      <c r="CB159" s="577"/>
      <c r="CC159" s="577"/>
      <c r="CD159" s="577"/>
      <c r="CE159" s="577"/>
      <c r="CF159" s="577"/>
      <c r="CG159" s="577"/>
      <c r="CH159" s="577"/>
      <c r="CI159" s="577"/>
      <c r="CJ159" s="577"/>
      <c r="CK159" s="577"/>
      <c r="CL159" s="577"/>
      <c r="CM159" s="577"/>
      <c r="CN159" s="577"/>
      <c r="CO159" s="577"/>
      <c r="CP159" s="577"/>
      <c r="CQ159" s="577"/>
      <c r="CR159" s="577"/>
      <c r="CS159" s="577"/>
      <c r="CT159" s="577"/>
      <c r="CU159" s="577"/>
      <c r="CV159" s="577"/>
      <c r="CW159" s="577"/>
    </row>
    <row r="160" spans="1:101" x14ac:dyDescent="0.3">
      <c r="A160" s="359">
        <f>+SUBTOTAL(3,$E$8:$E160)</f>
        <v>153</v>
      </c>
      <c r="B160" s="588">
        <v>45474</v>
      </c>
      <c r="C160" s="361" t="s">
        <v>503</v>
      </c>
      <c r="D160" s="359" t="str">
        <f>+VLOOKUP(C160,'Visual chart Edit'!$B$7:$C$491,2,FALSE)</f>
        <v>DA+3</v>
      </c>
      <c r="E160" s="359" t="s">
        <v>279</v>
      </c>
      <c r="F160" s="578">
        <v>45472</v>
      </c>
      <c r="G160" s="578">
        <v>45479</v>
      </c>
      <c r="H160" s="579" t="s">
        <v>596</v>
      </c>
      <c r="I160" s="580" t="s">
        <v>240</v>
      </c>
      <c r="J160" s="581"/>
      <c r="K160" s="577"/>
      <c r="L160" s="577"/>
      <c r="M160" s="577"/>
      <c r="N160" s="577"/>
      <c r="O160" s="577"/>
      <c r="P160" s="577"/>
      <c r="Q160" s="577"/>
      <c r="R160" s="577"/>
      <c r="S160" s="577"/>
      <c r="T160" s="577"/>
      <c r="U160" s="577"/>
      <c r="V160" s="577"/>
      <c r="W160" s="577"/>
      <c r="X160" s="577"/>
      <c r="Y160" s="577"/>
      <c r="Z160" s="577"/>
      <c r="AA160" s="577"/>
      <c r="AB160" s="577"/>
      <c r="AC160" s="577"/>
      <c r="AD160" s="577"/>
      <c r="AE160" s="577"/>
      <c r="AF160" s="577"/>
      <c r="AG160" s="577"/>
      <c r="AH160" s="577"/>
      <c r="AI160" s="577"/>
      <c r="AJ160" s="577"/>
      <c r="AK160" s="577"/>
      <c r="AL160" s="577"/>
      <c r="AM160" s="577"/>
      <c r="AN160" s="577"/>
      <c r="AO160" s="577"/>
      <c r="AP160" s="577"/>
      <c r="AQ160" s="577"/>
      <c r="AR160" s="577"/>
      <c r="AS160" s="577"/>
      <c r="AT160" s="577"/>
      <c r="AU160" s="577"/>
      <c r="AV160" s="577"/>
      <c r="AW160" s="577"/>
      <c r="AX160" s="577"/>
      <c r="AY160" s="577"/>
      <c r="AZ160" s="577"/>
      <c r="BA160" s="577"/>
      <c r="BB160" s="577"/>
      <c r="BC160" s="577"/>
      <c r="BD160" s="577"/>
      <c r="BE160" s="577"/>
      <c r="BF160" s="577"/>
      <c r="BG160" s="577"/>
      <c r="BH160" s="577"/>
      <c r="BI160" s="577"/>
      <c r="BJ160" s="577"/>
      <c r="BK160" s="577"/>
      <c r="BL160" s="577"/>
      <c r="BM160" s="577"/>
      <c r="BN160" s="577"/>
      <c r="BO160" s="577"/>
      <c r="BP160" s="577"/>
      <c r="BQ160" s="577"/>
      <c r="BR160" s="577"/>
      <c r="BS160" s="577"/>
      <c r="BT160" s="577"/>
      <c r="BU160" s="577"/>
      <c r="BV160" s="577"/>
      <c r="BW160" s="577"/>
      <c r="BX160" s="577"/>
      <c r="BY160" s="577"/>
      <c r="BZ160" s="577"/>
      <c r="CA160" s="577"/>
      <c r="CB160" s="577"/>
      <c r="CC160" s="577"/>
      <c r="CD160" s="577"/>
      <c r="CE160" s="577"/>
      <c r="CF160" s="577"/>
      <c r="CG160" s="577"/>
      <c r="CH160" s="577"/>
      <c r="CI160" s="577"/>
      <c r="CJ160" s="577"/>
      <c r="CK160" s="577"/>
      <c r="CL160" s="577"/>
      <c r="CM160" s="577"/>
      <c r="CN160" s="577"/>
      <c r="CO160" s="577"/>
      <c r="CP160" s="577"/>
      <c r="CQ160" s="577"/>
      <c r="CR160" s="577"/>
      <c r="CS160" s="577"/>
      <c r="CT160" s="577"/>
      <c r="CU160" s="577"/>
      <c r="CV160" s="577"/>
      <c r="CW160" s="577"/>
    </row>
    <row r="161" spans="1:103" x14ac:dyDescent="0.3">
      <c r="A161" s="359">
        <f>+SUBTOTAL(3,$E$8:$E161)</f>
        <v>154</v>
      </c>
      <c r="B161" s="588">
        <v>45474</v>
      </c>
      <c r="C161" s="361" t="s">
        <v>477</v>
      </c>
      <c r="D161" s="359" t="str">
        <f>+VLOOKUP(C161,'Visual chart Edit'!$B$7:$C$491,2,FALSE)</f>
        <v>DA+3</v>
      </c>
      <c r="E161" s="359" t="s">
        <v>32</v>
      </c>
      <c r="F161" s="578">
        <v>45463</v>
      </c>
      <c r="G161" s="578">
        <v>45480</v>
      </c>
      <c r="H161" s="579" t="s">
        <v>369</v>
      </c>
      <c r="I161" s="580" t="s">
        <v>393</v>
      </c>
      <c r="J161" s="581"/>
      <c r="K161" s="577"/>
      <c r="L161" s="577"/>
      <c r="M161" s="577"/>
      <c r="N161" s="577"/>
      <c r="O161" s="577"/>
      <c r="P161" s="577"/>
      <c r="Q161" s="577"/>
      <c r="R161" s="577"/>
      <c r="S161" s="577"/>
      <c r="T161" s="577"/>
      <c r="U161" s="577"/>
      <c r="V161" s="577"/>
      <c r="W161" s="577"/>
      <c r="X161" s="577"/>
      <c r="Y161" s="577"/>
      <c r="Z161" s="577"/>
      <c r="AA161" s="577"/>
      <c r="AB161" s="577"/>
      <c r="AC161" s="577"/>
      <c r="AD161" s="577"/>
      <c r="AE161" s="577"/>
      <c r="AF161" s="577"/>
      <c r="AG161" s="577"/>
      <c r="AH161" s="577"/>
      <c r="AI161" s="577"/>
      <c r="AJ161" s="577"/>
      <c r="AK161" s="577"/>
      <c r="AL161" s="577"/>
      <c r="AM161" s="577"/>
      <c r="AN161" s="577"/>
      <c r="AO161" s="577"/>
      <c r="AP161" s="577"/>
      <c r="AQ161" s="577"/>
      <c r="AR161" s="577"/>
      <c r="AS161" s="577"/>
      <c r="AT161" s="577"/>
      <c r="AU161" s="577"/>
      <c r="AV161" s="577"/>
      <c r="AW161" s="577"/>
      <c r="AX161" s="577"/>
      <c r="AY161" s="577"/>
      <c r="AZ161" s="577"/>
      <c r="BA161" s="577"/>
      <c r="BB161" s="577"/>
      <c r="BC161" s="577"/>
      <c r="BD161" s="577"/>
      <c r="BE161" s="577"/>
      <c r="BF161" s="577"/>
      <c r="BG161" s="577"/>
      <c r="BH161" s="577"/>
      <c r="BI161" s="577"/>
      <c r="BJ161" s="577"/>
      <c r="BK161" s="577"/>
      <c r="BL161" s="577"/>
      <c r="BM161" s="577"/>
      <c r="BN161" s="577"/>
      <c r="BO161" s="577"/>
      <c r="BP161" s="577"/>
      <c r="BQ161" s="577"/>
      <c r="BR161" s="577"/>
      <c r="BS161" s="577"/>
      <c r="BT161" s="577"/>
      <c r="BU161" s="577"/>
      <c r="BV161" s="577"/>
      <c r="BW161" s="577"/>
      <c r="BX161" s="577"/>
      <c r="BY161" s="577"/>
      <c r="BZ161" s="577"/>
      <c r="CA161" s="577"/>
      <c r="CB161" s="577"/>
      <c r="CC161" s="577"/>
      <c r="CD161" s="577"/>
      <c r="CE161" s="577"/>
      <c r="CF161" s="577"/>
      <c r="CG161" s="577"/>
      <c r="CH161" s="577"/>
      <c r="CI161" s="577"/>
      <c r="CJ161" s="577"/>
      <c r="CK161" s="577"/>
      <c r="CL161" s="577"/>
      <c r="CM161" s="577"/>
      <c r="CN161" s="577"/>
      <c r="CO161" s="577"/>
      <c r="CP161" s="577"/>
      <c r="CQ161" s="577"/>
      <c r="CR161" s="577"/>
      <c r="CS161" s="577"/>
      <c r="CT161" s="577"/>
      <c r="CU161" s="577"/>
      <c r="CV161" s="577"/>
      <c r="CW161" s="577"/>
    </row>
    <row r="162" spans="1:103" x14ac:dyDescent="0.3">
      <c r="A162" s="359">
        <f>+SUBTOTAL(3,$E$8:$E162)</f>
        <v>155</v>
      </c>
      <c r="B162" s="588">
        <v>45474</v>
      </c>
      <c r="C162" s="361" t="s">
        <v>490</v>
      </c>
      <c r="D162" s="359" t="str">
        <f>+VLOOKUP(C162,'Visual chart Edit'!$B$7:$C$491,2,FALSE)</f>
        <v>DA+3</v>
      </c>
      <c r="E162" s="359" t="s">
        <v>279</v>
      </c>
      <c r="F162" s="578">
        <v>45477</v>
      </c>
      <c r="G162" s="578">
        <v>45485</v>
      </c>
      <c r="H162" s="579" t="s">
        <v>553</v>
      </c>
      <c r="I162" s="580" t="s">
        <v>393</v>
      </c>
      <c r="J162" s="581"/>
      <c r="K162" s="577"/>
      <c r="L162" s="577"/>
      <c r="M162" s="577"/>
      <c r="N162" s="577"/>
      <c r="O162" s="577"/>
      <c r="P162" s="577"/>
      <c r="Q162" s="577"/>
      <c r="R162" s="577"/>
      <c r="S162" s="577"/>
      <c r="T162" s="577"/>
      <c r="U162" s="577"/>
      <c r="V162" s="577"/>
      <c r="W162" s="577"/>
      <c r="X162" s="577"/>
      <c r="Y162" s="577"/>
      <c r="Z162" s="577"/>
      <c r="AA162" s="577"/>
      <c r="AB162" s="577"/>
      <c r="AC162" s="577"/>
      <c r="AD162" s="577"/>
      <c r="AE162" s="577"/>
      <c r="AF162" s="577"/>
      <c r="AG162" s="577"/>
      <c r="AH162" s="577"/>
      <c r="AI162" s="577"/>
      <c r="AJ162" s="577"/>
      <c r="AK162" s="577"/>
      <c r="AL162" s="577"/>
      <c r="AM162" s="577"/>
      <c r="AN162" s="577"/>
      <c r="AO162" s="577"/>
      <c r="AP162" s="577"/>
      <c r="AQ162" s="577"/>
      <c r="AR162" s="577"/>
      <c r="AS162" s="577"/>
      <c r="AT162" s="577"/>
      <c r="AU162" s="577"/>
      <c r="AV162" s="577"/>
      <c r="AW162" s="577"/>
      <c r="AX162" s="577"/>
      <c r="AY162" s="577"/>
      <c r="AZ162" s="577"/>
      <c r="BA162" s="577"/>
      <c r="BB162" s="577"/>
      <c r="BC162" s="577"/>
      <c r="BD162" s="577"/>
      <c r="BE162" s="577"/>
      <c r="BF162" s="577"/>
      <c r="BG162" s="577"/>
      <c r="BH162" s="577"/>
      <c r="BI162" s="577"/>
      <c r="BJ162" s="577"/>
      <c r="BK162" s="577"/>
      <c r="BL162" s="577"/>
      <c r="BM162" s="577"/>
      <c r="BN162" s="577"/>
      <c r="BO162" s="577"/>
      <c r="BP162" s="577"/>
      <c r="BQ162" s="577"/>
      <c r="BR162" s="577"/>
      <c r="BS162" s="577"/>
      <c r="BT162" s="577"/>
      <c r="BU162" s="577"/>
      <c r="BV162" s="577"/>
      <c r="BW162" s="577"/>
      <c r="BX162" s="577"/>
      <c r="BY162" s="577"/>
      <c r="BZ162" s="577"/>
      <c r="CA162" s="577"/>
      <c r="CB162" s="577"/>
      <c r="CC162" s="577"/>
      <c r="CD162" s="577"/>
      <c r="CE162" s="577"/>
      <c r="CF162" s="577"/>
      <c r="CG162" s="577"/>
      <c r="CH162" s="577"/>
      <c r="CI162" s="577"/>
      <c r="CJ162" s="577"/>
      <c r="CK162" s="577"/>
      <c r="CL162" s="577"/>
      <c r="CM162" s="577"/>
      <c r="CN162" s="577"/>
      <c r="CO162" s="577"/>
      <c r="CP162" s="577"/>
      <c r="CQ162" s="577"/>
      <c r="CR162" s="577"/>
      <c r="CS162" s="577"/>
      <c r="CT162" s="577"/>
      <c r="CU162" s="577"/>
      <c r="CV162" s="577"/>
      <c r="CW162" s="577"/>
    </row>
    <row r="163" spans="1:103" x14ac:dyDescent="0.3">
      <c r="A163" s="359">
        <f>+SUBTOTAL(3,$E$8:$E163)</f>
        <v>156</v>
      </c>
      <c r="B163" s="588">
        <v>45474</v>
      </c>
      <c r="C163" s="361" t="s">
        <v>478</v>
      </c>
      <c r="D163" s="359" t="str">
        <f>+VLOOKUP(C163,'Visual chart Edit'!$B$7:$C$491,2,FALSE)</f>
        <v>DA+3</v>
      </c>
      <c r="E163" s="359" t="s">
        <v>32</v>
      </c>
      <c r="F163" s="578">
        <v>45471</v>
      </c>
      <c r="G163" s="578">
        <v>45487</v>
      </c>
      <c r="H163" s="579" t="s">
        <v>369</v>
      </c>
      <c r="I163" s="580" t="s">
        <v>393</v>
      </c>
      <c r="J163" s="581"/>
      <c r="K163" s="577"/>
      <c r="L163" s="577"/>
      <c r="M163" s="577"/>
      <c r="N163" s="577"/>
      <c r="O163" s="577"/>
      <c r="P163" s="577"/>
      <c r="Q163" s="577"/>
      <c r="R163" s="577"/>
      <c r="S163" s="577"/>
      <c r="T163" s="577"/>
      <c r="U163" s="577"/>
      <c r="V163" s="577"/>
      <c r="W163" s="577"/>
      <c r="X163" s="577"/>
      <c r="Y163" s="577"/>
      <c r="Z163" s="577"/>
      <c r="AA163" s="577"/>
      <c r="AB163" s="577"/>
      <c r="AC163" s="577"/>
      <c r="AD163" s="577"/>
      <c r="AE163" s="577"/>
      <c r="AF163" s="577"/>
      <c r="AG163" s="577"/>
      <c r="AH163" s="577"/>
      <c r="AI163" s="577"/>
      <c r="AJ163" s="577"/>
      <c r="AK163" s="577"/>
      <c r="AL163" s="577"/>
      <c r="AM163" s="577"/>
      <c r="AN163" s="577"/>
      <c r="AO163" s="577"/>
      <c r="AP163" s="577"/>
      <c r="AQ163" s="577"/>
      <c r="AR163" s="577"/>
      <c r="AS163" s="577"/>
      <c r="AT163" s="577"/>
      <c r="AU163" s="577"/>
      <c r="AV163" s="577"/>
      <c r="AW163" s="577"/>
      <c r="AX163" s="577"/>
      <c r="AY163" s="577"/>
      <c r="AZ163" s="577"/>
      <c r="BA163" s="577"/>
      <c r="BB163" s="577"/>
      <c r="BC163" s="577"/>
      <c r="BD163" s="577"/>
      <c r="BE163" s="577"/>
      <c r="BF163" s="577"/>
      <c r="BG163" s="577"/>
      <c r="BH163" s="577"/>
      <c r="BI163" s="577"/>
      <c r="BJ163" s="577"/>
      <c r="BK163" s="577"/>
      <c r="BL163" s="577"/>
      <c r="BM163" s="577"/>
      <c r="BN163" s="577"/>
      <c r="BO163" s="577"/>
      <c r="BP163" s="577"/>
      <c r="BQ163" s="577"/>
      <c r="BR163" s="577"/>
      <c r="BS163" s="577"/>
      <c r="BT163" s="577"/>
      <c r="BU163" s="577"/>
      <c r="BV163" s="577"/>
      <c r="BW163" s="577"/>
      <c r="BX163" s="577"/>
      <c r="BY163" s="577"/>
      <c r="BZ163" s="577"/>
      <c r="CA163" s="577"/>
      <c r="CB163" s="577"/>
      <c r="CC163" s="577"/>
      <c r="CD163" s="577"/>
      <c r="CE163" s="577"/>
      <c r="CF163" s="577"/>
      <c r="CG163" s="577"/>
      <c r="CH163" s="577"/>
      <c r="CI163" s="577"/>
      <c r="CJ163" s="577"/>
      <c r="CK163" s="577"/>
      <c r="CL163" s="577"/>
      <c r="CM163" s="577"/>
      <c r="CN163" s="577"/>
      <c r="CO163" s="577"/>
      <c r="CP163" s="577"/>
      <c r="CQ163" s="577"/>
      <c r="CR163" s="577"/>
      <c r="CS163" s="577"/>
      <c r="CT163" s="577"/>
      <c r="CU163" s="577"/>
      <c r="CV163" s="577"/>
      <c r="CW163" s="577"/>
    </row>
    <row r="164" spans="1:103" x14ac:dyDescent="0.3">
      <c r="A164" s="359">
        <f>+SUBTOTAL(3,$E$8:$E164)</f>
        <v>157</v>
      </c>
      <c r="B164" s="588">
        <v>45474</v>
      </c>
      <c r="C164" s="361" t="s">
        <v>515</v>
      </c>
      <c r="D164" s="359" t="str">
        <f>+VLOOKUP(C164,'Visual chart Edit'!$B$7:$C$491,2,FALSE)</f>
        <v>DA+0</v>
      </c>
      <c r="E164" s="359" t="s">
        <v>279</v>
      </c>
      <c r="F164" s="578">
        <v>45480</v>
      </c>
      <c r="G164" s="578">
        <v>45487</v>
      </c>
      <c r="H164" s="579" t="s">
        <v>587</v>
      </c>
      <c r="I164" s="580" t="s">
        <v>393</v>
      </c>
      <c r="J164" s="581"/>
      <c r="K164" s="577"/>
      <c r="L164" s="577"/>
      <c r="M164" s="577"/>
      <c r="N164" s="577"/>
      <c r="O164" s="577"/>
      <c r="P164" s="577"/>
      <c r="Q164" s="577"/>
      <c r="R164" s="577"/>
      <c r="S164" s="577"/>
      <c r="T164" s="577"/>
      <c r="U164" s="577"/>
      <c r="V164" s="577"/>
      <c r="W164" s="577"/>
      <c r="X164" s="577"/>
      <c r="Y164" s="577"/>
      <c r="Z164" s="577"/>
      <c r="AA164" s="577"/>
      <c r="AB164" s="577"/>
      <c r="AC164" s="577"/>
      <c r="AD164" s="577"/>
      <c r="AE164" s="577"/>
      <c r="AF164" s="577"/>
      <c r="AG164" s="577"/>
      <c r="AH164" s="577"/>
      <c r="AI164" s="577"/>
      <c r="AJ164" s="577"/>
      <c r="AK164" s="577"/>
      <c r="AL164" s="577"/>
      <c r="AM164" s="577"/>
      <c r="AN164" s="577"/>
      <c r="AO164" s="577"/>
      <c r="AP164" s="577"/>
      <c r="AQ164" s="577"/>
      <c r="AR164" s="577"/>
      <c r="AS164" s="577"/>
      <c r="AT164" s="577"/>
      <c r="AU164" s="577"/>
      <c r="AV164" s="577"/>
      <c r="AW164" s="577"/>
      <c r="AX164" s="577"/>
      <c r="AY164" s="577"/>
      <c r="AZ164" s="577"/>
      <c r="BA164" s="577"/>
      <c r="BB164" s="577"/>
      <c r="BC164" s="577"/>
      <c r="BD164" s="577"/>
      <c r="BE164" s="577"/>
      <c r="BF164" s="577"/>
      <c r="BG164" s="577"/>
      <c r="BH164" s="577"/>
      <c r="BI164" s="577"/>
      <c r="BJ164" s="577"/>
      <c r="BK164" s="577"/>
      <c r="BL164" s="577"/>
      <c r="BM164" s="577"/>
      <c r="BN164" s="577"/>
      <c r="BO164" s="577"/>
      <c r="BP164" s="577"/>
      <c r="BQ164" s="577"/>
      <c r="BR164" s="577"/>
      <c r="BS164" s="577"/>
      <c r="BT164" s="577"/>
      <c r="BU164" s="577"/>
      <c r="BV164" s="577"/>
      <c r="BW164" s="577"/>
      <c r="BX164" s="577"/>
      <c r="BY164" s="577"/>
      <c r="BZ164" s="577"/>
      <c r="CA164" s="577"/>
      <c r="CB164" s="577"/>
      <c r="CC164" s="577"/>
      <c r="CD164" s="577"/>
      <c r="CE164" s="577"/>
      <c r="CF164" s="577"/>
      <c r="CG164" s="577"/>
      <c r="CH164" s="577"/>
      <c r="CI164" s="577"/>
      <c r="CJ164" s="577"/>
      <c r="CK164" s="577"/>
      <c r="CL164" s="577"/>
      <c r="CM164" s="577"/>
      <c r="CN164" s="577"/>
      <c r="CO164" s="577"/>
      <c r="CP164" s="577"/>
      <c r="CQ164" s="577"/>
      <c r="CR164" s="577"/>
      <c r="CS164" s="577"/>
      <c r="CT164" s="577"/>
      <c r="CU164" s="577"/>
      <c r="CV164" s="577"/>
      <c r="CW164" s="577"/>
    </row>
    <row r="165" spans="1:103" x14ac:dyDescent="0.3">
      <c r="A165" s="359">
        <f>+SUBTOTAL(3,$E$8:$E165)</f>
        <v>158</v>
      </c>
      <c r="B165" s="588">
        <v>45474</v>
      </c>
      <c r="C165" s="361" t="s">
        <v>502</v>
      </c>
      <c r="D165" s="359" t="str">
        <f>+VLOOKUP(C165,'Visual chart Edit'!$B$7:$C$491,2,FALSE)</f>
        <v>DC1+0</v>
      </c>
      <c r="E165" s="359" t="s">
        <v>279</v>
      </c>
      <c r="F165" s="578">
        <v>45480</v>
      </c>
      <c r="G165" s="578">
        <v>45488</v>
      </c>
      <c r="H165" s="579" t="s">
        <v>596</v>
      </c>
      <c r="I165" s="580" t="s">
        <v>240</v>
      </c>
      <c r="J165" s="581"/>
      <c r="K165" s="577"/>
      <c r="L165" s="577"/>
      <c r="M165" s="577"/>
      <c r="N165" s="577"/>
      <c r="O165" s="577"/>
      <c r="P165" s="577"/>
      <c r="Q165" s="577"/>
      <c r="R165" s="577"/>
      <c r="S165" s="577"/>
      <c r="T165" s="577"/>
      <c r="U165" s="577"/>
      <c r="V165" s="577"/>
      <c r="W165" s="577"/>
      <c r="X165" s="577"/>
      <c r="Y165" s="577"/>
      <c r="Z165" s="577"/>
      <c r="AA165" s="577"/>
      <c r="AB165" s="577"/>
      <c r="AC165" s="577"/>
      <c r="AD165" s="577"/>
      <c r="AE165" s="577"/>
      <c r="AF165" s="577"/>
      <c r="AG165" s="577"/>
      <c r="AH165" s="577"/>
      <c r="AI165" s="577"/>
      <c r="AJ165" s="577"/>
      <c r="AK165" s="577"/>
      <c r="AL165" s="577"/>
      <c r="AM165" s="577"/>
      <c r="AN165" s="577"/>
      <c r="AO165" s="577"/>
      <c r="AP165" s="577"/>
      <c r="AQ165" s="577"/>
      <c r="AR165" s="577"/>
      <c r="AS165" s="577"/>
      <c r="AT165" s="577"/>
      <c r="AU165" s="577"/>
      <c r="AV165" s="577"/>
      <c r="AW165" s="577"/>
      <c r="AX165" s="577"/>
      <c r="AY165" s="577"/>
      <c r="AZ165" s="577"/>
      <c r="BA165" s="577"/>
      <c r="BB165" s="577"/>
      <c r="BC165" s="577"/>
      <c r="BD165" s="577"/>
      <c r="BE165" s="577"/>
      <c r="BF165" s="577"/>
      <c r="BG165" s="577"/>
      <c r="BH165" s="577"/>
      <c r="BI165" s="577"/>
      <c r="BJ165" s="577"/>
      <c r="BK165" s="577"/>
      <c r="BL165" s="577"/>
      <c r="BM165" s="577"/>
      <c r="BN165" s="577"/>
      <c r="BO165" s="577"/>
      <c r="BP165" s="577"/>
      <c r="BQ165" s="577"/>
      <c r="BR165" s="577"/>
      <c r="BS165" s="577"/>
      <c r="BT165" s="577"/>
      <c r="BU165" s="577"/>
      <c r="BV165" s="577"/>
      <c r="BW165" s="577"/>
      <c r="BX165" s="577"/>
      <c r="BY165" s="577"/>
      <c r="BZ165" s="577"/>
      <c r="CA165" s="577"/>
      <c r="CB165" s="577"/>
      <c r="CC165" s="577"/>
      <c r="CD165" s="577"/>
      <c r="CE165" s="577"/>
      <c r="CF165" s="577"/>
      <c r="CG165" s="577"/>
      <c r="CH165" s="577"/>
      <c r="CI165" s="577"/>
      <c r="CJ165" s="577"/>
      <c r="CK165" s="577"/>
      <c r="CL165" s="577"/>
      <c r="CM165" s="577"/>
      <c r="CN165" s="577"/>
      <c r="CO165" s="577"/>
      <c r="CP165" s="577"/>
      <c r="CQ165" s="577"/>
      <c r="CR165" s="577"/>
      <c r="CS165" s="577"/>
      <c r="CT165" s="577"/>
      <c r="CU165" s="577"/>
      <c r="CV165" s="577"/>
      <c r="CW165" s="577"/>
    </row>
    <row r="166" spans="1:103" x14ac:dyDescent="0.3">
      <c r="A166" s="359">
        <f>+SUBTOTAL(3,$E$8:$E166)</f>
        <v>159</v>
      </c>
      <c r="B166" s="588">
        <v>45474</v>
      </c>
      <c r="C166" s="362" t="s">
        <v>500</v>
      </c>
      <c r="D166" s="359" t="str">
        <f>+VLOOKUP(C166,'Visual chart Edit'!$B$7:$C$491,2,FALSE)</f>
        <v>DA+3</v>
      </c>
      <c r="E166" s="359" t="s">
        <v>279</v>
      </c>
      <c r="F166" s="578">
        <v>45487</v>
      </c>
      <c r="G166" s="578">
        <v>45495</v>
      </c>
      <c r="H166" s="579" t="s">
        <v>365</v>
      </c>
      <c r="I166" s="580" t="s">
        <v>240</v>
      </c>
      <c r="J166" s="581"/>
      <c r="K166" s="577"/>
      <c r="L166" s="577"/>
      <c r="M166" s="577"/>
      <c r="N166" s="577"/>
      <c r="O166" s="577"/>
      <c r="P166" s="577"/>
      <c r="Q166" s="577"/>
      <c r="R166" s="577"/>
      <c r="S166" s="577"/>
      <c r="T166" s="577"/>
      <c r="U166" s="577"/>
      <c r="V166" s="577"/>
      <c r="W166" s="577"/>
      <c r="X166" s="577"/>
      <c r="Y166" s="577"/>
      <c r="Z166" s="577"/>
      <c r="AA166" s="577"/>
      <c r="AB166" s="577"/>
      <c r="AC166" s="577"/>
      <c r="AD166" s="577"/>
      <c r="AE166" s="577"/>
      <c r="AF166" s="577"/>
      <c r="AG166" s="577"/>
      <c r="AH166" s="577"/>
      <c r="AI166" s="577"/>
      <c r="AJ166" s="577"/>
      <c r="AK166" s="577"/>
      <c r="AL166" s="577"/>
      <c r="AM166" s="577"/>
      <c r="AN166" s="577"/>
      <c r="AO166" s="577"/>
      <c r="AP166" s="577"/>
      <c r="AQ166" s="577"/>
      <c r="AR166" s="577"/>
      <c r="AS166" s="577"/>
      <c r="AT166" s="577"/>
      <c r="AU166" s="577"/>
      <c r="AV166" s="577"/>
      <c r="AW166" s="577"/>
      <c r="AX166" s="577"/>
      <c r="AY166" s="577"/>
      <c r="AZ166" s="577"/>
      <c r="BA166" s="577"/>
      <c r="BB166" s="577"/>
      <c r="BC166" s="577"/>
      <c r="BD166" s="577"/>
      <c r="BE166" s="577"/>
      <c r="BF166" s="577"/>
      <c r="BG166" s="577"/>
      <c r="BH166" s="577"/>
      <c r="BI166" s="577"/>
      <c r="BJ166" s="577"/>
      <c r="BK166" s="577"/>
      <c r="BL166" s="577"/>
      <c r="BM166" s="577"/>
      <c r="BN166" s="577"/>
      <c r="BO166" s="577"/>
      <c r="BP166" s="577"/>
      <c r="BQ166" s="577"/>
      <c r="BR166" s="577"/>
      <c r="BS166" s="577"/>
      <c r="BT166" s="577"/>
      <c r="BU166" s="577"/>
      <c r="BV166" s="577"/>
      <c r="BW166" s="577"/>
      <c r="BX166" s="577"/>
      <c r="BY166" s="577"/>
      <c r="BZ166" s="577"/>
      <c r="CA166" s="577"/>
      <c r="CB166" s="577"/>
      <c r="CC166" s="577"/>
      <c r="CD166" s="577"/>
      <c r="CE166" s="577"/>
      <c r="CF166" s="577"/>
      <c r="CG166" s="577"/>
      <c r="CH166" s="577"/>
      <c r="CI166" s="577"/>
      <c r="CJ166" s="577"/>
      <c r="CK166" s="577"/>
      <c r="CL166" s="577"/>
      <c r="CM166" s="577"/>
      <c r="CN166" s="577"/>
      <c r="CO166" s="577"/>
      <c r="CP166" s="577"/>
      <c r="CQ166" s="577"/>
      <c r="CR166" s="577"/>
      <c r="CS166" s="577"/>
      <c r="CT166" s="577"/>
      <c r="CU166" s="577"/>
      <c r="CV166" s="577"/>
      <c r="CW166" s="577"/>
    </row>
    <row r="167" spans="1:103" x14ac:dyDescent="0.3">
      <c r="A167" s="359">
        <f>+SUBTOTAL(3,$E$8:$E167)</f>
        <v>160</v>
      </c>
      <c r="B167" s="588">
        <v>45474</v>
      </c>
      <c r="C167" s="362" t="s">
        <v>92</v>
      </c>
      <c r="D167" s="359" t="str">
        <f>+VLOOKUP(C167,'Visual chart Edit'!$B$7:$C$491,2,FALSE)</f>
        <v>DB2+0</v>
      </c>
      <c r="E167" s="359" t="s">
        <v>146</v>
      </c>
      <c r="F167" s="578">
        <v>45483</v>
      </c>
      <c r="G167" s="578">
        <v>45495</v>
      </c>
      <c r="H167" s="579" t="s">
        <v>883</v>
      </c>
      <c r="I167" s="580" t="s">
        <v>1032</v>
      </c>
      <c r="J167" s="581"/>
      <c r="K167" s="577"/>
      <c r="L167" s="577"/>
      <c r="M167" s="577"/>
      <c r="N167" s="577"/>
      <c r="O167" s="577"/>
      <c r="P167" s="577"/>
      <c r="Q167" s="577"/>
      <c r="R167" s="577"/>
      <c r="S167" s="577"/>
      <c r="T167" s="577"/>
      <c r="U167" s="577"/>
      <c r="V167" s="577"/>
      <c r="W167" s="577"/>
      <c r="X167" s="577"/>
      <c r="Y167" s="577"/>
      <c r="Z167" s="577"/>
      <c r="AA167" s="577"/>
      <c r="AB167" s="577"/>
      <c r="AC167" s="577"/>
      <c r="AD167" s="577"/>
      <c r="AE167" s="577"/>
      <c r="AF167" s="577"/>
      <c r="AG167" s="577"/>
      <c r="AH167" s="577"/>
      <c r="AI167" s="577"/>
      <c r="AJ167" s="577"/>
      <c r="AK167" s="577"/>
      <c r="AL167" s="577"/>
      <c r="AM167" s="577"/>
      <c r="AN167" s="577"/>
      <c r="AO167" s="577"/>
      <c r="AP167" s="577"/>
      <c r="AQ167" s="577"/>
      <c r="AR167" s="577"/>
      <c r="AS167" s="577"/>
      <c r="AT167" s="577"/>
      <c r="AU167" s="577"/>
      <c r="AV167" s="577"/>
      <c r="AW167" s="577"/>
      <c r="AX167" s="577"/>
      <c r="AY167" s="577"/>
      <c r="AZ167" s="577"/>
      <c r="BA167" s="577"/>
      <c r="BB167" s="577"/>
      <c r="BC167" s="577"/>
      <c r="BD167" s="577"/>
      <c r="BE167" s="577"/>
      <c r="BF167" s="577"/>
      <c r="BG167" s="577"/>
      <c r="BH167" s="577"/>
      <c r="BI167" s="577"/>
      <c r="BJ167" s="577"/>
      <c r="BK167" s="577"/>
      <c r="BL167" s="577"/>
      <c r="BM167" s="577"/>
      <c r="BN167" s="577"/>
      <c r="BO167" s="577"/>
      <c r="BP167" s="577"/>
      <c r="BQ167" s="577"/>
      <c r="BR167" s="577"/>
      <c r="BS167" s="577"/>
      <c r="BT167" s="577"/>
      <c r="BU167" s="577"/>
      <c r="BV167" s="577"/>
      <c r="BW167" s="577"/>
      <c r="BX167" s="577"/>
      <c r="BY167" s="577"/>
      <c r="BZ167" s="577"/>
      <c r="CA167" s="577"/>
      <c r="CB167" s="577"/>
      <c r="CC167" s="577"/>
      <c r="CD167" s="577"/>
      <c r="CE167" s="577"/>
      <c r="CF167" s="577"/>
      <c r="CG167" s="577"/>
      <c r="CH167" s="577"/>
      <c r="CI167" s="577"/>
      <c r="CJ167" s="577"/>
      <c r="CK167" s="577"/>
      <c r="CL167" s="577"/>
      <c r="CM167" s="577"/>
      <c r="CN167" s="577"/>
      <c r="CO167" s="577"/>
      <c r="CP167" s="577"/>
      <c r="CQ167" s="577"/>
      <c r="CR167" s="577"/>
      <c r="CS167" s="577"/>
      <c r="CT167" s="577"/>
      <c r="CU167" s="577"/>
      <c r="CV167" s="577"/>
      <c r="CW167" s="577"/>
      <c r="CY167" s="586"/>
    </row>
    <row r="168" spans="1:103" x14ac:dyDescent="0.3">
      <c r="A168" s="359">
        <f>+SUBTOTAL(3,$E$8:$E168)</f>
        <v>161</v>
      </c>
      <c r="B168" s="588">
        <v>45474</v>
      </c>
      <c r="C168" s="361" t="s">
        <v>491</v>
      </c>
      <c r="D168" s="359" t="str">
        <f>+VLOOKUP(C168,'Visual chart Edit'!$B$7:$C$491,2,FALSE)</f>
        <v>DA+6</v>
      </c>
      <c r="E168" s="359" t="s">
        <v>279</v>
      </c>
      <c r="F168" s="578">
        <v>45483</v>
      </c>
      <c r="G168" s="578">
        <v>45499</v>
      </c>
      <c r="H168" s="579" t="s">
        <v>553</v>
      </c>
      <c r="I168" s="580" t="s">
        <v>588</v>
      </c>
      <c r="J168" s="581"/>
      <c r="K168" s="577"/>
      <c r="L168" s="577"/>
      <c r="M168" s="577"/>
      <c r="N168" s="577"/>
      <c r="O168" s="577"/>
      <c r="P168" s="577"/>
      <c r="Q168" s="577"/>
      <c r="R168" s="577"/>
      <c r="S168" s="577"/>
      <c r="T168" s="577"/>
      <c r="U168" s="577"/>
      <c r="V168" s="577"/>
      <c r="W168" s="577"/>
      <c r="X168" s="577"/>
      <c r="Y168" s="577"/>
      <c r="Z168" s="577"/>
      <c r="AA168" s="577"/>
      <c r="AB168" s="577"/>
      <c r="AC168" s="577"/>
      <c r="AD168" s="577"/>
      <c r="AE168" s="577"/>
      <c r="AF168" s="577"/>
      <c r="AG168" s="577"/>
      <c r="AH168" s="577"/>
      <c r="AI168" s="577"/>
      <c r="AJ168" s="577"/>
      <c r="AK168" s="577"/>
      <c r="AL168" s="577"/>
      <c r="AM168" s="577"/>
      <c r="AN168" s="577"/>
      <c r="AO168" s="577"/>
      <c r="AP168" s="577"/>
      <c r="AQ168" s="577"/>
      <c r="AR168" s="577"/>
      <c r="AS168" s="577"/>
      <c r="AT168" s="577"/>
      <c r="AU168" s="577"/>
      <c r="AV168" s="577"/>
      <c r="AW168" s="577"/>
      <c r="AX168" s="577"/>
      <c r="AY168" s="577"/>
      <c r="AZ168" s="577"/>
      <c r="BA168" s="577"/>
      <c r="BB168" s="577"/>
      <c r="BC168" s="577"/>
      <c r="BD168" s="577"/>
      <c r="BE168" s="577"/>
      <c r="BF168" s="577"/>
      <c r="BG168" s="577"/>
      <c r="BH168" s="577"/>
      <c r="BI168" s="577"/>
      <c r="BJ168" s="577"/>
      <c r="BK168" s="577"/>
      <c r="BL168" s="577"/>
      <c r="BM168" s="577"/>
      <c r="BN168" s="577"/>
      <c r="BO168" s="577"/>
      <c r="BP168" s="577"/>
      <c r="BQ168" s="577"/>
      <c r="BR168" s="577"/>
      <c r="BS168" s="577"/>
      <c r="BT168" s="577"/>
      <c r="BU168" s="577"/>
      <c r="BV168" s="577"/>
      <c r="BW168" s="577"/>
      <c r="BX168" s="577"/>
      <c r="BY168" s="577"/>
      <c r="BZ168" s="577"/>
      <c r="CA168" s="577"/>
      <c r="CB168" s="577"/>
      <c r="CC168" s="577"/>
      <c r="CD168" s="577"/>
      <c r="CE168" s="577"/>
      <c r="CF168" s="577"/>
      <c r="CG168" s="577"/>
      <c r="CH168" s="577"/>
      <c r="CI168" s="577"/>
      <c r="CJ168" s="577"/>
      <c r="CK168" s="577"/>
      <c r="CL168" s="577"/>
      <c r="CM168" s="577"/>
      <c r="CN168" s="577"/>
      <c r="CO168" s="577"/>
      <c r="CP168" s="577"/>
      <c r="CQ168" s="577"/>
      <c r="CR168" s="577"/>
      <c r="CS168" s="577"/>
      <c r="CT168" s="577"/>
      <c r="CU168" s="577"/>
      <c r="CV168" s="577"/>
      <c r="CW168" s="577"/>
    </row>
    <row r="169" spans="1:103" x14ac:dyDescent="0.3">
      <c r="A169" s="359">
        <f>+SUBTOTAL(3,$E$8:$E169)</f>
        <v>162</v>
      </c>
      <c r="B169" s="588">
        <v>45474</v>
      </c>
      <c r="C169" s="361" t="s">
        <v>161</v>
      </c>
      <c r="D169" s="359" t="str">
        <f>+VLOOKUP(C169,'Visual chart Edit'!$B$7:$C$491,2,FALSE)</f>
        <v>DA+0</v>
      </c>
      <c r="E169" s="359" t="s">
        <v>32</v>
      </c>
      <c r="F169" s="578">
        <v>45489</v>
      </c>
      <c r="G169" s="578">
        <v>45499</v>
      </c>
      <c r="H169" s="579" t="s">
        <v>369</v>
      </c>
      <c r="I169" s="580" t="s">
        <v>588</v>
      </c>
      <c r="J169" s="581"/>
      <c r="K169" s="577"/>
      <c r="L169" s="577"/>
      <c r="M169" s="577"/>
      <c r="N169" s="577"/>
      <c r="O169" s="577"/>
      <c r="P169" s="577"/>
      <c r="Q169" s="577"/>
      <c r="R169" s="577"/>
      <c r="S169" s="577"/>
      <c r="T169" s="577"/>
      <c r="U169" s="577"/>
      <c r="V169" s="577"/>
      <c r="W169" s="577"/>
      <c r="X169" s="577"/>
      <c r="Y169" s="577"/>
      <c r="Z169" s="577"/>
      <c r="AA169" s="577"/>
      <c r="AB169" s="577"/>
      <c r="AC169" s="577"/>
      <c r="AD169" s="577"/>
      <c r="AE169" s="577"/>
      <c r="AF169" s="577"/>
      <c r="AG169" s="577"/>
      <c r="AH169" s="577"/>
      <c r="AI169" s="577"/>
      <c r="AJ169" s="577"/>
      <c r="AK169" s="577"/>
      <c r="AL169" s="577"/>
      <c r="AM169" s="577"/>
      <c r="AN169" s="577"/>
      <c r="AO169" s="577"/>
      <c r="AP169" s="577"/>
      <c r="AQ169" s="577"/>
      <c r="AR169" s="577"/>
      <c r="AS169" s="577"/>
      <c r="AT169" s="577"/>
      <c r="AU169" s="577"/>
      <c r="AV169" s="577"/>
      <c r="AW169" s="577"/>
      <c r="AX169" s="577"/>
      <c r="AY169" s="577"/>
      <c r="AZ169" s="577"/>
      <c r="BA169" s="577"/>
      <c r="BB169" s="577"/>
      <c r="BC169" s="577"/>
      <c r="BD169" s="577"/>
      <c r="BE169" s="577"/>
      <c r="BF169" s="577"/>
      <c r="BG169" s="577"/>
      <c r="BH169" s="577"/>
      <c r="BI169" s="577"/>
      <c r="BJ169" s="577"/>
      <c r="BK169" s="577"/>
      <c r="BL169" s="577"/>
      <c r="BM169" s="577"/>
      <c r="BN169" s="577"/>
      <c r="BO169" s="577"/>
      <c r="BP169" s="577"/>
      <c r="BQ169" s="577"/>
      <c r="BR169" s="577"/>
      <c r="BS169" s="577"/>
      <c r="BT169" s="577"/>
      <c r="BU169" s="577"/>
      <c r="BV169" s="577"/>
      <c r="BW169" s="577"/>
      <c r="BX169" s="577"/>
      <c r="BY169" s="577"/>
      <c r="BZ169" s="577"/>
      <c r="CA169" s="577"/>
      <c r="CB169" s="577"/>
      <c r="CC169" s="577"/>
      <c r="CD169" s="577"/>
      <c r="CE169" s="577"/>
      <c r="CF169" s="577"/>
      <c r="CG169" s="577"/>
      <c r="CH169" s="577"/>
      <c r="CI169" s="577"/>
      <c r="CJ169" s="577"/>
      <c r="CK169" s="577"/>
      <c r="CL169" s="577"/>
      <c r="CM169" s="577"/>
      <c r="CN169" s="577"/>
      <c r="CO169" s="577"/>
      <c r="CP169" s="577"/>
      <c r="CQ169" s="577"/>
      <c r="CR169" s="577"/>
      <c r="CS169" s="577"/>
      <c r="CT169" s="577"/>
      <c r="CU169" s="577"/>
      <c r="CV169" s="577"/>
      <c r="CW169" s="577"/>
    </row>
    <row r="170" spans="1:103" x14ac:dyDescent="0.3">
      <c r="A170" s="359">
        <f>+SUBTOTAL(3,$E$8:$E170)</f>
        <v>163</v>
      </c>
      <c r="B170" s="588">
        <v>45474</v>
      </c>
      <c r="C170" s="361" t="s">
        <v>504</v>
      </c>
      <c r="D170" s="359" t="str">
        <f>+VLOOKUP(C170,'Visual chart Edit'!$B$7:$C$491,2,FALSE)</f>
        <v>DC1+0</v>
      </c>
      <c r="E170" s="359" t="s">
        <v>279</v>
      </c>
      <c r="F170" s="578">
        <v>45476</v>
      </c>
      <c r="G170" s="578">
        <v>45499</v>
      </c>
      <c r="H170" s="579" t="s">
        <v>365</v>
      </c>
      <c r="I170" s="580" t="s">
        <v>240</v>
      </c>
      <c r="J170" s="581"/>
      <c r="K170" s="577"/>
      <c r="L170" s="577"/>
      <c r="M170" s="577"/>
      <c r="N170" s="577"/>
      <c r="O170" s="577"/>
      <c r="P170" s="577"/>
      <c r="Q170" s="577"/>
      <c r="R170" s="577"/>
      <c r="S170" s="577"/>
      <c r="T170" s="577"/>
      <c r="U170" s="577"/>
      <c r="V170" s="577"/>
      <c r="W170" s="577"/>
      <c r="X170" s="577"/>
      <c r="Y170" s="577"/>
      <c r="Z170" s="577"/>
      <c r="AA170" s="577"/>
      <c r="AB170" s="577"/>
      <c r="AC170" s="577"/>
      <c r="AD170" s="577"/>
      <c r="AE170" s="577"/>
      <c r="AF170" s="577"/>
      <c r="AG170" s="577"/>
      <c r="AH170" s="577"/>
      <c r="AI170" s="577"/>
      <c r="AJ170" s="577"/>
      <c r="AK170" s="577"/>
      <c r="AL170" s="577"/>
      <c r="AM170" s="577"/>
      <c r="AN170" s="577"/>
      <c r="AO170" s="577"/>
      <c r="AP170" s="577"/>
      <c r="AQ170" s="577"/>
      <c r="AR170" s="577"/>
      <c r="AS170" s="577"/>
      <c r="AT170" s="577"/>
      <c r="AU170" s="577"/>
      <c r="AV170" s="577"/>
      <c r="AW170" s="577"/>
      <c r="AX170" s="577"/>
      <c r="AY170" s="577"/>
      <c r="AZ170" s="577"/>
      <c r="BA170" s="577"/>
      <c r="BB170" s="577"/>
      <c r="BC170" s="577"/>
      <c r="BD170" s="577"/>
      <c r="BE170" s="577"/>
      <c r="BF170" s="577"/>
      <c r="BG170" s="577"/>
      <c r="BH170" s="577"/>
      <c r="BI170" s="577"/>
      <c r="BJ170" s="577"/>
      <c r="BK170" s="577"/>
      <c r="BL170" s="577"/>
      <c r="BM170" s="577"/>
      <c r="BN170" s="577"/>
      <c r="BO170" s="577"/>
      <c r="BP170" s="577"/>
      <c r="BQ170" s="577"/>
      <c r="BR170" s="577"/>
      <c r="BS170" s="577"/>
      <c r="BT170" s="577"/>
      <c r="BU170" s="577"/>
      <c r="BV170" s="577"/>
      <c r="BW170" s="577"/>
      <c r="BX170" s="577"/>
      <c r="BY170" s="577"/>
      <c r="BZ170" s="577"/>
      <c r="CA170" s="577"/>
      <c r="CB170" s="577"/>
      <c r="CC170" s="577"/>
      <c r="CD170" s="577"/>
      <c r="CE170" s="577"/>
      <c r="CF170" s="577"/>
      <c r="CG170" s="577"/>
      <c r="CH170" s="577"/>
      <c r="CI170" s="577"/>
      <c r="CJ170" s="577"/>
      <c r="CK170" s="577"/>
      <c r="CL170" s="577"/>
      <c r="CM170" s="577"/>
      <c r="CN170" s="577"/>
      <c r="CO170" s="577"/>
      <c r="CP170" s="577"/>
      <c r="CQ170" s="577"/>
      <c r="CR170" s="577"/>
      <c r="CS170" s="577"/>
      <c r="CT170" s="577"/>
      <c r="CU170" s="577"/>
      <c r="CV170" s="577"/>
      <c r="CW170" s="577"/>
    </row>
    <row r="171" spans="1:103" x14ac:dyDescent="0.3">
      <c r="A171" s="359">
        <f>+SUBTOTAL(3,$E$8:$E171)</f>
        <v>164</v>
      </c>
      <c r="B171" s="588">
        <v>45474</v>
      </c>
      <c r="C171" s="361" t="s">
        <v>95</v>
      </c>
      <c r="D171" s="359" t="str">
        <f>+VLOOKUP(C171,'Visual chart Edit'!$B$7:$C$491,2,FALSE)</f>
        <v>DC1+3</v>
      </c>
      <c r="E171" s="359" t="s">
        <v>32</v>
      </c>
      <c r="F171" s="578">
        <v>45496</v>
      </c>
      <c r="G171" s="578">
        <v>45502</v>
      </c>
      <c r="H171" s="579" t="s">
        <v>884</v>
      </c>
      <c r="I171" s="580" t="s">
        <v>1032</v>
      </c>
      <c r="J171" s="581"/>
      <c r="K171" s="577"/>
      <c r="L171" s="577"/>
      <c r="M171" s="577"/>
      <c r="N171" s="577"/>
      <c r="O171" s="577"/>
      <c r="P171" s="577"/>
      <c r="Q171" s="577"/>
      <c r="R171" s="577"/>
      <c r="S171" s="577"/>
      <c r="T171" s="577"/>
      <c r="U171" s="577"/>
      <c r="V171" s="577"/>
      <c r="W171" s="577"/>
      <c r="X171" s="577"/>
      <c r="Y171" s="577"/>
      <c r="Z171" s="577"/>
      <c r="AA171" s="577"/>
      <c r="AB171" s="577"/>
      <c r="AC171" s="577"/>
      <c r="AD171" s="577"/>
      <c r="AE171" s="577"/>
      <c r="AF171" s="577"/>
      <c r="AG171" s="577"/>
      <c r="AH171" s="577"/>
      <c r="AI171" s="577"/>
      <c r="AJ171" s="577"/>
      <c r="AK171" s="577"/>
      <c r="AL171" s="577"/>
      <c r="AM171" s="577"/>
      <c r="AN171" s="577"/>
      <c r="AO171" s="577"/>
      <c r="AP171" s="577"/>
      <c r="AQ171" s="577"/>
      <c r="AR171" s="577"/>
      <c r="AS171" s="577"/>
      <c r="AT171" s="577"/>
      <c r="AU171" s="577"/>
      <c r="AV171" s="577"/>
      <c r="AW171" s="577"/>
      <c r="AX171" s="577"/>
      <c r="AY171" s="577"/>
      <c r="AZ171" s="577"/>
      <c r="BA171" s="577"/>
      <c r="BB171" s="577"/>
      <c r="BC171" s="577"/>
      <c r="BD171" s="577"/>
      <c r="BE171" s="577"/>
      <c r="BF171" s="577"/>
      <c r="BG171" s="577"/>
      <c r="BH171" s="577"/>
      <c r="BI171" s="577"/>
      <c r="BJ171" s="577"/>
      <c r="BK171" s="577"/>
      <c r="BL171" s="577"/>
      <c r="BM171" s="577"/>
      <c r="BN171" s="577"/>
      <c r="BO171" s="577"/>
      <c r="BP171" s="577"/>
      <c r="BQ171" s="577"/>
      <c r="BR171" s="577"/>
      <c r="BS171" s="577"/>
      <c r="BT171" s="577"/>
      <c r="BU171" s="577"/>
      <c r="BV171" s="577"/>
      <c r="BW171" s="577"/>
      <c r="BX171" s="577"/>
      <c r="BY171" s="577"/>
      <c r="BZ171" s="577"/>
      <c r="CA171" s="577"/>
      <c r="CB171" s="577"/>
      <c r="CC171" s="577"/>
      <c r="CD171" s="577"/>
      <c r="CE171" s="577"/>
      <c r="CF171" s="577"/>
      <c r="CG171" s="577"/>
      <c r="CH171" s="577"/>
      <c r="CI171" s="577"/>
      <c r="CJ171" s="577"/>
      <c r="CK171" s="577"/>
      <c r="CL171" s="577"/>
      <c r="CM171" s="577"/>
      <c r="CN171" s="577"/>
      <c r="CO171" s="577"/>
      <c r="CP171" s="577"/>
      <c r="CQ171" s="577"/>
      <c r="CR171" s="577"/>
      <c r="CS171" s="577"/>
      <c r="CT171" s="577"/>
      <c r="CU171" s="577"/>
      <c r="CV171" s="577"/>
      <c r="CW171" s="577"/>
      <c r="CY171" s="586"/>
    </row>
    <row r="172" spans="1:103" x14ac:dyDescent="0.3">
      <c r="A172" s="359">
        <f>+SUBTOTAL(3,$E$8:$E172)</f>
        <v>165</v>
      </c>
      <c r="B172" s="588">
        <v>45474</v>
      </c>
      <c r="C172" s="361" t="s">
        <v>514</v>
      </c>
      <c r="D172" s="359" t="str">
        <f>+VLOOKUP(C172,'Visual chart Edit'!$B$7:$C$491,2,FALSE)</f>
        <v>DC2+0</v>
      </c>
      <c r="E172" s="359" t="s">
        <v>279</v>
      </c>
      <c r="F172" s="578">
        <v>45493</v>
      </c>
      <c r="G172" s="578">
        <v>45504</v>
      </c>
      <c r="H172" s="579" t="s">
        <v>587</v>
      </c>
      <c r="I172" s="580" t="s">
        <v>240</v>
      </c>
      <c r="J172" s="581"/>
      <c r="K172" s="577"/>
      <c r="L172" s="577"/>
      <c r="M172" s="577"/>
      <c r="N172" s="577"/>
      <c r="O172" s="577"/>
      <c r="P172" s="577"/>
      <c r="Q172" s="577"/>
      <c r="R172" s="577"/>
      <c r="S172" s="577"/>
      <c r="T172" s="577"/>
      <c r="U172" s="577"/>
      <c r="V172" s="577"/>
      <c r="W172" s="577"/>
      <c r="X172" s="577"/>
      <c r="Y172" s="577"/>
      <c r="Z172" s="577"/>
      <c r="AA172" s="577"/>
      <c r="AB172" s="577"/>
      <c r="AC172" s="577"/>
      <c r="AD172" s="577"/>
      <c r="AE172" s="577"/>
      <c r="AF172" s="577"/>
      <c r="AG172" s="577"/>
      <c r="AH172" s="577"/>
      <c r="AI172" s="577"/>
      <c r="AJ172" s="577"/>
      <c r="AK172" s="577"/>
      <c r="AL172" s="577"/>
      <c r="AM172" s="577"/>
      <c r="AN172" s="577"/>
      <c r="AO172" s="577"/>
      <c r="AP172" s="577"/>
      <c r="AQ172" s="577"/>
      <c r="AR172" s="577"/>
      <c r="AS172" s="577"/>
      <c r="AT172" s="577"/>
      <c r="AU172" s="577"/>
      <c r="AV172" s="577"/>
      <c r="AW172" s="577"/>
      <c r="AX172" s="577"/>
      <c r="AY172" s="577"/>
      <c r="AZ172" s="577"/>
      <c r="BA172" s="577"/>
      <c r="BB172" s="577"/>
      <c r="BC172" s="577"/>
      <c r="BD172" s="577"/>
      <c r="BE172" s="577"/>
      <c r="BF172" s="577"/>
      <c r="BG172" s="577"/>
      <c r="BH172" s="577"/>
      <c r="BI172" s="577"/>
      <c r="BJ172" s="577"/>
      <c r="BK172" s="577"/>
      <c r="BL172" s="577"/>
      <c r="BM172" s="577"/>
      <c r="BN172" s="577"/>
      <c r="BO172" s="577"/>
      <c r="BP172" s="577"/>
      <c r="BQ172" s="577"/>
      <c r="BR172" s="577"/>
      <c r="BS172" s="577"/>
      <c r="BT172" s="577"/>
      <c r="BU172" s="577"/>
      <c r="BV172" s="577"/>
      <c r="BW172" s="577"/>
      <c r="BX172" s="577"/>
      <c r="BY172" s="577"/>
      <c r="BZ172" s="577"/>
      <c r="CA172" s="577"/>
      <c r="CB172" s="577"/>
      <c r="CC172" s="577"/>
      <c r="CD172" s="577"/>
      <c r="CE172" s="577"/>
      <c r="CF172" s="577"/>
      <c r="CG172" s="577"/>
      <c r="CH172" s="577"/>
      <c r="CI172" s="577"/>
      <c r="CJ172" s="577"/>
      <c r="CK172" s="577"/>
      <c r="CL172" s="577"/>
      <c r="CM172" s="577"/>
      <c r="CN172" s="577"/>
      <c r="CO172" s="577"/>
      <c r="CP172" s="577"/>
      <c r="CQ172" s="577"/>
      <c r="CR172" s="577"/>
      <c r="CS172" s="577"/>
      <c r="CT172" s="577"/>
      <c r="CU172" s="577"/>
      <c r="CV172" s="577"/>
      <c r="CW172" s="577"/>
      <c r="CY172" s="586"/>
    </row>
    <row r="173" spans="1:103" x14ac:dyDescent="0.3">
      <c r="A173" s="359">
        <f>+SUBTOTAL(3,$E$8:$E173)</f>
        <v>166</v>
      </c>
      <c r="B173" s="588">
        <v>45474</v>
      </c>
      <c r="C173" s="361" t="s">
        <v>173</v>
      </c>
      <c r="D173" s="359" t="str">
        <f>+VLOOKUP(C173,'Visual chart Edit'!$B$7:$C$491,2,FALSE)</f>
        <v>DA+0</v>
      </c>
      <c r="E173" s="359" t="s">
        <v>32</v>
      </c>
      <c r="F173" s="578">
        <v>45491</v>
      </c>
      <c r="G173" s="578">
        <v>45504</v>
      </c>
      <c r="H173" s="579" t="s">
        <v>1018</v>
      </c>
      <c r="I173" s="580" t="s">
        <v>588</v>
      </c>
      <c r="J173" s="581"/>
      <c r="K173" s="577"/>
      <c r="L173" s="577"/>
      <c r="M173" s="577"/>
      <c r="N173" s="577"/>
      <c r="O173" s="577"/>
      <c r="P173" s="577"/>
      <c r="Q173" s="577"/>
      <c r="R173" s="577"/>
      <c r="S173" s="577"/>
      <c r="T173" s="577"/>
      <c r="U173" s="577"/>
      <c r="V173" s="577"/>
      <c r="W173" s="577"/>
      <c r="X173" s="577"/>
      <c r="Y173" s="577"/>
      <c r="Z173" s="577"/>
      <c r="AA173" s="577"/>
      <c r="AB173" s="577"/>
      <c r="AC173" s="577"/>
      <c r="AD173" s="577"/>
      <c r="AE173" s="577"/>
      <c r="AF173" s="577"/>
      <c r="AG173" s="577"/>
      <c r="AH173" s="577"/>
      <c r="AI173" s="577"/>
      <c r="AJ173" s="577"/>
      <c r="AK173" s="577"/>
      <c r="AL173" s="577"/>
      <c r="AM173" s="577"/>
      <c r="AN173" s="577"/>
      <c r="AO173" s="577"/>
      <c r="AP173" s="577"/>
      <c r="AQ173" s="577"/>
      <c r="AR173" s="577"/>
      <c r="AS173" s="577"/>
      <c r="AT173" s="577"/>
      <c r="AU173" s="577"/>
      <c r="AV173" s="577"/>
      <c r="AW173" s="577"/>
      <c r="AX173" s="577"/>
      <c r="AY173" s="577"/>
      <c r="AZ173" s="577"/>
      <c r="BA173" s="577"/>
      <c r="BB173" s="577"/>
      <c r="BC173" s="577"/>
      <c r="BD173" s="577"/>
      <c r="BE173" s="577"/>
      <c r="BF173" s="577"/>
      <c r="BG173" s="577"/>
      <c r="BH173" s="577"/>
      <c r="BI173" s="577"/>
      <c r="BJ173" s="577"/>
      <c r="BK173" s="577"/>
      <c r="BL173" s="577"/>
      <c r="BM173" s="577"/>
      <c r="BN173" s="577"/>
      <c r="BO173" s="577"/>
      <c r="BP173" s="577"/>
      <c r="BQ173" s="577"/>
      <c r="BR173" s="577"/>
      <c r="BS173" s="577"/>
      <c r="BT173" s="577"/>
      <c r="BU173" s="577"/>
      <c r="BV173" s="577"/>
      <c r="BW173" s="577"/>
      <c r="BX173" s="577"/>
      <c r="BY173" s="577"/>
      <c r="BZ173" s="577"/>
      <c r="CA173" s="577"/>
      <c r="CB173" s="577"/>
      <c r="CC173" s="577"/>
      <c r="CD173" s="577"/>
      <c r="CE173" s="577"/>
      <c r="CF173" s="577"/>
      <c r="CG173" s="577"/>
      <c r="CH173" s="577"/>
      <c r="CI173" s="577"/>
      <c r="CJ173" s="577"/>
      <c r="CK173" s="577"/>
      <c r="CL173" s="577"/>
      <c r="CM173" s="577"/>
      <c r="CN173" s="577"/>
      <c r="CO173" s="577"/>
      <c r="CP173" s="577"/>
      <c r="CQ173" s="577"/>
      <c r="CR173" s="577"/>
      <c r="CS173" s="577"/>
      <c r="CT173" s="577"/>
      <c r="CU173" s="577"/>
      <c r="CV173" s="577"/>
      <c r="CW173" s="577"/>
      <c r="CY173" s="586"/>
    </row>
    <row r="174" spans="1:103" x14ac:dyDescent="0.3">
      <c r="A174" s="359">
        <f>+SUBTOTAL(3,$E$8:$E174)</f>
        <v>167</v>
      </c>
      <c r="B174" s="582">
        <v>45505</v>
      </c>
      <c r="C174" s="361" t="s">
        <v>159</v>
      </c>
      <c r="D174" s="359" t="str">
        <f>+VLOOKUP(C174,'Visual chart Edit'!$B$7:$C$491,2,FALSE)</f>
        <v>DA+0</v>
      </c>
      <c r="E174" s="359" t="s">
        <v>32</v>
      </c>
      <c r="F174" s="578">
        <v>45495</v>
      </c>
      <c r="G174" s="578">
        <v>45507</v>
      </c>
      <c r="H174" s="579" t="s">
        <v>369</v>
      </c>
      <c r="I174" s="580" t="s">
        <v>588</v>
      </c>
      <c r="J174" s="581"/>
      <c r="K174" s="577"/>
      <c r="L174" s="577"/>
      <c r="M174" s="577"/>
      <c r="N174" s="577"/>
      <c r="O174" s="577"/>
      <c r="P174" s="577"/>
      <c r="Q174" s="577"/>
      <c r="R174" s="577"/>
      <c r="S174" s="577"/>
      <c r="T174" s="577"/>
      <c r="U174" s="577"/>
      <c r="V174" s="577"/>
      <c r="W174" s="577"/>
      <c r="X174" s="577"/>
      <c r="Y174" s="577"/>
      <c r="Z174" s="577"/>
      <c r="AA174" s="577"/>
      <c r="AB174" s="577"/>
      <c r="AC174" s="577"/>
      <c r="AD174" s="577"/>
      <c r="AE174" s="577"/>
      <c r="AF174" s="577"/>
      <c r="AG174" s="577"/>
      <c r="AH174" s="577"/>
      <c r="AI174" s="577"/>
      <c r="AJ174" s="577"/>
      <c r="AK174" s="577"/>
      <c r="AL174" s="577"/>
      <c r="AM174" s="577"/>
      <c r="AN174" s="577"/>
      <c r="AO174" s="577"/>
      <c r="AP174" s="577"/>
      <c r="AQ174" s="577"/>
      <c r="AR174" s="577"/>
      <c r="AS174" s="577"/>
      <c r="AT174" s="577"/>
      <c r="AU174" s="577"/>
      <c r="AV174" s="577"/>
      <c r="AW174" s="577"/>
      <c r="AX174" s="577"/>
      <c r="AY174" s="577"/>
      <c r="AZ174" s="577"/>
      <c r="BA174" s="577"/>
      <c r="BB174" s="577"/>
      <c r="BC174" s="577"/>
      <c r="BD174" s="577"/>
      <c r="BE174" s="577"/>
      <c r="BF174" s="577"/>
      <c r="BG174" s="577"/>
      <c r="BH174" s="577"/>
      <c r="BI174" s="577"/>
      <c r="BJ174" s="577"/>
      <c r="BK174" s="577"/>
      <c r="BL174" s="577"/>
      <c r="BM174" s="577"/>
      <c r="BN174" s="577"/>
      <c r="BO174" s="577"/>
      <c r="BP174" s="577"/>
      <c r="BQ174" s="577"/>
      <c r="BR174" s="577"/>
      <c r="BS174" s="577"/>
      <c r="BT174" s="577"/>
      <c r="BU174" s="577"/>
      <c r="BV174" s="577"/>
      <c r="BW174" s="577"/>
      <c r="BX174" s="577"/>
      <c r="BY174" s="577"/>
      <c r="BZ174" s="577"/>
      <c r="CA174" s="577"/>
      <c r="CB174" s="577"/>
      <c r="CC174" s="577"/>
      <c r="CD174" s="577"/>
      <c r="CE174" s="577"/>
      <c r="CF174" s="577"/>
      <c r="CG174" s="577"/>
      <c r="CH174" s="577"/>
      <c r="CI174" s="577"/>
      <c r="CJ174" s="577"/>
      <c r="CK174" s="577"/>
      <c r="CL174" s="577"/>
      <c r="CM174" s="577"/>
      <c r="CN174" s="577"/>
      <c r="CO174" s="577"/>
      <c r="CP174" s="577"/>
      <c r="CQ174" s="577"/>
      <c r="CR174" s="577"/>
      <c r="CS174" s="577"/>
      <c r="CT174" s="577"/>
      <c r="CU174" s="577"/>
      <c r="CV174" s="577"/>
      <c r="CW174" s="577"/>
    </row>
    <row r="175" spans="1:103" x14ac:dyDescent="0.3">
      <c r="A175" s="359">
        <f>+SUBTOTAL(3,$E$8:$E175)</f>
        <v>168</v>
      </c>
      <c r="B175" s="582">
        <v>45505</v>
      </c>
      <c r="C175" s="361" t="s">
        <v>492</v>
      </c>
      <c r="D175" s="359" t="str">
        <f>+VLOOKUP(C175,'Visual chart Edit'!$B$7:$C$491,2,FALSE)</f>
        <v>DA+9</v>
      </c>
      <c r="E175" s="359" t="s">
        <v>146</v>
      </c>
      <c r="F175" s="578">
        <v>45500</v>
      </c>
      <c r="G175" s="578">
        <v>45511</v>
      </c>
      <c r="H175" s="579" t="s">
        <v>553</v>
      </c>
      <c r="I175" s="580" t="s">
        <v>588</v>
      </c>
      <c r="J175" s="581"/>
      <c r="K175" s="577"/>
      <c r="L175" s="577"/>
      <c r="M175" s="577"/>
      <c r="N175" s="577"/>
      <c r="O175" s="577"/>
      <c r="P175" s="577"/>
      <c r="Q175" s="577"/>
      <c r="R175" s="577"/>
      <c r="S175" s="577"/>
      <c r="T175" s="577"/>
      <c r="U175" s="577"/>
      <c r="V175" s="577"/>
      <c r="W175" s="577"/>
      <c r="X175" s="577"/>
      <c r="Y175" s="577"/>
      <c r="Z175" s="577"/>
      <c r="AA175" s="577"/>
      <c r="AB175" s="577"/>
      <c r="AC175" s="577"/>
      <c r="AD175" s="577"/>
      <c r="AE175" s="577"/>
      <c r="AF175" s="577"/>
      <c r="AG175" s="577"/>
      <c r="AH175" s="577"/>
      <c r="AI175" s="577"/>
      <c r="AJ175" s="577"/>
      <c r="AK175" s="577"/>
      <c r="AL175" s="577"/>
      <c r="AM175" s="577"/>
      <c r="AN175" s="577"/>
      <c r="AO175" s="577"/>
      <c r="AP175" s="577"/>
      <c r="AQ175" s="577"/>
      <c r="AR175" s="577"/>
      <c r="AS175" s="577"/>
      <c r="AT175" s="577"/>
      <c r="AU175" s="577"/>
      <c r="AV175" s="577"/>
      <c r="AW175" s="577"/>
      <c r="AX175" s="577"/>
      <c r="AY175" s="577"/>
      <c r="AZ175" s="577"/>
      <c r="BA175" s="577"/>
      <c r="BB175" s="577"/>
      <c r="BC175" s="577"/>
      <c r="BD175" s="577"/>
      <c r="BE175" s="577"/>
      <c r="BF175" s="577"/>
      <c r="BG175" s="577"/>
      <c r="BH175" s="577"/>
      <c r="BI175" s="577"/>
      <c r="BJ175" s="577"/>
      <c r="BK175" s="577"/>
      <c r="BL175" s="577"/>
      <c r="BM175" s="577"/>
      <c r="BN175" s="577"/>
      <c r="BO175" s="577"/>
      <c r="BP175" s="577"/>
      <c r="BQ175" s="577"/>
      <c r="BR175" s="577"/>
      <c r="BS175" s="577"/>
      <c r="BT175" s="577"/>
      <c r="BU175" s="577"/>
      <c r="BV175" s="577"/>
      <c r="BW175" s="577"/>
      <c r="BX175" s="577"/>
      <c r="BY175" s="577"/>
      <c r="BZ175" s="577"/>
      <c r="CA175" s="577"/>
      <c r="CB175" s="577"/>
      <c r="CC175" s="577"/>
      <c r="CD175" s="577"/>
      <c r="CE175" s="577"/>
      <c r="CF175" s="577"/>
      <c r="CG175" s="577"/>
      <c r="CH175" s="577"/>
      <c r="CI175" s="577"/>
      <c r="CJ175" s="577"/>
      <c r="CK175" s="577"/>
      <c r="CL175" s="577"/>
      <c r="CM175" s="577"/>
      <c r="CN175" s="577"/>
      <c r="CO175" s="577"/>
      <c r="CP175" s="577"/>
      <c r="CQ175" s="577"/>
      <c r="CR175" s="577"/>
      <c r="CS175" s="577"/>
      <c r="CT175" s="577"/>
      <c r="CU175" s="577"/>
      <c r="CV175" s="577"/>
      <c r="CW175" s="577"/>
    </row>
    <row r="176" spans="1:103" x14ac:dyDescent="0.3">
      <c r="A176" s="359">
        <f>+SUBTOTAL(3,$E$8:$E176)</f>
        <v>169</v>
      </c>
      <c r="B176" s="582">
        <v>45505</v>
      </c>
      <c r="C176" s="361" t="s">
        <v>516</v>
      </c>
      <c r="D176" s="359" t="str">
        <f>+VLOOKUP(C176,'Visual chart Edit'!$B$7:$C$491,2,FALSE)</f>
        <v>DA+0</v>
      </c>
      <c r="E176" s="359" t="s">
        <v>279</v>
      </c>
      <c r="F176" s="578">
        <v>45503</v>
      </c>
      <c r="G176" s="578">
        <v>45513</v>
      </c>
      <c r="H176" s="579" t="s">
        <v>399</v>
      </c>
      <c r="I176" s="580" t="s">
        <v>240</v>
      </c>
      <c r="J176" s="581"/>
      <c r="K176" s="577"/>
      <c r="L176" s="577"/>
      <c r="M176" s="577"/>
      <c r="N176" s="577"/>
      <c r="O176" s="577"/>
      <c r="P176" s="577"/>
      <c r="Q176" s="577"/>
      <c r="R176" s="577"/>
      <c r="S176" s="577"/>
      <c r="T176" s="577"/>
      <c r="U176" s="577"/>
      <c r="V176" s="577"/>
      <c r="W176" s="577"/>
      <c r="X176" s="577"/>
      <c r="Y176" s="577"/>
      <c r="Z176" s="577"/>
      <c r="AA176" s="577"/>
      <c r="AB176" s="577"/>
      <c r="AC176" s="577"/>
      <c r="AD176" s="577"/>
      <c r="AE176" s="577"/>
      <c r="AF176" s="577"/>
      <c r="AG176" s="577"/>
      <c r="AH176" s="577"/>
      <c r="AI176" s="577"/>
      <c r="AJ176" s="577"/>
      <c r="AK176" s="577"/>
      <c r="AL176" s="577"/>
      <c r="AM176" s="577"/>
      <c r="AN176" s="577"/>
      <c r="AO176" s="577"/>
      <c r="AP176" s="577"/>
      <c r="AQ176" s="577"/>
      <c r="AR176" s="577"/>
      <c r="AS176" s="577"/>
      <c r="AT176" s="577"/>
      <c r="AU176" s="577"/>
      <c r="AV176" s="577"/>
      <c r="AW176" s="577"/>
      <c r="AX176" s="577"/>
      <c r="AY176" s="577"/>
      <c r="AZ176" s="577"/>
      <c r="BA176" s="577"/>
      <c r="BB176" s="577"/>
      <c r="BC176" s="577"/>
      <c r="BD176" s="577"/>
      <c r="BE176" s="577"/>
      <c r="BF176" s="577"/>
      <c r="BG176" s="577"/>
      <c r="BH176" s="577"/>
      <c r="BI176" s="577"/>
      <c r="BJ176" s="577"/>
      <c r="BK176" s="577"/>
      <c r="BL176" s="577"/>
      <c r="BM176" s="577"/>
      <c r="BN176" s="577"/>
      <c r="BO176" s="577"/>
      <c r="BP176" s="577"/>
      <c r="BQ176" s="577"/>
      <c r="BR176" s="577"/>
      <c r="BS176" s="577"/>
      <c r="BT176" s="577"/>
      <c r="BU176" s="577"/>
      <c r="BV176" s="577"/>
      <c r="BW176" s="577"/>
      <c r="BX176" s="577"/>
      <c r="BY176" s="577"/>
      <c r="BZ176" s="577"/>
      <c r="CA176" s="577"/>
      <c r="CB176" s="577"/>
      <c r="CC176" s="577"/>
      <c r="CD176" s="577"/>
      <c r="CE176" s="577"/>
      <c r="CF176" s="577"/>
      <c r="CG176" s="577"/>
      <c r="CH176" s="577"/>
      <c r="CI176" s="577"/>
      <c r="CJ176" s="577"/>
      <c r="CK176" s="577"/>
      <c r="CL176" s="577"/>
      <c r="CM176" s="577"/>
      <c r="CN176" s="577"/>
      <c r="CO176" s="577"/>
      <c r="CP176" s="577"/>
      <c r="CQ176" s="577"/>
      <c r="CR176" s="577"/>
      <c r="CS176" s="577"/>
      <c r="CT176" s="577"/>
      <c r="CU176" s="577"/>
      <c r="CV176" s="577"/>
      <c r="CW176" s="577"/>
    </row>
    <row r="177" spans="1:101" x14ac:dyDescent="0.3">
      <c r="A177" s="359">
        <f>+SUBTOTAL(3,$E$8:$E177)</f>
        <v>170</v>
      </c>
      <c r="B177" s="582">
        <v>45505</v>
      </c>
      <c r="C177" s="361" t="s">
        <v>511</v>
      </c>
      <c r="D177" s="359" t="str">
        <f>+VLOOKUP(C177,'Visual chart Edit'!$B$7:$C$491,2,FALSE)</f>
        <v>DA+0</v>
      </c>
      <c r="E177" s="359" t="s">
        <v>279</v>
      </c>
      <c r="F177" s="578">
        <v>45503</v>
      </c>
      <c r="G177" s="578">
        <v>45514</v>
      </c>
      <c r="H177" s="579" t="s">
        <v>587</v>
      </c>
      <c r="I177" s="580" t="s">
        <v>240</v>
      </c>
      <c r="J177" s="581"/>
      <c r="K177" s="577"/>
      <c r="L177" s="577"/>
      <c r="M177" s="577"/>
      <c r="N177" s="577"/>
      <c r="O177" s="577"/>
      <c r="P177" s="577"/>
      <c r="Q177" s="577"/>
      <c r="R177" s="577"/>
      <c r="S177" s="577"/>
      <c r="T177" s="577"/>
      <c r="U177" s="577"/>
      <c r="V177" s="577"/>
      <c r="W177" s="577"/>
      <c r="X177" s="577"/>
      <c r="Y177" s="577"/>
      <c r="Z177" s="577"/>
      <c r="AA177" s="577"/>
      <c r="AB177" s="577"/>
      <c r="AC177" s="577"/>
      <c r="AD177" s="577"/>
      <c r="AE177" s="577"/>
      <c r="AF177" s="577"/>
      <c r="AG177" s="577"/>
      <c r="AH177" s="577"/>
      <c r="AI177" s="577"/>
      <c r="AJ177" s="577"/>
      <c r="AK177" s="577"/>
      <c r="AL177" s="577"/>
      <c r="AM177" s="577"/>
      <c r="AN177" s="577"/>
      <c r="AO177" s="577"/>
      <c r="AP177" s="577"/>
      <c r="AQ177" s="577"/>
      <c r="AR177" s="577"/>
      <c r="AS177" s="577"/>
      <c r="AT177" s="577"/>
      <c r="AU177" s="577"/>
      <c r="AV177" s="577"/>
      <c r="AW177" s="577"/>
      <c r="AX177" s="577"/>
      <c r="AY177" s="577"/>
      <c r="AZ177" s="577"/>
      <c r="BA177" s="577"/>
      <c r="BB177" s="577"/>
      <c r="BC177" s="577"/>
      <c r="BD177" s="577"/>
      <c r="BE177" s="577"/>
      <c r="BF177" s="577"/>
      <c r="BG177" s="577"/>
      <c r="BH177" s="577"/>
      <c r="BI177" s="577"/>
      <c r="BJ177" s="577"/>
      <c r="BK177" s="577"/>
      <c r="BL177" s="577"/>
      <c r="BM177" s="577"/>
      <c r="BN177" s="577"/>
      <c r="BO177" s="577"/>
      <c r="BP177" s="577"/>
      <c r="BQ177" s="577"/>
      <c r="BR177" s="577"/>
      <c r="BS177" s="577"/>
      <c r="BT177" s="577"/>
      <c r="BU177" s="577"/>
      <c r="BV177" s="577"/>
      <c r="BW177" s="577"/>
      <c r="BX177" s="577"/>
      <c r="BY177" s="577"/>
      <c r="BZ177" s="577"/>
      <c r="CA177" s="577"/>
      <c r="CB177" s="577"/>
      <c r="CC177" s="577"/>
      <c r="CD177" s="577"/>
      <c r="CE177" s="577"/>
      <c r="CF177" s="577"/>
      <c r="CG177" s="577"/>
      <c r="CH177" s="577"/>
      <c r="CI177" s="577"/>
      <c r="CJ177" s="577"/>
      <c r="CK177" s="577"/>
      <c r="CL177" s="577"/>
      <c r="CM177" s="577"/>
      <c r="CN177" s="577"/>
      <c r="CO177" s="577"/>
      <c r="CP177" s="577"/>
      <c r="CQ177" s="577"/>
      <c r="CR177" s="577"/>
      <c r="CS177" s="577"/>
      <c r="CT177" s="577"/>
      <c r="CU177" s="577"/>
      <c r="CV177" s="577"/>
      <c r="CW177" s="577"/>
    </row>
    <row r="178" spans="1:101" x14ac:dyDescent="0.3">
      <c r="A178" s="359">
        <f>+SUBTOTAL(3,$E$8:$E178)</f>
        <v>171</v>
      </c>
      <c r="B178" s="582">
        <v>45505</v>
      </c>
      <c r="C178" s="361" t="s">
        <v>759</v>
      </c>
      <c r="D178" s="359" t="str">
        <f>+VLOOKUP(C178,'Visual chart Edit'!$B$7:$C$491,2,FALSE)</f>
        <v>DA+3</v>
      </c>
      <c r="E178" s="359" t="s">
        <v>32</v>
      </c>
      <c r="F178" s="578">
        <v>45511</v>
      </c>
      <c r="G178" s="578">
        <v>45514</v>
      </c>
      <c r="H178" s="579" t="s">
        <v>884</v>
      </c>
      <c r="I178" s="580" t="s">
        <v>1032</v>
      </c>
      <c r="J178" s="581"/>
      <c r="K178" s="577"/>
      <c r="L178" s="577"/>
      <c r="M178" s="577"/>
      <c r="N178" s="577"/>
      <c r="O178" s="577"/>
      <c r="P178" s="577"/>
      <c r="Q178" s="577"/>
      <c r="R178" s="577"/>
      <c r="S178" s="577"/>
      <c r="T178" s="577"/>
      <c r="U178" s="577"/>
      <c r="V178" s="577"/>
      <c r="W178" s="577"/>
      <c r="X178" s="577"/>
      <c r="Y178" s="577"/>
      <c r="Z178" s="577"/>
      <c r="AA178" s="577"/>
      <c r="AB178" s="577"/>
      <c r="AC178" s="577"/>
      <c r="AD178" s="577"/>
      <c r="AE178" s="577"/>
      <c r="AF178" s="577"/>
      <c r="AG178" s="577"/>
      <c r="AH178" s="577"/>
      <c r="AI178" s="577"/>
      <c r="AJ178" s="577"/>
      <c r="AK178" s="577"/>
      <c r="AL178" s="577"/>
      <c r="AM178" s="577"/>
      <c r="AN178" s="577"/>
      <c r="AO178" s="577"/>
      <c r="AP178" s="577"/>
      <c r="AQ178" s="577"/>
      <c r="AR178" s="577"/>
      <c r="AS178" s="577"/>
      <c r="AT178" s="577"/>
      <c r="AU178" s="577"/>
      <c r="AV178" s="577"/>
      <c r="AW178" s="577"/>
      <c r="AX178" s="577"/>
      <c r="AY178" s="577"/>
      <c r="AZ178" s="577"/>
      <c r="BA178" s="577"/>
      <c r="BB178" s="577"/>
      <c r="BC178" s="577"/>
      <c r="BD178" s="577"/>
      <c r="BE178" s="577"/>
      <c r="BF178" s="577"/>
      <c r="BG178" s="577"/>
      <c r="BH178" s="577"/>
      <c r="BI178" s="577"/>
      <c r="BJ178" s="577"/>
      <c r="BK178" s="577"/>
      <c r="BL178" s="577"/>
      <c r="BM178" s="577"/>
      <c r="BN178" s="577"/>
      <c r="BO178" s="577"/>
      <c r="BP178" s="577"/>
      <c r="BQ178" s="577"/>
      <c r="BR178" s="577"/>
      <c r="BS178" s="577"/>
      <c r="BT178" s="577"/>
      <c r="BU178" s="577"/>
      <c r="BV178" s="577"/>
      <c r="BW178" s="577"/>
      <c r="BX178" s="577"/>
      <c r="BY178" s="577"/>
      <c r="BZ178" s="577"/>
      <c r="CA178" s="577"/>
      <c r="CB178" s="577"/>
      <c r="CC178" s="577"/>
      <c r="CD178" s="577"/>
      <c r="CE178" s="577"/>
      <c r="CF178" s="577"/>
      <c r="CG178" s="577"/>
      <c r="CH178" s="577"/>
      <c r="CI178" s="577"/>
      <c r="CJ178" s="577"/>
      <c r="CK178" s="577"/>
      <c r="CL178" s="577"/>
      <c r="CM178" s="577"/>
      <c r="CN178" s="577"/>
      <c r="CO178" s="577"/>
      <c r="CP178" s="577"/>
      <c r="CQ178" s="577"/>
      <c r="CR178" s="577"/>
      <c r="CS178" s="577"/>
      <c r="CT178" s="577"/>
      <c r="CU178" s="577"/>
      <c r="CV178" s="577"/>
      <c r="CW178" s="577"/>
    </row>
    <row r="179" spans="1:101" x14ac:dyDescent="0.3">
      <c r="A179" s="359">
        <f>+SUBTOTAL(3,$E$8:$E179)</f>
        <v>172</v>
      </c>
      <c r="B179" s="582">
        <v>45505</v>
      </c>
      <c r="C179" s="361" t="s">
        <v>176</v>
      </c>
      <c r="D179" s="359" t="str">
        <f>+VLOOKUP(C179,'Visual chart Edit'!$B$7:$C$491,2,FALSE)</f>
        <v>DA+3</v>
      </c>
      <c r="E179" s="359" t="s">
        <v>279</v>
      </c>
      <c r="F179" s="578">
        <v>45507</v>
      </c>
      <c r="G179" s="578">
        <v>45516</v>
      </c>
      <c r="H179" s="579" t="s">
        <v>365</v>
      </c>
      <c r="I179" s="580" t="s">
        <v>240</v>
      </c>
      <c r="J179" s="581"/>
      <c r="K179" s="577"/>
      <c r="L179" s="577"/>
      <c r="M179" s="577"/>
      <c r="N179" s="577"/>
      <c r="O179" s="577"/>
      <c r="P179" s="577"/>
      <c r="Q179" s="577"/>
      <c r="R179" s="577"/>
      <c r="S179" s="577"/>
      <c r="T179" s="577"/>
      <c r="U179" s="577"/>
      <c r="V179" s="577"/>
      <c r="W179" s="577"/>
      <c r="X179" s="577"/>
      <c r="Y179" s="577"/>
      <c r="Z179" s="577"/>
      <c r="AA179" s="577"/>
      <c r="AB179" s="577"/>
      <c r="AC179" s="577"/>
      <c r="AD179" s="577"/>
      <c r="AE179" s="577"/>
      <c r="AF179" s="577"/>
      <c r="AG179" s="577"/>
      <c r="AH179" s="577"/>
      <c r="AI179" s="577"/>
      <c r="AJ179" s="577"/>
      <c r="AK179" s="577"/>
      <c r="AL179" s="577"/>
      <c r="AM179" s="577"/>
      <c r="AN179" s="577"/>
      <c r="AO179" s="577"/>
      <c r="AP179" s="577"/>
      <c r="AQ179" s="577"/>
      <c r="AR179" s="577"/>
      <c r="AS179" s="577"/>
      <c r="AT179" s="577"/>
      <c r="AU179" s="577"/>
      <c r="AV179" s="577"/>
      <c r="AW179" s="577"/>
      <c r="AX179" s="577"/>
      <c r="AY179" s="577"/>
      <c r="AZ179" s="577"/>
      <c r="BA179" s="577"/>
      <c r="BB179" s="577"/>
      <c r="BC179" s="577"/>
      <c r="BD179" s="577"/>
      <c r="BE179" s="577"/>
      <c r="BF179" s="577"/>
      <c r="BG179" s="577"/>
      <c r="BH179" s="577"/>
      <c r="BI179" s="577"/>
      <c r="BJ179" s="577"/>
      <c r="BK179" s="577"/>
      <c r="BL179" s="577"/>
      <c r="BM179" s="577"/>
      <c r="BN179" s="577"/>
      <c r="BO179" s="577"/>
      <c r="BP179" s="577"/>
      <c r="BQ179" s="577"/>
      <c r="BR179" s="577"/>
      <c r="BS179" s="577"/>
      <c r="BT179" s="577"/>
      <c r="BU179" s="577"/>
      <c r="BV179" s="577"/>
      <c r="BW179" s="577"/>
      <c r="BX179" s="577"/>
      <c r="BY179" s="577"/>
      <c r="BZ179" s="577"/>
      <c r="CA179" s="577"/>
      <c r="CB179" s="577"/>
      <c r="CC179" s="577"/>
      <c r="CD179" s="577"/>
      <c r="CE179" s="577"/>
      <c r="CF179" s="577"/>
      <c r="CG179" s="577"/>
      <c r="CH179" s="577"/>
      <c r="CI179" s="577"/>
      <c r="CJ179" s="577"/>
      <c r="CK179" s="577"/>
      <c r="CL179" s="577"/>
      <c r="CM179" s="577"/>
      <c r="CN179" s="577"/>
      <c r="CO179" s="577"/>
      <c r="CP179" s="577"/>
      <c r="CQ179" s="577"/>
      <c r="CR179" s="577"/>
      <c r="CS179" s="577"/>
      <c r="CT179" s="577"/>
      <c r="CU179" s="577"/>
      <c r="CV179" s="577"/>
      <c r="CW179" s="577"/>
    </row>
    <row r="180" spans="1:101" x14ac:dyDescent="0.3">
      <c r="A180" s="359">
        <f>+SUBTOTAL(3,$E$8:$E180)</f>
        <v>173</v>
      </c>
      <c r="B180" s="582">
        <v>45505</v>
      </c>
      <c r="C180" s="359" t="s">
        <v>578</v>
      </c>
      <c r="D180" s="359" t="str">
        <f>+VLOOKUP(C180,'Visual chart Edit'!$B$7:$C$491,2,FALSE)</f>
        <v>DA+9</v>
      </c>
      <c r="E180" s="359" t="s">
        <v>146</v>
      </c>
      <c r="F180" s="578">
        <v>45511</v>
      </c>
      <c r="G180" s="578">
        <v>45517</v>
      </c>
      <c r="H180" s="579" t="s">
        <v>254</v>
      </c>
      <c r="I180" s="580" t="s">
        <v>225</v>
      </c>
      <c r="J180" s="581"/>
      <c r="K180" s="577"/>
      <c r="L180" s="577"/>
      <c r="M180" s="577"/>
      <c r="N180" s="577"/>
      <c r="O180" s="577"/>
      <c r="P180" s="577"/>
      <c r="Q180" s="577"/>
      <c r="R180" s="577"/>
      <c r="S180" s="577"/>
      <c r="T180" s="577"/>
      <c r="U180" s="577"/>
      <c r="V180" s="577"/>
      <c r="W180" s="577"/>
      <c r="X180" s="577"/>
      <c r="Y180" s="577"/>
      <c r="Z180" s="577"/>
      <c r="AA180" s="577"/>
      <c r="AB180" s="577"/>
      <c r="AC180" s="577"/>
      <c r="AD180" s="577"/>
      <c r="AE180" s="577"/>
      <c r="AF180" s="577"/>
      <c r="AG180" s="577"/>
      <c r="AH180" s="577"/>
      <c r="AI180" s="577"/>
      <c r="AJ180" s="577"/>
      <c r="AK180" s="577"/>
      <c r="AL180" s="577"/>
      <c r="AM180" s="577"/>
      <c r="AN180" s="577"/>
      <c r="AO180" s="577"/>
      <c r="AP180" s="577"/>
      <c r="AQ180" s="577"/>
      <c r="AR180" s="577"/>
      <c r="AS180" s="577"/>
      <c r="AT180" s="577"/>
      <c r="AU180" s="577"/>
      <c r="AV180" s="577"/>
      <c r="AW180" s="577"/>
      <c r="AX180" s="577"/>
      <c r="AY180" s="577"/>
      <c r="AZ180" s="577"/>
      <c r="BA180" s="577"/>
      <c r="BB180" s="577"/>
      <c r="BC180" s="577"/>
      <c r="BD180" s="577"/>
      <c r="BE180" s="577"/>
      <c r="BF180" s="577"/>
      <c r="BG180" s="577"/>
      <c r="BH180" s="577"/>
      <c r="BI180" s="577"/>
      <c r="BJ180" s="577"/>
      <c r="BK180" s="577"/>
      <c r="BL180" s="577"/>
      <c r="BM180" s="577"/>
      <c r="BN180" s="577"/>
      <c r="BO180" s="577"/>
      <c r="BP180" s="577"/>
      <c r="BQ180" s="577"/>
      <c r="BR180" s="577"/>
      <c r="BS180" s="577"/>
      <c r="BT180" s="577"/>
      <c r="BU180" s="577"/>
      <c r="BV180" s="577"/>
      <c r="BW180" s="577"/>
      <c r="BX180" s="577"/>
      <c r="BY180" s="577"/>
      <c r="BZ180" s="577"/>
      <c r="CA180" s="577"/>
      <c r="CB180" s="577"/>
      <c r="CC180" s="577"/>
      <c r="CD180" s="577"/>
      <c r="CE180" s="577"/>
      <c r="CF180" s="577"/>
      <c r="CG180" s="577"/>
      <c r="CH180" s="577"/>
      <c r="CI180" s="577"/>
      <c r="CJ180" s="577"/>
      <c r="CK180" s="577"/>
      <c r="CL180" s="577"/>
      <c r="CM180" s="577"/>
      <c r="CN180" s="577"/>
      <c r="CO180" s="577"/>
      <c r="CP180" s="577"/>
      <c r="CQ180" s="577"/>
      <c r="CR180" s="577"/>
      <c r="CS180" s="577"/>
      <c r="CT180" s="577"/>
      <c r="CU180" s="577"/>
      <c r="CV180" s="577"/>
      <c r="CW180" s="577"/>
    </row>
    <row r="181" spans="1:101" x14ac:dyDescent="0.3">
      <c r="A181" s="359">
        <f>+SUBTOTAL(3,$E$8:$E181)</f>
        <v>174</v>
      </c>
      <c r="B181" s="582">
        <v>45505</v>
      </c>
      <c r="C181" s="361" t="s">
        <v>513</v>
      </c>
      <c r="D181" s="359" t="str">
        <f>+VLOOKUP(C181,'Visual chart Edit'!$B$7:$C$491,2,FALSE)</f>
        <v>DA+3</v>
      </c>
      <c r="E181" s="359" t="s">
        <v>279</v>
      </c>
      <c r="F181" s="578">
        <v>45511</v>
      </c>
      <c r="G181" s="578">
        <v>45518</v>
      </c>
      <c r="H181" s="579" t="s">
        <v>587</v>
      </c>
      <c r="I181" s="580" t="s">
        <v>240</v>
      </c>
      <c r="J181" s="581"/>
      <c r="K181" s="577"/>
      <c r="L181" s="577"/>
      <c r="M181" s="577"/>
      <c r="N181" s="577"/>
      <c r="O181" s="577"/>
      <c r="P181" s="577"/>
      <c r="Q181" s="577"/>
      <c r="R181" s="577"/>
      <c r="S181" s="577"/>
      <c r="T181" s="577"/>
      <c r="U181" s="577"/>
      <c r="V181" s="577"/>
      <c r="W181" s="577"/>
      <c r="X181" s="577"/>
      <c r="Y181" s="577"/>
      <c r="Z181" s="577"/>
      <c r="AA181" s="577"/>
      <c r="AB181" s="577"/>
      <c r="AC181" s="577"/>
      <c r="AD181" s="577"/>
      <c r="AE181" s="577"/>
      <c r="AF181" s="577"/>
      <c r="AG181" s="577"/>
      <c r="AH181" s="577"/>
      <c r="AI181" s="577"/>
      <c r="AJ181" s="577"/>
      <c r="AK181" s="577"/>
      <c r="AL181" s="577"/>
      <c r="AM181" s="577"/>
      <c r="AN181" s="577"/>
      <c r="AO181" s="577"/>
      <c r="AP181" s="577"/>
      <c r="AQ181" s="577"/>
      <c r="AR181" s="577"/>
      <c r="AS181" s="577"/>
      <c r="AT181" s="577"/>
      <c r="AU181" s="577"/>
      <c r="AV181" s="577"/>
      <c r="AW181" s="577"/>
      <c r="AX181" s="577"/>
      <c r="AY181" s="577"/>
      <c r="AZ181" s="577"/>
      <c r="BA181" s="577"/>
      <c r="BB181" s="577"/>
      <c r="BC181" s="577"/>
      <c r="BD181" s="577"/>
      <c r="BE181" s="577"/>
      <c r="BF181" s="577"/>
      <c r="BG181" s="577"/>
      <c r="BH181" s="577"/>
      <c r="BI181" s="577"/>
      <c r="BJ181" s="577"/>
      <c r="BK181" s="577"/>
      <c r="BL181" s="577"/>
      <c r="BM181" s="577"/>
      <c r="BN181" s="577"/>
      <c r="BO181" s="577"/>
      <c r="BP181" s="577"/>
      <c r="BQ181" s="577"/>
      <c r="BR181" s="577"/>
      <c r="BS181" s="577"/>
      <c r="BT181" s="577"/>
      <c r="BU181" s="577"/>
      <c r="BV181" s="577"/>
      <c r="BW181" s="577"/>
      <c r="BX181" s="577"/>
      <c r="BY181" s="577"/>
      <c r="BZ181" s="577"/>
      <c r="CA181" s="577"/>
      <c r="CB181" s="577"/>
      <c r="CC181" s="577"/>
      <c r="CD181" s="577"/>
      <c r="CE181" s="577"/>
      <c r="CF181" s="577"/>
      <c r="CG181" s="577"/>
      <c r="CH181" s="577"/>
      <c r="CI181" s="577"/>
      <c r="CJ181" s="577"/>
      <c r="CK181" s="577"/>
      <c r="CL181" s="577"/>
      <c r="CM181" s="577"/>
      <c r="CN181" s="577"/>
      <c r="CO181" s="577"/>
      <c r="CP181" s="577"/>
      <c r="CQ181" s="577"/>
      <c r="CR181" s="577"/>
      <c r="CS181" s="577"/>
      <c r="CT181" s="577"/>
      <c r="CU181" s="577"/>
      <c r="CV181" s="577"/>
      <c r="CW181" s="577"/>
    </row>
    <row r="182" spans="1:101" x14ac:dyDescent="0.3">
      <c r="A182" s="359">
        <f>+SUBTOTAL(3,$E$8:$E182)</f>
        <v>175</v>
      </c>
      <c r="B182" s="582">
        <v>45505</v>
      </c>
      <c r="C182" s="359" t="s">
        <v>487</v>
      </c>
      <c r="D182" s="359" t="str">
        <f>+VLOOKUP(C182,'Visual chart Edit'!$B$7:$C$491,2,FALSE)</f>
        <v>DA+0</v>
      </c>
      <c r="E182" s="359" t="s">
        <v>279</v>
      </c>
      <c r="F182" s="578">
        <v>45516</v>
      </c>
      <c r="G182" s="578">
        <v>45520</v>
      </c>
      <c r="H182" s="579" t="s">
        <v>589</v>
      </c>
      <c r="I182" s="580" t="s">
        <v>588</v>
      </c>
      <c r="J182" s="581"/>
      <c r="K182" s="577"/>
      <c r="L182" s="577"/>
      <c r="M182" s="577"/>
      <c r="N182" s="577"/>
      <c r="O182" s="577"/>
      <c r="P182" s="577"/>
      <c r="Q182" s="577"/>
      <c r="R182" s="577"/>
      <c r="S182" s="577"/>
      <c r="T182" s="577"/>
      <c r="U182" s="577"/>
      <c r="V182" s="577"/>
      <c r="W182" s="577"/>
      <c r="X182" s="577"/>
      <c r="Y182" s="577"/>
      <c r="Z182" s="577"/>
      <c r="AA182" s="577"/>
      <c r="AB182" s="577"/>
      <c r="AC182" s="577"/>
      <c r="AD182" s="577"/>
      <c r="AE182" s="577"/>
      <c r="AF182" s="577"/>
      <c r="AG182" s="577"/>
      <c r="AH182" s="577"/>
      <c r="AI182" s="577"/>
      <c r="AJ182" s="577"/>
      <c r="AK182" s="577"/>
      <c r="AL182" s="577"/>
      <c r="AM182" s="577"/>
      <c r="AN182" s="577"/>
      <c r="AO182" s="577"/>
      <c r="AP182" s="577"/>
      <c r="AQ182" s="577"/>
      <c r="AR182" s="577"/>
      <c r="AS182" s="577"/>
      <c r="AT182" s="577"/>
      <c r="AU182" s="577"/>
      <c r="AV182" s="577"/>
      <c r="AW182" s="577"/>
      <c r="AX182" s="577"/>
      <c r="AY182" s="577"/>
      <c r="AZ182" s="577"/>
      <c r="BA182" s="577"/>
      <c r="BB182" s="577"/>
      <c r="BC182" s="577"/>
      <c r="BD182" s="577"/>
      <c r="BE182" s="577"/>
      <c r="BF182" s="577"/>
      <c r="BG182" s="577"/>
      <c r="BH182" s="577"/>
      <c r="BI182" s="577"/>
      <c r="BJ182" s="577"/>
      <c r="BK182" s="577"/>
      <c r="BL182" s="577"/>
      <c r="BM182" s="577"/>
      <c r="BN182" s="577"/>
      <c r="BO182" s="577"/>
      <c r="BP182" s="577"/>
      <c r="BQ182" s="577"/>
      <c r="BR182" s="577"/>
      <c r="BS182" s="577"/>
      <c r="BT182" s="577"/>
      <c r="BU182" s="577"/>
      <c r="BV182" s="577"/>
      <c r="BW182" s="577"/>
      <c r="BX182" s="577"/>
      <c r="BY182" s="577"/>
      <c r="BZ182" s="577"/>
      <c r="CA182" s="577"/>
      <c r="CB182" s="577"/>
      <c r="CC182" s="577"/>
      <c r="CD182" s="577"/>
      <c r="CE182" s="577"/>
      <c r="CF182" s="577"/>
      <c r="CG182" s="577"/>
      <c r="CH182" s="577"/>
      <c r="CI182" s="577"/>
      <c r="CJ182" s="577"/>
      <c r="CK182" s="577"/>
      <c r="CL182" s="577"/>
      <c r="CM182" s="577"/>
      <c r="CN182" s="577"/>
      <c r="CO182" s="577"/>
      <c r="CP182" s="577"/>
      <c r="CQ182" s="577"/>
      <c r="CR182" s="577"/>
      <c r="CS182" s="577"/>
      <c r="CT182" s="577"/>
      <c r="CU182" s="577"/>
      <c r="CV182" s="577"/>
      <c r="CW182" s="577"/>
    </row>
    <row r="183" spans="1:101" x14ac:dyDescent="0.3">
      <c r="A183" s="359">
        <f>+SUBTOTAL(3,$E$8:$E183)</f>
        <v>176</v>
      </c>
      <c r="B183" s="582">
        <v>45505</v>
      </c>
      <c r="C183" s="359" t="s">
        <v>177</v>
      </c>
      <c r="D183" s="359" t="str">
        <f>+VLOOKUP(C183,'Visual chart Edit'!$B$7:$C$491,2,FALSE)</f>
        <v>DA+0</v>
      </c>
      <c r="E183" s="359" t="s">
        <v>279</v>
      </c>
      <c r="F183" s="578">
        <v>45514</v>
      </c>
      <c r="G183" s="578">
        <v>45522</v>
      </c>
      <c r="H183" s="579" t="s">
        <v>596</v>
      </c>
      <c r="I183" s="580" t="s">
        <v>240</v>
      </c>
      <c r="J183" s="581"/>
      <c r="K183" s="577"/>
      <c r="L183" s="577"/>
      <c r="M183" s="577"/>
      <c r="N183" s="577"/>
      <c r="O183" s="577"/>
      <c r="P183" s="577"/>
      <c r="Q183" s="577"/>
      <c r="R183" s="577"/>
      <c r="S183" s="577"/>
      <c r="T183" s="577"/>
      <c r="U183" s="577"/>
      <c r="V183" s="577"/>
      <c r="W183" s="577"/>
      <c r="X183" s="577"/>
      <c r="Y183" s="577"/>
      <c r="Z183" s="577"/>
      <c r="AA183" s="577"/>
      <c r="AB183" s="577"/>
      <c r="AC183" s="577"/>
      <c r="AD183" s="577"/>
      <c r="AE183" s="577"/>
      <c r="AF183" s="577"/>
      <c r="AG183" s="577"/>
      <c r="AH183" s="577"/>
      <c r="AI183" s="577"/>
      <c r="AJ183" s="577"/>
      <c r="AK183" s="577"/>
      <c r="AL183" s="577"/>
      <c r="AM183" s="577"/>
      <c r="AN183" s="577"/>
      <c r="AO183" s="577"/>
      <c r="AP183" s="577"/>
      <c r="AQ183" s="577"/>
      <c r="AR183" s="577"/>
      <c r="AS183" s="577"/>
      <c r="AT183" s="577"/>
      <c r="AU183" s="577"/>
      <c r="AV183" s="577"/>
      <c r="AW183" s="577"/>
      <c r="AX183" s="577"/>
      <c r="AY183" s="577"/>
      <c r="AZ183" s="577"/>
      <c r="BA183" s="577"/>
      <c r="BB183" s="577"/>
      <c r="BC183" s="577"/>
      <c r="BD183" s="577"/>
      <c r="BE183" s="577"/>
      <c r="BF183" s="577"/>
      <c r="BG183" s="577"/>
      <c r="BH183" s="577"/>
      <c r="BI183" s="577"/>
      <c r="BJ183" s="577"/>
      <c r="BK183" s="577"/>
      <c r="BL183" s="577"/>
      <c r="BM183" s="577"/>
      <c r="BN183" s="577"/>
      <c r="BO183" s="577"/>
      <c r="BP183" s="577"/>
      <c r="BQ183" s="577"/>
      <c r="BR183" s="577"/>
      <c r="BS183" s="577"/>
      <c r="BT183" s="577"/>
      <c r="BU183" s="577"/>
      <c r="BV183" s="577"/>
      <c r="BW183" s="577"/>
      <c r="BX183" s="577"/>
      <c r="BY183" s="577"/>
      <c r="BZ183" s="577"/>
      <c r="CA183" s="577"/>
      <c r="CB183" s="577"/>
      <c r="CC183" s="577"/>
      <c r="CD183" s="577"/>
      <c r="CE183" s="577"/>
      <c r="CF183" s="577"/>
      <c r="CG183" s="577"/>
      <c r="CH183" s="577"/>
      <c r="CI183" s="577"/>
      <c r="CJ183" s="577"/>
      <c r="CK183" s="577"/>
      <c r="CL183" s="577"/>
      <c r="CM183" s="577"/>
      <c r="CN183" s="577"/>
      <c r="CO183" s="577"/>
      <c r="CP183" s="577"/>
      <c r="CQ183" s="577"/>
      <c r="CR183" s="577"/>
      <c r="CS183" s="577"/>
      <c r="CT183" s="577"/>
      <c r="CU183" s="577"/>
      <c r="CV183" s="577"/>
      <c r="CW183" s="577"/>
    </row>
    <row r="184" spans="1:101" x14ac:dyDescent="0.3">
      <c r="A184" s="359">
        <f>+SUBTOTAL(3,$E$8:$E184)</f>
        <v>177</v>
      </c>
      <c r="B184" s="582">
        <v>45505</v>
      </c>
      <c r="C184" s="359" t="s">
        <v>517</v>
      </c>
      <c r="D184" s="359" t="str">
        <f>+VLOOKUP(C184,'Visual chart Edit'!$B$7:$C$491,2,FALSE)</f>
        <v>DA+0</v>
      </c>
      <c r="E184" s="359" t="s">
        <v>279</v>
      </c>
      <c r="F184" s="578">
        <v>45514</v>
      </c>
      <c r="G184" s="578">
        <v>45522</v>
      </c>
      <c r="H184" s="579" t="s">
        <v>399</v>
      </c>
      <c r="I184" s="580" t="s">
        <v>240</v>
      </c>
      <c r="J184" s="581"/>
      <c r="K184" s="577"/>
      <c r="L184" s="577"/>
      <c r="M184" s="577"/>
      <c r="N184" s="577"/>
      <c r="O184" s="577"/>
      <c r="P184" s="577"/>
      <c r="Q184" s="577"/>
      <c r="R184" s="577"/>
      <c r="S184" s="577"/>
      <c r="T184" s="577"/>
      <c r="U184" s="577"/>
      <c r="V184" s="577"/>
      <c r="W184" s="577"/>
      <c r="X184" s="577"/>
      <c r="Y184" s="577"/>
      <c r="Z184" s="577"/>
      <c r="AA184" s="577"/>
      <c r="AB184" s="577"/>
      <c r="AC184" s="577"/>
      <c r="AD184" s="577"/>
      <c r="AE184" s="577"/>
      <c r="AF184" s="577"/>
      <c r="AG184" s="577"/>
      <c r="AH184" s="577"/>
      <c r="AI184" s="577"/>
      <c r="AJ184" s="577"/>
      <c r="AK184" s="577"/>
      <c r="AL184" s="577"/>
      <c r="AM184" s="577"/>
      <c r="AN184" s="577"/>
      <c r="AO184" s="577"/>
      <c r="AP184" s="577"/>
      <c r="AQ184" s="577"/>
      <c r="AR184" s="577"/>
      <c r="AS184" s="577"/>
      <c r="AT184" s="577"/>
      <c r="AU184" s="577"/>
      <c r="AV184" s="577"/>
      <c r="AW184" s="577"/>
      <c r="AX184" s="577"/>
      <c r="AY184" s="577"/>
      <c r="AZ184" s="577"/>
      <c r="BA184" s="577"/>
      <c r="BB184" s="577"/>
      <c r="BC184" s="577"/>
      <c r="BD184" s="577"/>
      <c r="BE184" s="577"/>
      <c r="BF184" s="577"/>
      <c r="BG184" s="577"/>
      <c r="BH184" s="577"/>
      <c r="BI184" s="577"/>
      <c r="BJ184" s="577"/>
      <c r="BK184" s="577"/>
      <c r="BL184" s="577"/>
      <c r="BM184" s="577"/>
      <c r="BN184" s="577"/>
      <c r="BO184" s="577"/>
      <c r="BP184" s="577"/>
      <c r="BQ184" s="577"/>
      <c r="BR184" s="577"/>
      <c r="BS184" s="577"/>
      <c r="BT184" s="577"/>
      <c r="BU184" s="577"/>
      <c r="BV184" s="577"/>
      <c r="BW184" s="577"/>
      <c r="BX184" s="577"/>
      <c r="BY184" s="577"/>
      <c r="BZ184" s="577"/>
      <c r="CA184" s="577"/>
      <c r="CB184" s="577"/>
      <c r="CC184" s="577"/>
      <c r="CD184" s="577"/>
      <c r="CE184" s="577"/>
      <c r="CF184" s="577"/>
      <c r="CG184" s="577"/>
      <c r="CH184" s="577"/>
      <c r="CI184" s="577"/>
      <c r="CJ184" s="577"/>
      <c r="CK184" s="577"/>
      <c r="CL184" s="577"/>
      <c r="CM184" s="577"/>
      <c r="CN184" s="577"/>
      <c r="CO184" s="577"/>
      <c r="CP184" s="577"/>
      <c r="CQ184" s="577"/>
      <c r="CR184" s="577"/>
      <c r="CS184" s="577"/>
      <c r="CT184" s="577"/>
      <c r="CU184" s="577"/>
      <c r="CV184" s="577"/>
      <c r="CW184" s="577"/>
    </row>
    <row r="185" spans="1:101" x14ac:dyDescent="0.3">
      <c r="A185" s="359">
        <f>+SUBTOTAL(3,$E$8:$E185)</f>
        <v>178</v>
      </c>
      <c r="B185" s="582">
        <v>45505</v>
      </c>
      <c r="C185" s="359" t="s">
        <v>512</v>
      </c>
      <c r="D185" s="359" t="str">
        <f>+VLOOKUP(C185,'Visual chart Edit'!$B$7:$C$491,2,FALSE)</f>
        <v>DA+3</v>
      </c>
      <c r="E185" s="359" t="s">
        <v>279</v>
      </c>
      <c r="F185" s="578">
        <v>45519</v>
      </c>
      <c r="G185" s="578">
        <v>45523</v>
      </c>
      <c r="H185" s="579" t="s">
        <v>587</v>
      </c>
      <c r="I185" s="580" t="s">
        <v>240</v>
      </c>
      <c r="J185" s="581"/>
      <c r="K185" s="577"/>
      <c r="L185" s="577"/>
      <c r="M185" s="577"/>
      <c r="N185" s="577"/>
      <c r="O185" s="577"/>
      <c r="P185" s="577"/>
      <c r="Q185" s="577"/>
      <c r="R185" s="577"/>
      <c r="S185" s="577"/>
      <c r="T185" s="577"/>
      <c r="U185" s="577"/>
      <c r="V185" s="577"/>
      <c r="W185" s="577"/>
      <c r="X185" s="577"/>
      <c r="Y185" s="577"/>
      <c r="Z185" s="577"/>
      <c r="AA185" s="577"/>
      <c r="AB185" s="577"/>
      <c r="AC185" s="577"/>
      <c r="AD185" s="577"/>
      <c r="AE185" s="577"/>
      <c r="AF185" s="577"/>
      <c r="AG185" s="577"/>
      <c r="AH185" s="577"/>
      <c r="AI185" s="577"/>
      <c r="AJ185" s="577"/>
      <c r="AK185" s="577"/>
      <c r="AL185" s="577"/>
      <c r="AM185" s="577"/>
      <c r="AN185" s="577"/>
      <c r="AO185" s="577"/>
      <c r="AP185" s="577"/>
      <c r="AQ185" s="577"/>
      <c r="AR185" s="577"/>
      <c r="AS185" s="577"/>
      <c r="AT185" s="577"/>
      <c r="AU185" s="577"/>
      <c r="AV185" s="577"/>
      <c r="AW185" s="577"/>
      <c r="AX185" s="577"/>
      <c r="AY185" s="577"/>
      <c r="AZ185" s="577"/>
      <c r="BA185" s="577"/>
      <c r="BB185" s="577"/>
      <c r="BC185" s="577"/>
      <c r="BD185" s="577"/>
      <c r="BE185" s="577"/>
      <c r="BF185" s="577"/>
      <c r="BG185" s="577"/>
      <c r="BH185" s="577"/>
      <c r="BI185" s="577"/>
      <c r="BJ185" s="577"/>
      <c r="BK185" s="577"/>
      <c r="BL185" s="577"/>
      <c r="BM185" s="577"/>
      <c r="BN185" s="577"/>
      <c r="BO185" s="577"/>
      <c r="BP185" s="577"/>
      <c r="BQ185" s="577"/>
      <c r="BR185" s="577"/>
      <c r="BS185" s="577"/>
      <c r="BT185" s="577"/>
      <c r="BU185" s="577"/>
      <c r="BV185" s="577"/>
      <c r="BW185" s="577"/>
      <c r="BX185" s="577"/>
      <c r="BY185" s="577"/>
      <c r="BZ185" s="577"/>
      <c r="CA185" s="577"/>
      <c r="CB185" s="577"/>
      <c r="CC185" s="577"/>
      <c r="CD185" s="577"/>
      <c r="CE185" s="577"/>
      <c r="CF185" s="577"/>
      <c r="CG185" s="577"/>
      <c r="CH185" s="577"/>
      <c r="CI185" s="577"/>
      <c r="CJ185" s="577"/>
      <c r="CK185" s="577"/>
      <c r="CL185" s="577"/>
      <c r="CM185" s="577"/>
      <c r="CN185" s="577"/>
      <c r="CO185" s="577"/>
      <c r="CP185" s="577"/>
      <c r="CQ185" s="577"/>
      <c r="CR185" s="577"/>
      <c r="CS185" s="577"/>
      <c r="CT185" s="577"/>
      <c r="CU185" s="577"/>
      <c r="CV185" s="577"/>
      <c r="CW185" s="577"/>
    </row>
    <row r="186" spans="1:101" x14ac:dyDescent="0.3">
      <c r="A186" s="359">
        <f>+SUBTOTAL(3,$E$8:$E186)</f>
        <v>179</v>
      </c>
      <c r="B186" s="582">
        <v>45505</v>
      </c>
      <c r="C186" s="359" t="s">
        <v>164</v>
      </c>
      <c r="D186" s="359" t="str">
        <f>+VLOOKUP(C186,'Visual chart Edit'!$B$7:$C$491,2,FALSE)</f>
        <v>DA+0</v>
      </c>
      <c r="E186" s="359" t="s">
        <v>279</v>
      </c>
      <c r="F186" s="578">
        <v>45516</v>
      </c>
      <c r="G186" s="578">
        <v>45523</v>
      </c>
      <c r="H186" s="579" t="s">
        <v>256</v>
      </c>
      <c r="I186" s="580" t="s">
        <v>588</v>
      </c>
      <c r="J186" s="581"/>
      <c r="K186" s="577"/>
      <c r="L186" s="577"/>
      <c r="M186" s="577"/>
      <c r="N186" s="577"/>
      <c r="O186" s="577"/>
      <c r="P186" s="577"/>
      <c r="Q186" s="577"/>
      <c r="R186" s="577"/>
      <c r="S186" s="577"/>
      <c r="T186" s="577"/>
      <c r="U186" s="577"/>
      <c r="V186" s="577"/>
      <c r="W186" s="577"/>
      <c r="X186" s="577"/>
      <c r="Y186" s="577"/>
      <c r="Z186" s="577"/>
      <c r="AA186" s="577"/>
      <c r="AB186" s="577"/>
      <c r="AC186" s="577"/>
      <c r="AD186" s="577"/>
      <c r="AE186" s="577"/>
      <c r="AF186" s="577"/>
      <c r="AG186" s="577"/>
      <c r="AH186" s="577"/>
      <c r="AI186" s="577"/>
      <c r="AJ186" s="577"/>
      <c r="AK186" s="577"/>
      <c r="AL186" s="577"/>
      <c r="AM186" s="577"/>
      <c r="AN186" s="577"/>
      <c r="AO186" s="577"/>
      <c r="AP186" s="577"/>
      <c r="AQ186" s="577"/>
      <c r="AR186" s="577"/>
      <c r="AS186" s="577"/>
      <c r="AT186" s="577"/>
      <c r="AU186" s="577"/>
      <c r="AV186" s="577"/>
      <c r="AW186" s="577"/>
      <c r="AX186" s="577"/>
      <c r="AY186" s="577"/>
      <c r="AZ186" s="577"/>
      <c r="BA186" s="577"/>
      <c r="BB186" s="577"/>
      <c r="BC186" s="577"/>
      <c r="BD186" s="577"/>
      <c r="BE186" s="577"/>
      <c r="BF186" s="577"/>
      <c r="BG186" s="577"/>
      <c r="BH186" s="577"/>
      <c r="BI186" s="577"/>
      <c r="BJ186" s="577"/>
      <c r="BK186" s="577"/>
      <c r="BL186" s="577"/>
      <c r="BM186" s="577"/>
      <c r="BN186" s="577"/>
      <c r="BO186" s="577"/>
      <c r="BP186" s="577"/>
      <c r="BQ186" s="577"/>
      <c r="BR186" s="577"/>
      <c r="BS186" s="577"/>
      <c r="BT186" s="577"/>
      <c r="BU186" s="577"/>
      <c r="BV186" s="577"/>
      <c r="BW186" s="577"/>
      <c r="BX186" s="577"/>
      <c r="BY186" s="577"/>
      <c r="BZ186" s="577"/>
      <c r="CA186" s="577"/>
      <c r="CB186" s="577"/>
      <c r="CC186" s="577"/>
      <c r="CD186" s="577"/>
      <c r="CE186" s="577"/>
      <c r="CF186" s="577"/>
      <c r="CG186" s="577"/>
      <c r="CH186" s="577"/>
      <c r="CI186" s="577"/>
      <c r="CJ186" s="577"/>
      <c r="CK186" s="577"/>
      <c r="CL186" s="577"/>
      <c r="CM186" s="577"/>
      <c r="CN186" s="577"/>
      <c r="CO186" s="577"/>
      <c r="CP186" s="577"/>
      <c r="CQ186" s="577"/>
      <c r="CR186" s="577"/>
      <c r="CS186" s="577"/>
      <c r="CT186" s="577"/>
      <c r="CU186" s="577"/>
      <c r="CV186" s="577"/>
      <c r="CW186" s="577"/>
    </row>
    <row r="187" spans="1:101" x14ac:dyDescent="0.3">
      <c r="A187" s="359">
        <f>+SUBTOTAL(3,$E$8:$E187)</f>
        <v>180</v>
      </c>
      <c r="B187" s="582">
        <v>45505</v>
      </c>
      <c r="C187" s="582" t="s">
        <v>493</v>
      </c>
      <c r="D187" s="359" t="str">
        <f>+VLOOKUP(C187,'Visual chart Edit'!$B$7:$C$491,2,FALSE)</f>
        <v>DA+6</v>
      </c>
      <c r="E187" s="359" t="s">
        <v>146</v>
      </c>
      <c r="F187" s="578">
        <v>45511</v>
      </c>
      <c r="G187" s="578">
        <v>45524</v>
      </c>
      <c r="H187" s="579" t="s">
        <v>553</v>
      </c>
      <c r="I187" s="580" t="s">
        <v>588</v>
      </c>
      <c r="J187" s="581"/>
      <c r="K187" s="577"/>
      <c r="L187" s="577"/>
      <c r="M187" s="577"/>
      <c r="N187" s="577"/>
      <c r="O187" s="577"/>
      <c r="P187" s="577"/>
      <c r="Q187" s="577"/>
      <c r="R187" s="577"/>
      <c r="S187" s="577"/>
      <c r="T187" s="577"/>
      <c r="U187" s="577"/>
      <c r="V187" s="577"/>
      <c r="W187" s="577"/>
      <c r="X187" s="577"/>
      <c r="Y187" s="577"/>
      <c r="Z187" s="577"/>
      <c r="AA187" s="577"/>
      <c r="AB187" s="577"/>
      <c r="AC187" s="577"/>
      <c r="AD187" s="577"/>
      <c r="AE187" s="577"/>
      <c r="AF187" s="577"/>
      <c r="AG187" s="577"/>
      <c r="AH187" s="577"/>
      <c r="AI187" s="577"/>
      <c r="AJ187" s="577"/>
      <c r="AK187" s="577"/>
      <c r="AL187" s="577"/>
      <c r="AM187" s="577"/>
      <c r="AN187" s="577"/>
      <c r="AO187" s="577"/>
      <c r="AP187" s="577"/>
      <c r="AQ187" s="577"/>
      <c r="AR187" s="577"/>
      <c r="AS187" s="577"/>
      <c r="AT187" s="577"/>
      <c r="AU187" s="577"/>
      <c r="AV187" s="577"/>
      <c r="AW187" s="577"/>
      <c r="AX187" s="577"/>
      <c r="AY187" s="577"/>
      <c r="AZ187" s="577"/>
      <c r="BA187" s="577"/>
      <c r="BB187" s="577"/>
      <c r="BC187" s="577"/>
      <c r="BD187" s="577"/>
      <c r="BE187" s="577"/>
      <c r="BF187" s="577"/>
      <c r="BG187" s="577"/>
      <c r="BH187" s="577"/>
      <c r="BI187" s="577"/>
      <c r="BJ187" s="577"/>
      <c r="BK187" s="577"/>
      <c r="BL187" s="577"/>
      <c r="BM187" s="577"/>
      <c r="BN187" s="577"/>
      <c r="BO187" s="577"/>
      <c r="BP187" s="577"/>
      <c r="BQ187" s="577"/>
      <c r="BR187" s="577"/>
      <c r="BS187" s="577"/>
      <c r="BT187" s="577"/>
      <c r="BU187" s="577"/>
      <c r="BV187" s="577"/>
      <c r="BW187" s="577"/>
      <c r="BX187" s="577"/>
      <c r="BY187" s="577"/>
      <c r="BZ187" s="577"/>
      <c r="CA187" s="577"/>
      <c r="CB187" s="577"/>
      <c r="CC187" s="577"/>
      <c r="CD187" s="577"/>
      <c r="CE187" s="577"/>
      <c r="CF187" s="577"/>
      <c r="CG187" s="577"/>
      <c r="CH187" s="577"/>
      <c r="CI187" s="577"/>
      <c r="CJ187" s="577"/>
      <c r="CK187" s="577"/>
      <c r="CL187" s="577"/>
      <c r="CM187" s="577"/>
      <c r="CN187" s="577"/>
      <c r="CO187" s="577"/>
      <c r="CP187" s="577"/>
      <c r="CQ187" s="577"/>
      <c r="CR187" s="577"/>
      <c r="CS187" s="577"/>
      <c r="CT187" s="577"/>
      <c r="CU187" s="577"/>
      <c r="CV187" s="577"/>
      <c r="CW187" s="577"/>
    </row>
    <row r="188" spans="1:101" x14ac:dyDescent="0.3">
      <c r="A188" s="359">
        <f>+SUBTOTAL(3,$E$8:$E188)</f>
        <v>181</v>
      </c>
      <c r="B188" s="582">
        <v>45505</v>
      </c>
      <c r="C188" s="359" t="s">
        <v>494</v>
      </c>
      <c r="D188" s="359" t="str">
        <f>+VLOOKUP(C188,'Visual chart Edit'!$B$7:$C$491,2,FALSE)</f>
        <v>DA+3</v>
      </c>
      <c r="E188" s="359" t="s">
        <v>279</v>
      </c>
      <c r="F188" s="578">
        <v>45520</v>
      </c>
      <c r="G188" s="578">
        <v>45526</v>
      </c>
      <c r="H188" s="579" t="s">
        <v>553</v>
      </c>
      <c r="I188" s="580" t="s">
        <v>588</v>
      </c>
      <c r="J188" s="581"/>
      <c r="K188" s="577"/>
      <c r="L188" s="577"/>
      <c r="M188" s="577"/>
      <c r="N188" s="577"/>
      <c r="O188" s="577"/>
      <c r="P188" s="577"/>
      <c r="Q188" s="577"/>
      <c r="R188" s="577"/>
      <c r="S188" s="577"/>
      <c r="T188" s="577"/>
      <c r="U188" s="577"/>
      <c r="V188" s="577"/>
      <c r="W188" s="577"/>
      <c r="X188" s="577"/>
      <c r="Y188" s="577"/>
      <c r="Z188" s="577"/>
      <c r="AA188" s="577"/>
      <c r="AB188" s="577"/>
      <c r="AC188" s="577"/>
      <c r="AD188" s="577"/>
      <c r="AE188" s="577"/>
      <c r="AF188" s="577"/>
      <c r="AG188" s="577"/>
      <c r="AH188" s="577"/>
      <c r="AI188" s="577"/>
      <c r="AJ188" s="577"/>
      <c r="AK188" s="577"/>
      <c r="AL188" s="577"/>
      <c r="AM188" s="577"/>
      <c r="AN188" s="577"/>
      <c r="AO188" s="577"/>
      <c r="AP188" s="577"/>
      <c r="AQ188" s="577"/>
      <c r="AR188" s="577"/>
      <c r="AS188" s="577"/>
      <c r="AT188" s="577"/>
      <c r="AU188" s="577"/>
      <c r="AV188" s="577"/>
      <c r="AW188" s="577"/>
      <c r="AX188" s="577"/>
      <c r="AY188" s="577"/>
      <c r="AZ188" s="577"/>
      <c r="BA188" s="577"/>
      <c r="BB188" s="577"/>
      <c r="BC188" s="577"/>
      <c r="BD188" s="577"/>
      <c r="BE188" s="577"/>
      <c r="BF188" s="577"/>
      <c r="BG188" s="577"/>
      <c r="BH188" s="577"/>
      <c r="BI188" s="577"/>
      <c r="BJ188" s="577"/>
      <c r="BK188" s="577"/>
      <c r="BL188" s="577"/>
      <c r="BM188" s="577"/>
      <c r="BN188" s="577"/>
      <c r="BO188" s="577"/>
      <c r="BP188" s="577"/>
      <c r="BQ188" s="577"/>
      <c r="BR188" s="577"/>
      <c r="BS188" s="577"/>
      <c r="BT188" s="577"/>
      <c r="BU188" s="577"/>
      <c r="BV188" s="577"/>
      <c r="BW188" s="577"/>
      <c r="BX188" s="577"/>
      <c r="BY188" s="577"/>
      <c r="BZ188" s="577"/>
      <c r="CA188" s="577"/>
      <c r="CB188" s="577"/>
      <c r="CC188" s="577"/>
      <c r="CD188" s="577"/>
      <c r="CE188" s="577"/>
      <c r="CF188" s="577"/>
      <c r="CG188" s="577"/>
      <c r="CH188" s="577"/>
      <c r="CI188" s="577"/>
      <c r="CJ188" s="577"/>
      <c r="CK188" s="577"/>
      <c r="CL188" s="577"/>
      <c r="CM188" s="577"/>
      <c r="CN188" s="577"/>
      <c r="CO188" s="577"/>
      <c r="CP188" s="577"/>
      <c r="CQ188" s="577"/>
      <c r="CR188" s="577"/>
      <c r="CS188" s="577"/>
      <c r="CT188" s="577"/>
      <c r="CU188" s="577"/>
      <c r="CV188" s="577"/>
      <c r="CW188" s="577"/>
    </row>
    <row r="189" spans="1:101" x14ac:dyDescent="0.3">
      <c r="A189" s="359">
        <f>+SUBTOTAL(3,$E$8:$E189)</f>
        <v>182</v>
      </c>
      <c r="B189" s="582">
        <v>45505</v>
      </c>
      <c r="C189" s="359" t="s">
        <v>577</v>
      </c>
      <c r="D189" s="359" t="str">
        <f>+VLOOKUP(C189,'Visual chart Edit'!$B$7:$C$491,2,FALSE)</f>
        <v>DA+9</v>
      </c>
      <c r="E189" s="359" t="s">
        <v>146</v>
      </c>
      <c r="F189" s="578">
        <v>45518</v>
      </c>
      <c r="G189" s="578">
        <v>45526</v>
      </c>
      <c r="H189" s="579" t="s">
        <v>254</v>
      </c>
      <c r="I189" s="580" t="s">
        <v>225</v>
      </c>
      <c r="J189" s="581"/>
      <c r="K189" s="577"/>
      <c r="L189" s="577"/>
      <c r="M189" s="577"/>
      <c r="N189" s="577"/>
      <c r="O189" s="577"/>
      <c r="P189" s="577"/>
      <c r="Q189" s="577"/>
      <c r="R189" s="577"/>
      <c r="S189" s="577"/>
      <c r="T189" s="577"/>
      <c r="U189" s="577"/>
      <c r="V189" s="577"/>
      <c r="W189" s="577"/>
      <c r="X189" s="577"/>
      <c r="Y189" s="577"/>
      <c r="Z189" s="577"/>
      <c r="AA189" s="577"/>
      <c r="AB189" s="577"/>
      <c r="AC189" s="577"/>
      <c r="AD189" s="577"/>
      <c r="AE189" s="577"/>
      <c r="AF189" s="577"/>
      <c r="AG189" s="577"/>
      <c r="AH189" s="577"/>
      <c r="AI189" s="577"/>
      <c r="AJ189" s="577"/>
      <c r="AK189" s="577"/>
      <c r="AL189" s="577"/>
      <c r="AM189" s="577"/>
      <c r="AN189" s="577"/>
      <c r="AO189" s="577"/>
      <c r="AP189" s="577"/>
      <c r="AQ189" s="577"/>
      <c r="AR189" s="577"/>
      <c r="AS189" s="577"/>
      <c r="AT189" s="577"/>
      <c r="AU189" s="577"/>
      <c r="AV189" s="577"/>
      <c r="AW189" s="577"/>
      <c r="AX189" s="577"/>
      <c r="AY189" s="577"/>
      <c r="AZ189" s="577"/>
      <c r="BA189" s="577"/>
      <c r="BB189" s="577"/>
      <c r="BC189" s="577"/>
      <c r="BD189" s="577"/>
      <c r="BE189" s="577"/>
      <c r="BF189" s="577"/>
      <c r="BG189" s="577"/>
      <c r="BH189" s="577"/>
      <c r="BI189" s="577"/>
      <c r="BJ189" s="577"/>
      <c r="BK189" s="577"/>
      <c r="BL189" s="577"/>
      <c r="BM189" s="577"/>
      <c r="BN189" s="577"/>
      <c r="BO189" s="577"/>
      <c r="BP189" s="577"/>
      <c r="BQ189" s="577"/>
      <c r="BR189" s="577"/>
      <c r="BS189" s="577"/>
      <c r="BT189" s="577"/>
      <c r="BU189" s="577"/>
      <c r="BV189" s="577"/>
      <c r="BW189" s="577"/>
      <c r="BX189" s="577"/>
      <c r="BY189" s="577"/>
      <c r="BZ189" s="577"/>
      <c r="CA189" s="577"/>
      <c r="CB189" s="577"/>
      <c r="CC189" s="577"/>
      <c r="CD189" s="577"/>
      <c r="CE189" s="577"/>
      <c r="CF189" s="577"/>
      <c r="CG189" s="577"/>
      <c r="CH189" s="577"/>
      <c r="CI189" s="577"/>
      <c r="CJ189" s="577"/>
      <c r="CK189" s="577"/>
      <c r="CL189" s="577"/>
      <c r="CM189" s="577"/>
      <c r="CN189" s="577"/>
      <c r="CO189" s="577"/>
      <c r="CP189" s="577"/>
      <c r="CQ189" s="577"/>
      <c r="CR189" s="577"/>
      <c r="CS189" s="577"/>
      <c r="CT189" s="577"/>
      <c r="CU189" s="577"/>
      <c r="CV189" s="577"/>
      <c r="CW189" s="577"/>
    </row>
    <row r="190" spans="1:101" x14ac:dyDescent="0.3">
      <c r="A190" s="359">
        <f>+SUBTOTAL(3,$E$8:$E190)</f>
        <v>183</v>
      </c>
      <c r="B190" s="582">
        <v>45505</v>
      </c>
      <c r="C190" s="359" t="s">
        <v>518</v>
      </c>
      <c r="D190" s="359" t="str">
        <f>+VLOOKUP(C190,'Visual chart Edit'!$B$7:$C$491,2,FALSE)</f>
        <v>DA+0</v>
      </c>
      <c r="E190" s="359" t="s">
        <v>279</v>
      </c>
      <c r="F190" s="578">
        <v>45517</v>
      </c>
      <c r="G190" s="578">
        <v>45527</v>
      </c>
      <c r="H190" s="579" t="s">
        <v>399</v>
      </c>
      <c r="I190" s="580" t="s">
        <v>240</v>
      </c>
      <c r="J190" s="581"/>
      <c r="K190" s="577"/>
      <c r="L190" s="577"/>
      <c r="M190" s="577"/>
      <c r="N190" s="577"/>
      <c r="O190" s="577"/>
      <c r="P190" s="577"/>
      <c r="Q190" s="577"/>
      <c r="R190" s="577"/>
      <c r="S190" s="577"/>
      <c r="T190" s="577"/>
      <c r="U190" s="577"/>
      <c r="V190" s="577"/>
      <c r="W190" s="577"/>
      <c r="X190" s="577"/>
      <c r="Y190" s="577"/>
      <c r="Z190" s="577"/>
      <c r="AA190" s="577"/>
      <c r="AB190" s="577"/>
      <c r="AC190" s="577"/>
      <c r="AD190" s="577"/>
      <c r="AE190" s="577"/>
      <c r="AF190" s="577"/>
      <c r="AG190" s="577"/>
      <c r="AH190" s="577"/>
      <c r="AI190" s="577"/>
      <c r="AJ190" s="577"/>
      <c r="AK190" s="577"/>
      <c r="AL190" s="577"/>
      <c r="AM190" s="577"/>
      <c r="AN190" s="577"/>
      <c r="AO190" s="577"/>
      <c r="AP190" s="577"/>
      <c r="AQ190" s="577"/>
      <c r="AR190" s="577"/>
      <c r="AS190" s="577"/>
      <c r="AT190" s="577"/>
      <c r="AU190" s="577"/>
      <c r="AV190" s="577"/>
      <c r="AW190" s="577"/>
      <c r="AX190" s="577"/>
      <c r="AY190" s="577"/>
      <c r="AZ190" s="577"/>
      <c r="BA190" s="577"/>
      <c r="BB190" s="577"/>
      <c r="BC190" s="577"/>
      <c r="BD190" s="577"/>
      <c r="BE190" s="577"/>
      <c r="BF190" s="577"/>
      <c r="BG190" s="577"/>
      <c r="BH190" s="577"/>
      <c r="BI190" s="577"/>
      <c r="BJ190" s="577"/>
      <c r="BK190" s="577"/>
      <c r="BL190" s="577"/>
      <c r="BM190" s="577"/>
      <c r="BN190" s="577"/>
      <c r="BO190" s="577"/>
      <c r="BP190" s="577"/>
      <c r="BQ190" s="577"/>
      <c r="BR190" s="577"/>
      <c r="BS190" s="577"/>
      <c r="BT190" s="577"/>
      <c r="BU190" s="577"/>
      <c r="BV190" s="577"/>
      <c r="BW190" s="577"/>
      <c r="BX190" s="577"/>
      <c r="BY190" s="577"/>
      <c r="BZ190" s="577"/>
      <c r="CA190" s="577"/>
      <c r="CB190" s="577"/>
      <c r="CC190" s="577"/>
      <c r="CD190" s="577"/>
      <c r="CE190" s="577"/>
      <c r="CF190" s="577"/>
      <c r="CG190" s="577"/>
      <c r="CH190" s="577"/>
      <c r="CI190" s="577"/>
      <c r="CJ190" s="577"/>
      <c r="CK190" s="577"/>
      <c r="CL190" s="577"/>
      <c r="CM190" s="577"/>
      <c r="CN190" s="577"/>
      <c r="CO190" s="577"/>
      <c r="CP190" s="577"/>
      <c r="CQ190" s="577"/>
      <c r="CR190" s="577"/>
      <c r="CS190" s="577"/>
      <c r="CT190" s="577"/>
      <c r="CU190" s="577"/>
      <c r="CV190" s="577"/>
      <c r="CW190" s="577"/>
    </row>
    <row r="191" spans="1:101" x14ac:dyDescent="0.3">
      <c r="A191" s="359">
        <f>+SUBTOTAL(3,$E$8:$E191)</f>
        <v>184</v>
      </c>
      <c r="B191" s="582">
        <v>45505</v>
      </c>
      <c r="C191" s="359" t="s">
        <v>96</v>
      </c>
      <c r="D191" s="359" t="str">
        <f>+VLOOKUP(C191,'Visual chart Edit'!$B$7:$C$491,2,FALSE)</f>
        <v>DA+3</v>
      </c>
      <c r="E191" s="359" t="s">
        <v>32</v>
      </c>
      <c r="F191" s="578">
        <v>45523</v>
      </c>
      <c r="G191" s="578">
        <v>45527</v>
      </c>
      <c r="H191" s="579" t="s">
        <v>884</v>
      </c>
      <c r="I191" s="580" t="s">
        <v>1032</v>
      </c>
      <c r="J191" s="581"/>
      <c r="K191" s="577"/>
      <c r="L191" s="577"/>
      <c r="M191" s="577"/>
      <c r="N191" s="577"/>
      <c r="O191" s="577"/>
      <c r="P191" s="577"/>
      <c r="Q191" s="577"/>
      <c r="R191" s="577"/>
      <c r="S191" s="577"/>
      <c r="T191" s="577"/>
      <c r="U191" s="577"/>
      <c r="V191" s="577"/>
      <c r="W191" s="577"/>
      <c r="X191" s="577"/>
      <c r="Y191" s="577"/>
      <c r="Z191" s="577"/>
      <c r="AA191" s="577"/>
      <c r="AB191" s="577"/>
      <c r="AC191" s="577"/>
      <c r="AD191" s="577"/>
      <c r="AE191" s="577"/>
      <c r="AF191" s="577"/>
      <c r="AG191" s="577"/>
      <c r="AH191" s="577"/>
      <c r="AI191" s="577"/>
      <c r="AJ191" s="577"/>
      <c r="AK191" s="577"/>
      <c r="AL191" s="577"/>
      <c r="AM191" s="577"/>
      <c r="AN191" s="577"/>
      <c r="AO191" s="577"/>
      <c r="AP191" s="577"/>
      <c r="AQ191" s="577"/>
      <c r="AR191" s="577"/>
      <c r="AS191" s="577"/>
      <c r="AT191" s="577"/>
      <c r="AU191" s="577"/>
      <c r="AV191" s="577"/>
      <c r="AW191" s="577"/>
      <c r="AX191" s="577"/>
      <c r="AY191" s="577"/>
      <c r="AZ191" s="577"/>
      <c r="BA191" s="577"/>
      <c r="BB191" s="577"/>
      <c r="BC191" s="577"/>
      <c r="BD191" s="577"/>
      <c r="BE191" s="577"/>
      <c r="BF191" s="577"/>
      <c r="BG191" s="577"/>
      <c r="BH191" s="577"/>
      <c r="BI191" s="577"/>
      <c r="BJ191" s="577"/>
      <c r="BK191" s="577"/>
      <c r="BL191" s="577"/>
      <c r="BM191" s="577"/>
      <c r="BN191" s="577"/>
      <c r="BO191" s="577"/>
      <c r="BP191" s="577"/>
      <c r="BQ191" s="577"/>
      <c r="BR191" s="577"/>
      <c r="BS191" s="577"/>
      <c r="BT191" s="577"/>
      <c r="BU191" s="577"/>
      <c r="BV191" s="577"/>
      <c r="BW191" s="577"/>
      <c r="BX191" s="577"/>
      <c r="BY191" s="577"/>
      <c r="BZ191" s="577"/>
      <c r="CA191" s="577"/>
      <c r="CB191" s="577"/>
      <c r="CC191" s="577"/>
      <c r="CD191" s="577"/>
      <c r="CE191" s="577"/>
      <c r="CF191" s="577"/>
      <c r="CG191" s="577"/>
      <c r="CH191" s="577"/>
      <c r="CI191" s="577"/>
      <c r="CJ191" s="577"/>
      <c r="CK191" s="577"/>
      <c r="CL191" s="577"/>
      <c r="CM191" s="577"/>
      <c r="CN191" s="577"/>
      <c r="CO191" s="577"/>
      <c r="CP191" s="577"/>
      <c r="CQ191" s="577"/>
      <c r="CR191" s="577"/>
      <c r="CS191" s="577"/>
      <c r="CT191" s="577"/>
      <c r="CU191" s="577"/>
      <c r="CV191" s="577"/>
      <c r="CW191" s="577"/>
    </row>
    <row r="192" spans="1:101" x14ac:dyDescent="0.3">
      <c r="A192" s="359">
        <f>+SUBTOTAL(3,$E$8:$E192)</f>
        <v>185</v>
      </c>
      <c r="B192" s="582">
        <v>45505</v>
      </c>
      <c r="C192" s="359" t="s">
        <v>506</v>
      </c>
      <c r="D192" s="359" t="str">
        <f>+VLOOKUP(C192,'Visual chart Edit'!$B$7:$C$491,2,FALSE)</f>
        <v>DA+0</v>
      </c>
      <c r="E192" s="359" t="s">
        <v>279</v>
      </c>
      <c r="F192" s="578">
        <v>45518</v>
      </c>
      <c r="G192" s="578">
        <v>45528</v>
      </c>
      <c r="H192" s="579" t="s">
        <v>596</v>
      </c>
      <c r="I192" s="580" t="s">
        <v>240</v>
      </c>
      <c r="J192" s="581"/>
      <c r="K192" s="577"/>
      <c r="L192" s="577"/>
      <c r="M192" s="577"/>
      <c r="N192" s="577"/>
      <c r="O192" s="577"/>
      <c r="P192" s="577"/>
      <c r="Q192" s="577"/>
      <c r="R192" s="577"/>
      <c r="S192" s="577"/>
      <c r="T192" s="577"/>
      <c r="U192" s="577"/>
      <c r="V192" s="577"/>
      <c r="W192" s="577"/>
      <c r="X192" s="577"/>
      <c r="Y192" s="577"/>
      <c r="Z192" s="577"/>
      <c r="AA192" s="577"/>
      <c r="AB192" s="577"/>
      <c r="AC192" s="577"/>
      <c r="AD192" s="577"/>
      <c r="AE192" s="577"/>
      <c r="AF192" s="577"/>
      <c r="AG192" s="577"/>
      <c r="AH192" s="577"/>
      <c r="AI192" s="577"/>
      <c r="AJ192" s="577"/>
      <c r="AK192" s="577"/>
      <c r="AL192" s="577"/>
      <c r="AM192" s="577"/>
      <c r="AN192" s="577"/>
      <c r="AO192" s="577"/>
      <c r="AP192" s="577"/>
      <c r="AQ192" s="577"/>
      <c r="AR192" s="577"/>
      <c r="AS192" s="577"/>
      <c r="AT192" s="577"/>
      <c r="AU192" s="577"/>
      <c r="AV192" s="577"/>
      <c r="AW192" s="577"/>
      <c r="AX192" s="577"/>
      <c r="AY192" s="577"/>
      <c r="AZ192" s="577"/>
      <c r="BA192" s="577"/>
      <c r="BB192" s="577"/>
      <c r="BC192" s="577"/>
      <c r="BD192" s="577"/>
      <c r="BE192" s="577"/>
      <c r="BF192" s="577"/>
      <c r="BG192" s="577"/>
      <c r="BH192" s="577"/>
      <c r="BI192" s="577"/>
      <c r="BJ192" s="577"/>
      <c r="BK192" s="577"/>
      <c r="BL192" s="577"/>
      <c r="BM192" s="577"/>
      <c r="BN192" s="577"/>
      <c r="BO192" s="577"/>
      <c r="BP192" s="577"/>
      <c r="BQ192" s="577"/>
      <c r="BR192" s="577"/>
      <c r="BS192" s="577"/>
      <c r="BT192" s="577"/>
      <c r="BU192" s="577"/>
      <c r="BV192" s="577"/>
      <c r="BW192" s="577"/>
      <c r="BX192" s="577"/>
      <c r="BY192" s="577"/>
      <c r="BZ192" s="577"/>
      <c r="CA192" s="577"/>
      <c r="CB192" s="577"/>
      <c r="CC192" s="577"/>
      <c r="CD192" s="577"/>
      <c r="CE192" s="577"/>
      <c r="CF192" s="577"/>
      <c r="CG192" s="577"/>
      <c r="CH192" s="577"/>
      <c r="CI192" s="577"/>
      <c r="CJ192" s="577"/>
      <c r="CK192" s="577"/>
      <c r="CL192" s="577"/>
      <c r="CM192" s="577"/>
      <c r="CN192" s="577"/>
      <c r="CO192" s="577"/>
      <c r="CP192" s="577"/>
      <c r="CQ192" s="577"/>
      <c r="CR192" s="577"/>
      <c r="CS192" s="577"/>
      <c r="CT192" s="577"/>
      <c r="CU192" s="577"/>
      <c r="CV192" s="577"/>
      <c r="CW192" s="577"/>
    </row>
    <row r="193" spans="1:101" x14ac:dyDescent="0.3">
      <c r="A193" s="359">
        <f>+SUBTOTAL(3,$E$8:$E193)</f>
        <v>186</v>
      </c>
      <c r="B193" s="582">
        <v>45505</v>
      </c>
      <c r="C193" s="359" t="s">
        <v>174</v>
      </c>
      <c r="D193" s="359" t="str">
        <f>+VLOOKUP(C193,'Visual chart Edit'!$B$7:$C$491,2,FALSE)</f>
        <v>DB1+0</v>
      </c>
      <c r="E193" s="359" t="s">
        <v>279</v>
      </c>
      <c r="F193" s="578">
        <v>45516</v>
      </c>
      <c r="G193" s="578">
        <v>45529</v>
      </c>
      <c r="H193" s="579" t="s">
        <v>1018</v>
      </c>
      <c r="I193" s="580" t="s">
        <v>393</v>
      </c>
      <c r="J193" s="581"/>
      <c r="K193" s="577"/>
      <c r="L193" s="577"/>
      <c r="M193" s="577"/>
      <c r="N193" s="577"/>
      <c r="O193" s="577"/>
      <c r="P193" s="577"/>
      <c r="Q193" s="577"/>
      <c r="R193" s="577"/>
      <c r="S193" s="577"/>
      <c r="T193" s="577"/>
      <c r="U193" s="577"/>
      <c r="V193" s="577"/>
      <c r="W193" s="577"/>
      <c r="X193" s="577"/>
      <c r="Y193" s="577"/>
      <c r="Z193" s="577"/>
      <c r="AA193" s="577"/>
      <c r="AB193" s="577"/>
      <c r="AC193" s="577"/>
      <c r="AD193" s="577"/>
      <c r="AE193" s="577"/>
      <c r="AF193" s="577"/>
      <c r="AG193" s="577"/>
      <c r="AH193" s="577"/>
      <c r="AI193" s="577"/>
      <c r="AJ193" s="577"/>
      <c r="AK193" s="577"/>
      <c r="AL193" s="577"/>
      <c r="AM193" s="577"/>
      <c r="AN193" s="577"/>
      <c r="AO193" s="577"/>
      <c r="AP193" s="577"/>
      <c r="AQ193" s="577"/>
      <c r="AR193" s="577"/>
      <c r="AS193" s="577"/>
      <c r="AT193" s="577"/>
      <c r="AU193" s="577"/>
      <c r="AV193" s="577"/>
      <c r="AW193" s="577"/>
      <c r="AX193" s="577"/>
      <c r="AY193" s="577"/>
      <c r="AZ193" s="577"/>
      <c r="BA193" s="577"/>
      <c r="BB193" s="577"/>
      <c r="BC193" s="577"/>
      <c r="BD193" s="577"/>
      <c r="BE193" s="577"/>
      <c r="BF193" s="577"/>
      <c r="BG193" s="577"/>
      <c r="BH193" s="577"/>
      <c r="BI193" s="577"/>
      <c r="BJ193" s="577"/>
      <c r="BK193" s="577"/>
      <c r="BL193" s="577"/>
      <c r="BM193" s="577"/>
      <c r="BN193" s="577"/>
      <c r="BO193" s="577"/>
      <c r="BP193" s="577"/>
      <c r="BQ193" s="577"/>
      <c r="BR193" s="577"/>
      <c r="BS193" s="577"/>
      <c r="BT193" s="577"/>
      <c r="BU193" s="577"/>
      <c r="BV193" s="577"/>
      <c r="BW193" s="577"/>
      <c r="BX193" s="577"/>
      <c r="BY193" s="577"/>
      <c r="BZ193" s="577"/>
      <c r="CA193" s="577"/>
      <c r="CB193" s="577"/>
      <c r="CC193" s="577"/>
      <c r="CD193" s="577"/>
      <c r="CE193" s="577"/>
      <c r="CF193" s="577"/>
      <c r="CG193" s="577"/>
      <c r="CH193" s="577"/>
      <c r="CI193" s="577"/>
      <c r="CJ193" s="577"/>
      <c r="CK193" s="577"/>
      <c r="CL193" s="577"/>
      <c r="CM193" s="577"/>
      <c r="CN193" s="577"/>
      <c r="CO193" s="577"/>
      <c r="CP193" s="577"/>
      <c r="CQ193" s="577"/>
      <c r="CR193" s="577"/>
      <c r="CS193" s="577"/>
      <c r="CT193" s="577"/>
      <c r="CU193" s="577"/>
      <c r="CV193" s="577"/>
      <c r="CW193" s="577"/>
    </row>
    <row r="194" spans="1:101" x14ac:dyDescent="0.3">
      <c r="A194" s="359">
        <f>+SUBTOTAL(3,$E$8:$E194)</f>
        <v>187</v>
      </c>
      <c r="B194" s="582">
        <v>45505</v>
      </c>
      <c r="C194" s="359" t="s">
        <v>710</v>
      </c>
      <c r="D194" s="359" t="str">
        <f>+VLOOKUP(C194,'Visual chart Edit'!$B$7:$C$491,2,FALSE)</f>
        <v>DA+9</v>
      </c>
      <c r="E194" s="359" t="s">
        <v>146</v>
      </c>
      <c r="F194" s="578">
        <v>45518</v>
      </c>
      <c r="G194" s="578">
        <v>45532</v>
      </c>
      <c r="H194" s="579" t="s">
        <v>885</v>
      </c>
      <c r="I194" s="580" t="s">
        <v>1032</v>
      </c>
      <c r="J194" s="581"/>
      <c r="K194" s="577"/>
      <c r="L194" s="577"/>
      <c r="M194" s="577"/>
      <c r="N194" s="577"/>
      <c r="O194" s="577"/>
      <c r="P194" s="577"/>
      <c r="Q194" s="577"/>
      <c r="R194" s="577"/>
      <c r="S194" s="577"/>
      <c r="T194" s="577"/>
      <c r="U194" s="577"/>
      <c r="V194" s="577"/>
      <c r="W194" s="577"/>
      <c r="X194" s="577"/>
      <c r="Y194" s="577"/>
      <c r="Z194" s="577"/>
      <c r="AA194" s="577"/>
      <c r="AB194" s="577"/>
      <c r="AC194" s="577"/>
      <c r="AD194" s="577"/>
      <c r="AE194" s="577"/>
      <c r="AF194" s="577"/>
      <c r="AG194" s="577"/>
      <c r="AH194" s="577"/>
      <c r="AI194" s="577"/>
      <c r="AJ194" s="577"/>
      <c r="AK194" s="577"/>
      <c r="AL194" s="577"/>
      <c r="AM194" s="577"/>
      <c r="AN194" s="577"/>
      <c r="AO194" s="577"/>
      <c r="AP194" s="577"/>
      <c r="AQ194" s="577"/>
      <c r="AR194" s="577"/>
      <c r="AS194" s="577"/>
      <c r="AT194" s="577"/>
      <c r="AU194" s="577"/>
      <c r="AV194" s="577"/>
      <c r="AW194" s="577"/>
      <c r="AX194" s="577"/>
      <c r="AY194" s="577"/>
      <c r="AZ194" s="577"/>
      <c r="BA194" s="577"/>
      <c r="BB194" s="577"/>
      <c r="BC194" s="577"/>
      <c r="BD194" s="577"/>
      <c r="BE194" s="577"/>
      <c r="BF194" s="577"/>
      <c r="BG194" s="577"/>
      <c r="BH194" s="577"/>
      <c r="BI194" s="577"/>
      <c r="BJ194" s="577"/>
      <c r="BK194" s="577"/>
      <c r="BL194" s="577"/>
      <c r="BM194" s="577"/>
      <c r="BN194" s="577"/>
      <c r="BO194" s="577"/>
      <c r="BP194" s="577"/>
      <c r="BQ194" s="577"/>
      <c r="BR194" s="577"/>
      <c r="BS194" s="577"/>
      <c r="BT194" s="577"/>
      <c r="BU194" s="577"/>
      <c r="BV194" s="577"/>
      <c r="BW194" s="577"/>
      <c r="BX194" s="577"/>
      <c r="BY194" s="577"/>
      <c r="BZ194" s="577"/>
      <c r="CA194" s="577"/>
      <c r="CB194" s="577"/>
      <c r="CC194" s="577"/>
      <c r="CD194" s="577"/>
      <c r="CE194" s="577"/>
      <c r="CF194" s="577"/>
      <c r="CG194" s="577"/>
      <c r="CH194" s="577"/>
      <c r="CI194" s="577"/>
      <c r="CJ194" s="577"/>
      <c r="CK194" s="577"/>
      <c r="CL194" s="577"/>
      <c r="CM194" s="577"/>
      <c r="CN194" s="577"/>
      <c r="CO194" s="577"/>
      <c r="CP194" s="577"/>
      <c r="CQ194" s="577"/>
      <c r="CR194" s="577"/>
      <c r="CS194" s="577"/>
      <c r="CT194" s="577"/>
      <c r="CU194" s="577"/>
      <c r="CV194" s="577"/>
      <c r="CW194" s="577"/>
    </row>
    <row r="195" spans="1:101" x14ac:dyDescent="0.3">
      <c r="A195" s="359">
        <f>+SUBTOTAL(3,$E$8:$E195)</f>
        <v>188</v>
      </c>
      <c r="B195" s="582">
        <v>45505</v>
      </c>
      <c r="C195" s="359" t="s">
        <v>737</v>
      </c>
      <c r="D195" s="359" t="str">
        <f>+VLOOKUP(C195,'Visual chart Edit'!$B$7:$C$491,2,FALSE)</f>
        <v>DA+3</v>
      </c>
      <c r="E195" s="359" t="s">
        <v>146</v>
      </c>
      <c r="F195" s="578">
        <v>45530</v>
      </c>
      <c r="G195" s="578">
        <v>45533</v>
      </c>
      <c r="H195" s="579" t="s">
        <v>884</v>
      </c>
      <c r="I195" s="580" t="s">
        <v>1032</v>
      </c>
      <c r="J195" s="581"/>
      <c r="K195" s="577"/>
      <c r="L195" s="577"/>
      <c r="M195" s="577"/>
      <c r="N195" s="577"/>
      <c r="O195" s="577"/>
      <c r="P195" s="577"/>
      <c r="Q195" s="577"/>
      <c r="R195" s="577"/>
      <c r="S195" s="577"/>
      <c r="T195" s="577"/>
      <c r="U195" s="577"/>
      <c r="V195" s="577"/>
      <c r="W195" s="577"/>
      <c r="X195" s="577"/>
      <c r="Y195" s="577"/>
      <c r="Z195" s="577"/>
      <c r="AA195" s="577"/>
      <c r="AB195" s="577"/>
      <c r="AC195" s="577"/>
      <c r="AD195" s="577"/>
      <c r="AE195" s="577"/>
      <c r="AF195" s="577"/>
      <c r="AG195" s="577"/>
      <c r="AH195" s="577"/>
      <c r="AI195" s="577"/>
      <c r="AJ195" s="577"/>
      <c r="AK195" s="577"/>
      <c r="AL195" s="577"/>
      <c r="AM195" s="577"/>
      <c r="AN195" s="577"/>
      <c r="AO195" s="577"/>
      <c r="AP195" s="577"/>
      <c r="AQ195" s="577"/>
      <c r="AR195" s="577"/>
      <c r="AS195" s="577"/>
      <c r="AT195" s="577"/>
      <c r="AU195" s="577"/>
      <c r="AV195" s="577"/>
      <c r="AW195" s="577"/>
      <c r="AX195" s="577"/>
      <c r="AY195" s="577"/>
      <c r="AZ195" s="577"/>
      <c r="BA195" s="577"/>
      <c r="BB195" s="577"/>
      <c r="BC195" s="577"/>
      <c r="BD195" s="577"/>
      <c r="BE195" s="577"/>
      <c r="BF195" s="577"/>
      <c r="BG195" s="577"/>
      <c r="BH195" s="577"/>
      <c r="BI195" s="577"/>
      <c r="BJ195" s="577"/>
      <c r="BK195" s="577"/>
      <c r="BL195" s="577"/>
      <c r="BM195" s="577"/>
      <c r="BN195" s="577"/>
      <c r="BO195" s="577"/>
      <c r="BP195" s="577"/>
      <c r="BQ195" s="577"/>
      <c r="BR195" s="577"/>
      <c r="BS195" s="577"/>
      <c r="BT195" s="577"/>
      <c r="BU195" s="577"/>
      <c r="BV195" s="577"/>
      <c r="BW195" s="577"/>
      <c r="BX195" s="577"/>
      <c r="BY195" s="577"/>
      <c r="BZ195" s="577"/>
      <c r="CA195" s="577"/>
      <c r="CB195" s="577"/>
      <c r="CC195" s="577"/>
      <c r="CD195" s="577"/>
      <c r="CE195" s="577"/>
      <c r="CF195" s="577"/>
      <c r="CG195" s="577"/>
      <c r="CH195" s="577"/>
      <c r="CI195" s="577"/>
      <c r="CJ195" s="577"/>
      <c r="CK195" s="577"/>
      <c r="CL195" s="577"/>
      <c r="CM195" s="577"/>
      <c r="CN195" s="577"/>
      <c r="CO195" s="577"/>
      <c r="CP195" s="577"/>
      <c r="CQ195" s="577"/>
      <c r="CR195" s="577"/>
      <c r="CS195" s="577"/>
      <c r="CT195" s="577"/>
      <c r="CU195" s="577"/>
      <c r="CV195" s="577"/>
      <c r="CW195" s="577"/>
    </row>
    <row r="196" spans="1:101" x14ac:dyDescent="0.3">
      <c r="A196" s="359">
        <f>+SUBTOTAL(3,$E$8:$E196)</f>
        <v>189</v>
      </c>
      <c r="B196" s="582">
        <v>45505</v>
      </c>
      <c r="C196" s="359" t="s">
        <v>509</v>
      </c>
      <c r="D196" s="359" t="str">
        <f>+VLOOKUP(C196,'Visual chart Edit'!$B$7:$C$491,2,FALSE)</f>
        <v>DA+3</v>
      </c>
      <c r="E196" s="359" t="s">
        <v>279</v>
      </c>
      <c r="F196" s="578">
        <v>45528</v>
      </c>
      <c r="G196" s="578">
        <v>45534</v>
      </c>
      <c r="H196" s="579" t="s">
        <v>587</v>
      </c>
      <c r="I196" s="580" t="s">
        <v>240</v>
      </c>
      <c r="J196" s="581"/>
      <c r="K196" s="577"/>
      <c r="L196" s="577"/>
      <c r="M196" s="577"/>
      <c r="N196" s="577"/>
      <c r="O196" s="577"/>
      <c r="P196" s="577"/>
      <c r="Q196" s="577"/>
      <c r="R196" s="577"/>
      <c r="S196" s="577"/>
      <c r="T196" s="577"/>
      <c r="U196" s="577"/>
      <c r="V196" s="577"/>
      <c r="W196" s="577"/>
      <c r="X196" s="577"/>
      <c r="Y196" s="577"/>
      <c r="Z196" s="577"/>
      <c r="AA196" s="577"/>
      <c r="AB196" s="577"/>
      <c r="AC196" s="577"/>
      <c r="AD196" s="577"/>
      <c r="AE196" s="577"/>
      <c r="AF196" s="577"/>
      <c r="AG196" s="577"/>
      <c r="AH196" s="577"/>
      <c r="AI196" s="577"/>
      <c r="AJ196" s="577"/>
      <c r="AK196" s="577"/>
      <c r="AL196" s="577"/>
      <c r="AM196" s="577"/>
      <c r="AN196" s="577"/>
      <c r="AO196" s="577"/>
      <c r="AP196" s="577"/>
      <c r="AQ196" s="577"/>
      <c r="AR196" s="577"/>
      <c r="AS196" s="577"/>
      <c r="AT196" s="577"/>
      <c r="AU196" s="577"/>
      <c r="AV196" s="577"/>
      <c r="AW196" s="577"/>
      <c r="AX196" s="577"/>
      <c r="AY196" s="577"/>
      <c r="AZ196" s="577"/>
      <c r="BA196" s="577"/>
      <c r="BB196" s="577"/>
      <c r="BC196" s="577"/>
      <c r="BD196" s="577"/>
      <c r="BE196" s="577"/>
      <c r="BF196" s="577"/>
      <c r="BG196" s="577"/>
      <c r="BH196" s="577"/>
      <c r="BI196" s="577"/>
      <c r="BJ196" s="577"/>
      <c r="BK196" s="577"/>
      <c r="BL196" s="577"/>
      <c r="BM196" s="577"/>
      <c r="BN196" s="577"/>
      <c r="BO196" s="577"/>
      <c r="BP196" s="577"/>
      <c r="BQ196" s="577"/>
      <c r="BR196" s="577"/>
      <c r="BS196" s="577"/>
      <c r="BT196" s="577"/>
      <c r="BU196" s="577"/>
      <c r="BV196" s="577"/>
      <c r="BW196" s="577"/>
      <c r="BX196" s="577"/>
      <c r="BY196" s="577"/>
      <c r="BZ196" s="577"/>
      <c r="CA196" s="577"/>
      <c r="CB196" s="577"/>
      <c r="CC196" s="577"/>
      <c r="CD196" s="577"/>
      <c r="CE196" s="577"/>
      <c r="CF196" s="577"/>
      <c r="CG196" s="577"/>
      <c r="CH196" s="577"/>
      <c r="CI196" s="577"/>
      <c r="CJ196" s="577"/>
      <c r="CK196" s="577"/>
      <c r="CL196" s="577"/>
      <c r="CM196" s="577"/>
      <c r="CN196" s="577"/>
      <c r="CO196" s="577"/>
      <c r="CP196" s="577"/>
      <c r="CQ196" s="577"/>
      <c r="CR196" s="577"/>
      <c r="CS196" s="577"/>
      <c r="CT196" s="577"/>
      <c r="CU196" s="577"/>
      <c r="CV196" s="577"/>
      <c r="CW196" s="577"/>
    </row>
    <row r="197" spans="1:101" x14ac:dyDescent="0.3">
      <c r="A197" s="359">
        <f>+SUBTOTAL(3,$E$8:$E197)</f>
        <v>190</v>
      </c>
      <c r="B197" s="582">
        <v>45505</v>
      </c>
      <c r="C197" s="359" t="s">
        <v>576</v>
      </c>
      <c r="D197" s="359" t="str">
        <f>+VLOOKUP(C197,'Visual chart Edit'!$B$7:$C$491,2,FALSE)</f>
        <v>DA+3</v>
      </c>
      <c r="E197" s="359" t="s">
        <v>146</v>
      </c>
      <c r="F197" s="578">
        <v>45528</v>
      </c>
      <c r="G197" s="578">
        <v>45534</v>
      </c>
      <c r="H197" s="579" t="s">
        <v>254</v>
      </c>
      <c r="I197" s="580" t="s">
        <v>225</v>
      </c>
      <c r="J197" s="581"/>
      <c r="K197" s="577"/>
      <c r="L197" s="577"/>
      <c r="M197" s="577"/>
      <c r="N197" s="577"/>
      <c r="O197" s="577"/>
      <c r="P197" s="577"/>
      <c r="Q197" s="577"/>
      <c r="R197" s="577"/>
      <c r="S197" s="577"/>
      <c r="T197" s="577"/>
      <c r="U197" s="577"/>
      <c r="V197" s="577"/>
      <c r="W197" s="577"/>
      <c r="X197" s="577"/>
      <c r="Y197" s="577"/>
      <c r="Z197" s="577"/>
      <c r="AA197" s="577"/>
      <c r="AB197" s="577"/>
      <c r="AC197" s="577"/>
      <c r="AD197" s="577"/>
      <c r="AE197" s="577"/>
      <c r="AF197" s="577"/>
      <c r="AG197" s="577"/>
      <c r="AH197" s="577"/>
      <c r="AI197" s="577"/>
      <c r="AJ197" s="577"/>
      <c r="AK197" s="577"/>
      <c r="AL197" s="577"/>
      <c r="AM197" s="577"/>
      <c r="AN197" s="577"/>
      <c r="AO197" s="577"/>
      <c r="AP197" s="577"/>
      <c r="AQ197" s="577"/>
      <c r="AR197" s="577"/>
      <c r="AS197" s="577"/>
      <c r="AT197" s="577"/>
      <c r="AU197" s="577"/>
      <c r="AV197" s="577"/>
      <c r="AW197" s="577"/>
      <c r="AX197" s="577"/>
      <c r="AY197" s="577"/>
      <c r="AZ197" s="577"/>
      <c r="BA197" s="577"/>
      <c r="BB197" s="577"/>
      <c r="BC197" s="577"/>
      <c r="BD197" s="577"/>
      <c r="BE197" s="577"/>
      <c r="BF197" s="577"/>
      <c r="BG197" s="577"/>
      <c r="BH197" s="577"/>
      <c r="BI197" s="577"/>
      <c r="BJ197" s="577"/>
      <c r="BK197" s="577"/>
      <c r="BL197" s="577"/>
      <c r="BM197" s="577"/>
      <c r="BN197" s="577"/>
      <c r="BO197" s="577"/>
      <c r="BP197" s="577"/>
      <c r="BQ197" s="577"/>
      <c r="BR197" s="577"/>
      <c r="BS197" s="577"/>
      <c r="BT197" s="577"/>
      <c r="BU197" s="577"/>
      <c r="BV197" s="577"/>
      <c r="BW197" s="577"/>
      <c r="BX197" s="577"/>
      <c r="BY197" s="577"/>
      <c r="BZ197" s="577"/>
      <c r="CA197" s="577"/>
      <c r="CB197" s="577"/>
      <c r="CC197" s="577"/>
      <c r="CD197" s="577"/>
      <c r="CE197" s="577"/>
      <c r="CF197" s="577"/>
      <c r="CG197" s="577"/>
      <c r="CH197" s="577"/>
      <c r="CI197" s="577"/>
      <c r="CJ197" s="577"/>
      <c r="CK197" s="577"/>
      <c r="CL197" s="577"/>
      <c r="CM197" s="577"/>
      <c r="CN197" s="577"/>
      <c r="CO197" s="577"/>
      <c r="CP197" s="577"/>
      <c r="CQ197" s="577"/>
      <c r="CR197" s="577"/>
      <c r="CS197" s="577"/>
      <c r="CT197" s="577"/>
      <c r="CU197" s="577"/>
      <c r="CV197" s="577"/>
      <c r="CW197" s="577"/>
    </row>
    <row r="198" spans="1:101" x14ac:dyDescent="0.3">
      <c r="A198" s="359">
        <f>+SUBTOTAL(3,$E$8:$E198)</f>
        <v>191</v>
      </c>
      <c r="B198" s="582">
        <v>45505</v>
      </c>
      <c r="C198" s="359" t="s">
        <v>507</v>
      </c>
      <c r="D198" s="359" t="str">
        <f>+VLOOKUP(C198,'Visual chart Edit'!$B$7:$C$491,2,FALSE)</f>
        <v>DA+3</v>
      </c>
      <c r="E198" s="359" t="s">
        <v>279</v>
      </c>
      <c r="F198" s="578">
        <v>45532</v>
      </c>
      <c r="G198" s="578">
        <v>45535</v>
      </c>
      <c r="H198" s="579" t="s">
        <v>365</v>
      </c>
      <c r="I198" s="580" t="s">
        <v>240</v>
      </c>
      <c r="J198" s="581"/>
      <c r="K198" s="577"/>
      <c r="L198" s="577"/>
      <c r="M198" s="577"/>
      <c r="N198" s="577"/>
      <c r="O198" s="577"/>
      <c r="P198" s="577"/>
      <c r="Q198" s="577"/>
      <c r="R198" s="577"/>
      <c r="S198" s="577"/>
      <c r="T198" s="577"/>
      <c r="U198" s="577"/>
      <c r="V198" s="577"/>
      <c r="W198" s="577"/>
      <c r="X198" s="577"/>
      <c r="Y198" s="577"/>
      <c r="Z198" s="577"/>
      <c r="AA198" s="577"/>
      <c r="AB198" s="577"/>
      <c r="AC198" s="577"/>
      <c r="AD198" s="577"/>
      <c r="AE198" s="577"/>
      <c r="AF198" s="577"/>
      <c r="AG198" s="577"/>
      <c r="AH198" s="577"/>
      <c r="AI198" s="577"/>
      <c r="AJ198" s="577"/>
      <c r="AK198" s="577"/>
      <c r="AL198" s="577"/>
      <c r="AM198" s="577"/>
      <c r="AN198" s="577"/>
      <c r="AO198" s="577"/>
      <c r="AP198" s="577"/>
      <c r="AQ198" s="577"/>
      <c r="AR198" s="577"/>
      <c r="AS198" s="577"/>
      <c r="AT198" s="577"/>
      <c r="AU198" s="577"/>
      <c r="AV198" s="577"/>
      <c r="AW198" s="577"/>
      <c r="AX198" s="577"/>
      <c r="AY198" s="577"/>
      <c r="AZ198" s="577"/>
      <c r="BA198" s="577"/>
      <c r="BB198" s="577"/>
      <c r="BC198" s="577"/>
      <c r="BD198" s="577"/>
      <c r="BE198" s="577"/>
      <c r="BF198" s="577"/>
      <c r="BG198" s="577"/>
      <c r="BH198" s="577"/>
      <c r="BI198" s="577"/>
      <c r="BJ198" s="577"/>
      <c r="BK198" s="577"/>
      <c r="BL198" s="577"/>
      <c r="BM198" s="577"/>
      <c r="BN198" s="577"/>
      <c r="BO198" s="577"/>
      <c r="BP198" s="577"/>
      <c r="BQ198" s="577"/>
      <c r="BR198" s="577"/>
      <c r="BS198" s="577"/>
      <c r="BT198" s="577"/>
      <c r="BU198" s="577"/>
      <c r="BV198" s="577"/>
      <c r="BW198" s="577"/>
      <c r="BX198" s="577"/>
      <c r="BY198" s="577"/>
      <c r="BZ198" s="577"/>
      <c r="CA198" s="577"/>
      <c r="CB198" s="577"/>
      <c r="CC198" s="577"/>
      <c r="CD198" s="577"/>
      <c r="CE198" s="577"/>
      <c r="CF198" s="577"/>
      <c r="CG198" s="577"/>
      <c r="CH198" s="577"/>
      <c r="CI198" s="577"/>
      <c r="CJ198" s="577"/>
      <c r="CK198" s="577"/>
      <c r="CL198" s="577"/>
      <c r="CM198" s="577"/>
      <c r="CN198" s="577"/>
      <c r="CO198" s="577"/>
      <c r="CP198" s="577"/>
      <c r="CQ198" s="577"/>
      <c r="CR198" s="577"/>
      <c r="CS198" s="577"/>
      <c r="CT198" s="577"/>
      <c r="CU198" s="577"/>
      <c r="CV198" s="577"/>
      <c r="CW198" s="577"/>
    </row>
    <row r="199" spans="1:101" x14ac:dyDescent="0.3">
      <c r="A199" s="359">
        <f>+SUBTOTAL(3,$E$8:$E199)</f>
        <v>192</v>
      </c>
      <c r="B199" s="582">
        <v>45505</v>
      </c>
      <c r="C199" s="359" t="s">
        <v>519</v>
      </c>
      <c r="D199" s="359" t="str">
        <f>+VLOOKUP(C199,'Visual chart Edit'!$B$7:$C$491,2,FALSE)</f>
        <v>DC2+0</v>
      </c>
      <c r="E199" s="359" t="s">
        <v>279</v>
      </c>
      <c r="F199" s="578">
        <v>45526</v>
      </c>
      <c r="G199" s="578">
        <v>45535</v>
      </c>
      <c r="H199" s="579" t="s">
        <v>399</v>
      </c>
      <c r="I199" s="580" t="s">
        <v>240</v>
      </c>
      <c r="J199" s="581"/>
      <c r="K199" s="577"/>
      <c r="L199" s="577"/>
      <c r="M199" s="577"/>
      <c r="N199" s="577"/>
      <c r="O199" s="577"/>
      <c r="P199" s="577"/>
      <c r="Q199" s="577"/>
      <c r="R199" s="577"/>
      <c r="S199" s="577"/>
      <c r="T199" s="577"/>
      <c r="U199" s="577"/>
      <c r="V199" s="577"/>
      <c r="W199" s="577"/>
      <c r="X199" s="577"/>
      <c r="Y199" s="577"/>
      <c r="Z199" s="577"/>
      <c r="AA199" s="577"/>
      <c r="AB199" s="577"/>
      <c r="AC199" s="577"/>
      <c r="AD199" s="577"/>
      <c r="AE199" s="577"/>
      <c r="AF199" s="577"/>
      <c r="AG199" s="577"/>
      <c r="AH199" s="577"/>
      <c r="AI199" s="577"/>
      <c r="AJ199" s="577"/>
      <c r="AK199" s="577"/>
      <c r="AL199" s="577"/>
      <c r="AM199" s="577"/>
      <c r="AN199" s="577"/>
      <c r="AO199" s="577"/>
      <c r="AP199" s="577"/>
      <c r="AQ199" s="577"/>
      <c r="AR199" s="577"/>
      <c r="AS199" s="577"/>
      <c r="AT199" s="577"/>
      <c r="AU199" s="577"/>
      <c r="AV199" s="577"/>
      <c r="AW199" s="577"/>
      <c r="AX199" s="577"/>
      <c r="AY199" s="577"/>
      <c r="AZ199" s="577"/>
      <c r="BA199" s="577"/>
      <c r="BB199" s="577"/>
      <c r="BC199" s="577"/>
      <c r="BD199" s="577"/>
      <c r="BE199" s="577"/>
      <c r="BF199" s="577"/>
      <c r="BG199" s="577"/>
      <c r="BH199" s="577"/>
      <c r="BI199" s="577"/>
      <c r="BJ199" s="577"/>
      <c r="BK199" s="577"/>
      <c r="BL199" s="577"/>
      <c r="BM199" s="577"/>
      <c r="BN199" s="577"/>
      <c r="BO199" s="577"/>
      <c r="BP199" s="577"/>
      <c r="BQ199" s="577"/>
      <c r="BR199" s="577"/>
      <c r="BS199" s="577"/>
      <c r="BT199" s="577"/>
      <c r="BU199" s="577"/>
      <c r="BV199" s="577"/>
      <c r="BW199" s="577"/>
      <c r="BX199" s="577"/>
      <c r="BY199" s="577"/>
      <c r="BZ199" s="577"/>
      <c r="CA199" s="577"/>
      <c r="CB199" s="577"/>
      <c r="CC199" s="577"/>
      <c r="CD199" s="577"/>
      <c r="CE199" s="577"/>
      <c r="CF199" s="577"/>
      <c r="CG199" s="577"/>
      <c r="CH199" s="577"/>
      <c r="CI199" s="577"/>
      <c r="CJ199" s="577"/>
      <c r="CK199" s="577"/>
      <c r="CL199" s="577"/>
      <c r="CM199" s="577"/>
      <c r="CN199" s="577"/>
      <c r="CO199" s="577"/>
      <c r="CP199" s="577"/>
      <c r="CQ199" s="577"/>
      <c r="CR199" s="577"/>
      <c r="CS199" s="577"/>
      <c r="CT199" s="577"/>
      <c r="CU199" s="577"/>
      <c r="CV199" s="577"/>
      <c r="CW199" s="577"/>
    </row>
    <row r="200" spans="1:101" x14ac:dyDescent="0.3">
      <c r="A200" s="359">
        <f>+SUBTOTAL(3,$E$8:$E200)</f>
        <v>193</v>
      </c>
      <c r="B200" s="582">
        <v>45536</v>
      </c>
      <c r="C200" s="582" t="s">
        <v>486</v>
      </c>
      <c r="D200" s="359" t="str">
        <f>+VLOOKUP(C200,'Visual chart Edit'!$B$7:$C$491,2,FALSE)</f>
        <v>DA+3</v>
      </c>
      <c r="E200" s="359" t="s">
        <v>279</v>
      </c>
      <c r="F200" s="578">
        <v>45526</v>
      </c>
      <c r="G200" s="578">
        <v>45536</v>
      </c>
      <c r="H200" s="579" t="s">
        <v>1018</v>
      </c>
      <c r="I200" s="580" t="s">
        <v>393</v>
      </c>
      <c r="J200" s="581"/>
      <c r="K200" s="577"/>
      <c r="L200" s="577"/>
      <c r="M200" s="577"/>
      <c r="N200" s="577"/>
      <c r="O200" s="577"/>
      <c r="P200" s="577"/>
      <c r="Q200" s="577"/>
      <c r="R200" s="577"/>
      <c r="S200" s="577"/>
      <c r="T200" s="577"/>
      <c r="U200" s="577"/>
      <c r="V200" s="577"/>
      <c r="W200" s="577"/>
      <c r="X200" s="577"/>
      <c r="Y200" s="577"/>
      <c r="Z200" s="577"/>
      <c r="AA200" s="577"/>
      <c r="AB200" s="577"/>
      <c r="AC200" s="577"/>
      <c r="AD200" s="577"/>
      <c r="AE200" s="577"/>
      <c r="AF200" s="577"/>
      <c r="AG200" s="577"/>
      <c r="AH200" s="577"/>
      <c r="AI200" s="577"/>
      <c r="AJ200" s="577"/>
      <c r="AK200" s="577"/>
      <c r="AL200" s="577"/>
      <c r="AM200" s="577"/>
      <c r="AN200" s="577"/>
      <c r="AO200" s="577"/>
      <c r="AP200" s="577"/>
      <c r="AQ200" s="577"/>
      <c r="AR200" s="577"/>
      <c r="AS200" s="577"/>
      <c r="AT200" s="577"/>
      <c r="AU200" s="577"/>
      <c r="AV200" s="577"/>
      <c r="AW200" s="577"/>
      <c r="AX200" s="577"/>
      <c r="AY200" s="577"/>
      <c r="AZ200" s="577"/>
      <c r="BA200" s="577"/>
      <c r="BB200" s="577"/>
      <c r="BC200" s="577"/>
      <c r="BD200" s="577"/>
      <c r="BE200" s="577"/>
      <c r="BF200" s="577"/>
      <c r="BG200" s="577"/>
      <c r="BH200" s="577"/>
      <c r="BI200" s="577"/>
      <c r="BJ200" s="577"/>
      <c r="BK200" s="577"/>
      <c r="BL200" s="577"/>
      <c r="BM200" s="577"/>
      <c r="BN200" s="577"/>
      <c r="BO200" s="577"/>
      <c r="BP200" s="577"/>
      <c r="BQ200" s="577"/>
      <c r="BR200" s="577"/>
      <c r="BS200" s="577"/>
      <c r="BT200" s="577"/>
      <c r="BU200" s="577"/>
      <c r="BV200" s="577"/>
      <c r="BW200" s="577"/>
      <c r="BX200" s="577"/>
      <c r="BY200" s="577"/>
      <c r="BZ200" s="577"/>
      <c r="CA200" s="577"/>
      <c r="CB200" s="577"/>
      <c r="CC200" s="577"/>
      <c r="CD200" s="577"/>
      <c r="CE200" s="577"/>
      <c r="CF200" s="577"/>
      <c r="CG200" s="577"/>
      <c r="CH200" s="577"/>
      <c r="CI200" s="577"/>
      <c r="CJ200" s="577"/>
      <c r="CK200" s="577"/>
      <c r="CL200" s="577"/>
      <c r="CM200" s="577"/>
      <c r="CN200" s="577"/>
      <c r="CO200" s="577"/>
      <c r="CP200" s="577"/>
      <c r="CQ200" s="577"/>
      <c r="CR200" s="577"/>
      <c r="CS200" s="577"/>
      <c r="CT200" s="577"/>
      <c r="CU200" s="577"/>
      <c r="CV200" s="577"/>
      <c r="CW200" s="577"/>
    </row>
    <row r="201" spans="1:101" x14ac:dyDescent="0.3">
      <c r="A201" s="359">
        <f>+SUBTOTAL(3,$E$8:$E201)</f>
        <v>194</v>
      </c>
      <c r="B201" s="582">
        <v>45536</v>
      </c>
      <c r="C201" s="359" t="s">
        <v>520</v>
      </c>
      <c r="D201" s="359" t="str">
        <f>+VLOOKUP(C201,'Visual chart Edit'!$B$7:$C$491,2,FALSE)</f>
        <v>DA+0</v>
      </c>
      <c r="E201" s="359" t="s">
        <v>279</v>
      </c>
      <c r="F201" s="578">
        <v>45533</v>
      </c>
      <c r="G201" s="578">
        <v>45538</v>
      </c>
      <c r="H201" s="579" t="s">
        <v>399</v>
      </c>
      <c r="I201" s="580" t="s">
        <v>240</v>
      </c>
      <c r="J201" s="581"/>
      <c r="K201" s="577"/>
      <c r="L201" s="577"/>
      <c r="M201" s="577"/>
      <c r="N201" s="577"/>
      <c r="O201" s="577"/>
      <c r="P201" s="577"/>
      <c r="Q201" s="577"/>
      <c r="R201" s="577"/>
      <c r="S201" s="577"/>
      <c r="T201" s="577"/>
      <c r="U201" s="577"/>
      <c r="V201" s="577"/>
      <c r="W201" s="577"/>
      <c r="X201" s="577"/>
      <c r="Y201" s="577"/>
      <c r="Z201" s="577"/>
      <c r="AA201" s="577"/>
      <c r="AB201" s="577"/>
      <c r="AC201" s="577"/>
      <c r="AD201" s="577"/>
      <c r="AE201" s="577"/>
      <c r="AF201" s="577"/>
      <c r="AG201" s="577"/>
      <c r="AH201" s="577"/>
      <c r="AI201" s="577"/>
      <c r="AJ201" s="577"/>
      <c r="AK201" s="577"/>
      <c r="AL201" s="577"/>
      <c r="AM201" s="577"/>
      <c r="AN201" s="577"/>
      <c r="AO201" s="577"/>
      <c r="AP201" s="577"/>
      <c r="AQ201" s="577"/>
      <c r="AR201" s="577"/>
      <c r="AS201" s="577"/>
      <c r="AT201" s="577"/>
      <c r="AU201" s="577"/>
      <c r="AV201" s="577"/>
      <c r="AW201" s="577"/>
      <c r="AX201" s="577"/>
      <c r="AY201" s="577"/>
      <c r="AZ201" s="577"/>
      <c r="BA201" s="577"/>
      <c r="BB201" s="577"/>
      <c r="BC201" s="577"/>
      <c r="BD201" s="577"/>
      <c r="BE201" s="577"/>
      <c r="BF201" s="577"/>
      <c r="BG201" s="577"/>
      <c r="BH201" s="577"/>
      <c r="BI201" s="577"/>
      <c r="BJ201" s="577"/>
      <c r="BK201" s="577"/>
      <c r="BL201" s="577"/>
      <c r="BM201" s="577"/>
      <c r="BN201" s="577"/>
      <c r="BO201" s="577"/>
      <c r="BP201" s="577"/>
      <c r="BQ201" s="577"/>
      <c r="BR201" s="577"/>
      <c r="BS201" s="577"/>
      <c r="BT201" s="577"/>
      <c r="BU201" s="577"/>
      <c r="BV201" s="577"/>
      <c r="BW201" s="577"/>
      <c r="BX201" s="577"/>
      <c r="BY201" s="577"/>
      <c r="BZ201" s="577"/>
      <c r="CA201" s="577"/>
      <c r="CB201" s="577"/>
      <c r="CC201" s="577"/>
      <c r="CD201" s="577"/>
      <c r="CE201" s="577"/>
      <c r="CF201" s="577"/>
      <c r="CG201" s="577"/>
      <c r="CH201" s="577"/>
      <c r="CI201" s="577"/>
      <c r="CJ201" s="577"/>
      <c r="CK201" s="577"/>
      <c r="CL201" s="577"/>
      <c r="CM201" s="577"/>
      <c r="CN201" s="577"/>
      <c r="CO201" s="577"/>
      <c r="CP201" s="577"/>
      <c r="CQ201" s="577"/>
      <c r="CR201" s="577"/>
      <c r="CS201" s="577"/>
      <c r="CT201" s="577"/>
      <c r="CU201" s="577"/>
      <c r="CV201" s="577"/>
      <c r="CW201" s="577"/>
    </row>
    <row r="202" spans="1:101" x14ac:dyDescent="0.3">
      <c r="A202" s="359">
        <f>+SUBTOTAL(3,$E$8:$E202)</f>
        <v>195</v>
      </c>
      <c r="B202" s="582">
        <v>45536</v>
      </c>
      <c r="C202" s="359" t="s">
        <v>510</v>
      </c>
      <c r="D202" s="359" t="str">
        <f>+VLOOKUP(C202,'Visual chart Edit'!$B$7:$C$491,2,FALSE)</f>
        <v>DA+6</v>
      </c>
      <c r="E202" s="359" t="s">
        <v>279</v>
      </c>
      <c r="F202" s="578">
        <v>45531</v>
      </c>
      <c r="G202" s="578">
        <v>45538</v>
      </c>
      <c r="H202" s="579" t="s">
        <v>587</v>
      </c>
      <c r="I202" s="580" t="s">
        <v>240</v>
      </c>
      <c r="J202" s="581"/>
      <c r="K202" s="577"/>
      <c r="L202" s="577"/>
      <c r="M202" s="577"/>
      <c r="N202" s="577"/>
      <c r="O202" s="577"/>
      <c r="P202" s="577"/>
      <c r="Q202" s="577"/>
      <c r="R202" s="577"/>
      <c r="S202" s="577"/>
      <c r="T202" s="577"/>
      <c r="U202" s="577"/>
      <c r="V202" s="577"/>
      <c r="W202" s="577"/>
      <c r="X202" s="577"/>
      <c r="Y202" s="577"/>
      <c r="Z202" s="577"/>
      <c r="AA202" s="577"/>
      <c r="AB202" s="577"/>
      <c r="AC202" s="577"/>
      <c r="AD202" s="577"/>
      <c r="AE202" s="577"/>
      <c r="AF202" s="577"/>
      <c r="AG202" s="577"/>
      <c r="AH202" s="577"/>
      <c r="AI202" s="577"/>
      <c r="AJ202" s="577"/>
      <c r="AK202" s="577"/>
      <c r="AL202" s="577"/>
      <c r="AM202" s="577"/>
      <c r="AN202" s="577"/>
      <c r="AO202" s="577"/>
      <c r="AP202" s="577"/>
      <c r="AQ202" s="577"/>
      <c r="AR202" s="577"/>
      <c r="AS202" s="577"/>
      <c r="AT202" s="577"/>
      <c r="AU202" s="577"/>
      <c r="AV202" s="577"/>
      <c r="AW202" s="577"/>
      <c r="AX202" s="577"/>
      <c r="AY202" s="577"/>
      <c r="AZ202" s="577"/>
      <c r="BA202" s="577"/>
      <c r="BB202" s="577"/>
      <c r="BC202" s="577"/>
      <c r="BD202" s="577"/>
      <c r="BE202" s="577"/>
      <c r="BF202" s="577"/>
      <c r="BG202" s="577"/>
      <c r="BH202" s="577"/>
      <c r="BI202" s="577"/>
      <c r="BJ202" s="577"/>
      <c r="BK202" s="577"/>
      <c r="BL202" s="577"/>
      <c r="BM202" s="577"/>
      <c r="BN202" s="577"/>
      <c r="BO202" s="577"/>
      <c r="BP202" s="577"/>
      <c r="BQ202" s="577"/>
      <c r="BR202" s="577"/>
      <c r="BS202" s="577"/>
      <c r="BT202" s="577"/>
      <c r="BU202" s="577"/>
      <c r="BV202" s="577"/>
      <c r="BW202" s="577"/>
      <c r="BX202" s="577"/>
      <c r="BY202" s="577"/>
      <c r="BZ202" s="577"/>
      <c r="CA202" s="577"/>
      <c r="CB202" s="577"/>
      <c r="CC202" s="577"/>
      <c r="CD202" s="577"/>
      <c r="CE202" s="577"/>
      <c r="CF202" s="577"/>
      <c r="CG202" s="577"/>
      <c r="CH202" s="577"/>
      <c r="CI202" s="577"/>
      <c r="CJ202" s="577"/>
      <c r="CK202" s="577"/>
      <c r="CL202" s="577"/>
      <c r="CM202" s="577"/>
      <c r="CN202" s="577"/>
      <c r="CO202" s="577"/>
      <c r="CP202" s="577"/>
      <c r="CQ202" s="577"/>
      <c r="CR202" s="577"/>
      <c r="CS202" s="577"/>
      <c r="CT202" s="577"/>
      <c r="CU202" s="577"/>
      <c r="CV202" s="577"/>
      <c r="CW202" s="577"/>
    </row>
    <row r="203" spans="1:101" x14ac:dyDescent="0.3">
      <c r="A203" s="359">
        <f>+SUBTOTAL(3,$E$8:$E203)</f>
        <v>196</v>
      </c>
      <c r="B203" s="582">
        <v>45536</v>
      </c>
      <c r="C203" s="359" t="s">
        <v>496</v>
      </c>
      <c r="D203" s="359" t="str">
        <f>+VLOOKUP(C203,'Visual chart Edit'!$B$7:$C$491,2,FALSE)</f>
        <v>DA+3</v>
      </c>
      <c r="E203" s="359" t="s">
        <v>279</v>
      </c>
      <c r="F203" s="578">
        <v>45532</v>
      </c>
      <c r="G203" s="578">
        <v>45538</v>
      </c>
      <c r="H203" s="579" t="s">
        <v>553</v>
      </c>
      <c r="I203" s="580" t="s">
        <v>393</v>
      </c>
      <c r="J203" s="581"/>
      <c r="K203" s="577"/>
      <c r="L203" s="577"/>
      <c r="M203" s="577"/>
      <c r="N203" s="577"/>
      <c r="O203" s="577"/>
      <c r="P203" s="577"/>
      <c r="Q203" s="577"/>
      <c r="R203" s="577"/>
      <c r="S203" s="577"/>
      <c r="T203" s="577"/>
      <c r="U203" s="577"/>
      <c r="V203" s="577"/>
      <c r="W203" s="577"/>
      <c r="X203" s="577"/>
      <c r="Y203" s="577"/>
      <c r="Z203" s="577"/>
      <c r="AA203" s="577"/>
      <c r="AB203" s="577"/>
      <c r="AC203" s="577"/>
      <c r="AD203" s="577"/>
      <c r="AE203" s="577"/>
      <c r="AF203" s="577"/>
      <c r="AG203" s="577"/>
      <c r="AH203" s="577"/>
      <c r="AI203" s="577"/>
      <c r="AJ203" s="577"/>
      <c r="AK203" s="577"/>
      <c r="AL203" s="577"/>
      <c r="AM203" s="577"/>
      <c r="AN203" s="577"/>
      <c r="AO203" s="577"/>
      <c r="AP203" s="577"/>
      <c r="AQ203" s="577"/>
      <c r="AR203" s="577"/>
      <c r="AS203" s="577"/>
      <c r="AT203" s="577"/>
      <c r="AU203" s="577"/>
      <c r="AV203" s="577"/>
      <c r="AW203" s="577"/>
      <c r="AX203" s="577"/>
      <c r="AY203" s="577"/>
      <c r="AZ203" s="577"/>
      <c r="BA203" s="577"/>
      <c r="BB203" s="577"/>
      <c r="BC203" s="577"/>
      <c r="BD203" s="577"/>
      <c r="BE203" s="577"/>
      <c r="BF203" s="577"/>
      <c r="BG203" s="577"/>
      <c r="BH203" s="577"/>
      <c r="BI203" s="577"/>
      <c r="BJ203" s="577"/>
      <c r="BK203" s="577"/>
      <c r="BL203" s="577"/>
      <c r="BM203" s="577"/>
      <c r="BN203" s="577"/>
      <c r="BO203" s="577"/>
      <c r="BP203" s="577"/>
      <c r="BQ203" s="577"/>
      <c r="BR203" s="577"/>
      <c r="BS203" s="577"/>
      <c r="BT203" s="577"/>
      <c r="BU203" s="577"/>
      <c r="BV203" s="577"/>
      <c r="BW203" s="577"/>
      <c r="BX203" s="577"/>
      <c r="BY203" s="577"/>
      <c r="BZ203" s="577"/>
      <c r="CA203" s="577"/>
      <c r="CB203" s="577"/>
      <c r="CC203" s="577"/>
      <c r="CD203" s="577"/>
      <c r="CE203" s="577"/>
      <c r="CF203" s="577"/>
      <c r="CG203" s="577"/>
      <c r="CH203" s="577"/>
      <c r="CI203" s="577"/>
      <c r="CJ203" s="577"/>
      <c r="CK203" s="577"/>
      <c r="CL203" s="577"/>
      <c r="CM203" s="577"/>
      <c r="CN203" s="577"/>
      <c r="CO203" s="577"/>
      <c r="CP203" s="577"/>
      <c r="CQ203" s="577"/>
      <c r="CR203" s="577"/>
      <c r="CS203" s="577"/>
      <c r="CT203" s="577"/>
      <c r="CU203" s="577"/>
      <c r="CV203" s="577"/>
      <c r="CW203" s="577"/>
    </row>
    <row r="204" spans="1:101" x14ac:dyDescent="0.3">
      <c r="A204" s="359">
        <f>+SUBTOTAL(3,$E$8:$E204)</f>
        <v>197</v>
      </c>
      <c r="B204" s="582">
        <v>45536</v>
      </c>
      <c r="C204" s="359" t="s">
        <v>575</v>
      </c>
      <c r="D204" s="359" t="str">
        <f>+VLOOKUP(C204,'Visual chart Edit'!$B$7:$C$491,2,FALSE)</f>
        <v>DA+3</v>
      </c>
      <c r="E204" s="359" t="s">
        <v>279</v>
      </c>
      <c r="F204" s="578">
        <v>45529</v>
      </c>
      <c r="G204" s="578">
        <v>45540</v>
      </c>
      <c r="H204" s="579" t="s">
        <v>254</v>
      </c>
      <c r="I204" s="580" t="s">
        <v>225</v>
      </c>
      <c r="J204" s="581"/>
      <c r="K204" s="577"/>
      <c r="L204" s="577"/>
      <c r="M204" s="577"/>
      <c r="N204" s="577"/>
      <c r="O204" s="577"/>
      <c r="P204" s="577"/>
      <c r="Q204" s="577"/>
      <c r="R204" s="577"/>
      <c r="S204" s="577"/>
      <c r="T204" s="577"/>
      <c r="U204" s="577"/>
      <c r="V204" s="577"/>
      <c r="W204" s="577"/>
      <c r="X204" s="577"/>
      <c r="Y204" s="577"/>
      <c r="Z204" s="577"/>
      <c r="AA204" s="577"/>
      <c r="AB204" s="577"/>
      <c r="AC204" s="577"/>
      <c r="AD204" s="577"/>
      <c r="AE204" s="577"/>
      <c r="AF204" s="577"/>
      <c r="AG204" s="577"/>
      <c r="AH204" s="577"/>
      <c r="AI204" s="577"/>
      <c r="AJ204" s="577"/>
      <c r="AK204" s="577"/>
      <c r="AL204" s="577"/>
      <c r="AM204" s="577"/>
      <c r="AN204" s="577"/>
      <c r="AO204" s="577"/>
      <c r="AP204" s="577"/>
      <c r="AQ204" s="577"/>
      <c r="AR204" s="577"/>
      <c r="AS204" s="577"/>
      <c r="AT204" s="577"/>
      <c r="AU204" s="577"/>
      <c r="AV204" s="577"/>
      <c r="AW204" s="577"/>
      <c r="AX204" s="577"/>
      <c r="AY204" s="577"/>
      <c r="AZ204" s="577"/>
      <c r="BA204" s="577"/>
      <c r="BB204" s="577"/>
      <c r="BC204" s="577"/>
      <c r="BD204" s="577"/>
      <c r="BE204" s="577"/>
      <c r="BF204" s="577"/>
      <c r="BG204" s="577"/>
      <c r="BH204" s="577"/>
      <c r="BI204" s="577"/>
      <c r="BJ204" s="577"/>
      <c r="BK204" s="577"/>
      <c r="BL204" s="577"/>
      <c r="BM204" s="577"/>
      <c r="BN204" s="577"/>
      <c r="BO204" s="577"/>
      <c r="BP204" s="577"/>
      <c r="BQ204" s="577"/>
      <c r="BR204" s="577"/>
      <c r="BS204" s="577"/>
      <c r="BT204" s="577"/>
      <c r="BU204" s="577"/>
      <c r="BV204" s="577"/>
      <c r="BW204" s="577"/>
      <c r="BX204" s="577"/>
      <c r="BY204" s="577"/>
      <c r="BZ204" s="577"/>
      <c r="CA204" s="577"/>
      <c r="CB204" s="577"/>
      <c r="CC204" s="577"/>
      <c r="CD204" s="577"/>
      <c r="CE204" s="577"/>
      <c r="CF204" s="577"/>
      <c r="CG204" s="577"/>
      <c r="CH204" s="577"/>
      <c r="CI204" s="577"/>
      <c r="CJ204" s="577"/>
      <c r="CK204" s="577"/>
      <c r="CL204" s="577"/>
      <c r="CM204" s="577"/>
      <c r="CN204" s="577"/>
      <c r="CO204" s="577"/>
      <c r="CP204" s="577"/>
      <c r="CQ204" s="577"/>
      <c r="CR204" s="577"/>
      <c r="CS204" s="577"/>
      <c r="CT204" s="577"/>
      <c r="CU204" s="577"/>
      <c r="CV204" s="577"/>
      <c r="CW204" s="577"/>
    </row>
    <row r="205" spans="1:101" x14ac:dyDescent="0.3">
      <c r="A205" s="359">
        <f>+SUBTOTAL(3,$E$8:$E205)</f>
        <v>198</v>
      </c>
      <c r="B205" s="582">
        <v>45536</v>
      </c>
      <c r="C205" s="359" t="s">
        <v>735</v>
      </c>
      <c r="D205" s="359" t="str">
        <f>+VLOOKUP(C205,'Visual chart Edit'!$B$7:$C$491,2,FALSE)</f>
        <v>DA+6</v>
      </c>
      <c r="E205" s="359" t="s">
        <v>146</v>
      </c>
      <c r="F205" s="578">
        <v>45534</v>
      </c>
      <c r="G205" s="578">
        <v>45540</v>
      </c>
      <c r="H205" s="579" t="s">
        <v>884</v>
      </c>
      <c r="I205" s="580" t="s">
        <v>1032</v>
      </c>
      <c r="J205" s="581"/>
      <c r="K205" s="577"/>
      <c r="L205" s="577"/>
      <c r="M205" s="577"/>
      <c r="N205" s="577"/>
      <c r="O205" s="577"/>
      <c r="P205" s="577"/>
      <c r="Q205" s="577"/>
      <c r="R205" s="577"/>
      <c r="S205" s="577"/>
      <c r="T205" s="577"/>
      <c r="U205" s="577"/>
      <c r="V205" s="577"/>
      <c r="W205" s="577"/>
      <c r="X205" s="577"/>
      <c r="Y205" s="577"/>
      <c r="Z205" s="577"/>
      <c r="AA205" s="577"/>
      <c r="AB205" s="577"/>
      <c r="AC205" s="577"/>
      <c r="AD205" s="577"/>
      <c r="AE205" s="577"/>
      <c r="AF205" s="577"/>
      <c r="AG205" s="577"/>
      <c r="AH205" s="577"/>
      <c r="AI205" s="577"/>
      <c r="AJ205" s="577"/>
      <c r="AK205" s="577"/>
      <c r="AL205" s="577"/>
      <c r="AM205" s="577"/>
      <c r="AN205" s="577"/>
      <c r="AO205" s="577"/>
      <c r="AP205" s="577"/>
      <c r="AQ205" s="577"/>
      <c r="AR205" s="577"/>
      <c r="AS205" s="577"/>
      <c r="AT205" s="577"/>
      <c r="AU205" s="577"/>
      <c r="AV205" s="577"/>
      <c r="AW205" s="577"/>
      <c r="AX205" s="577"/>
      <c r="AY205" s="577"/>
      <c r="AZ205" s="577"/>
      <c r="BA205" s="577"/>
      <c r="BB205" s="577"/>
      <c r="BC205" s="577"/>
      <c r="BD205" s="577"/>
      <c r="BE205" s="577"/>
      <c r="BF205" s="577"/>
      <c r="BG205" s="577"/>
      <c r="BH205" s="577"/>
      <c r="BI205" s="577"/>
      <c r="BJ205" s="577"/>
      <c r="BK205" s="577"/>
      <c r="BL205" s="577"/>
      <c r="BM205" s="577"/>
      <c r="BN205" s="577"/>
      <c r="BO205" s="577"/>
      <c r="BP205" s="577"/>
      <c r="BQ205" s="577"/>
      <c r="BR205" s="577"/>
      <c r="BS205" s="577"/>
      <c r="BT205" s="577"/>
      <c r="BU205" s="577"/>
      <c r="BV205" s="577"/>
      <c r="BW205" s="577"/>
      <c r="BX205" s="577"/>
      <c r="BY205" s="577"/>
      <c r="BZ205" s="577"/>
      <c r="CA205" s="577"/>
      <c r="CB205" s="577"/>
      <c r="CC205" s="577"/>
      <c r="CD205" s="577"/>
      <c r="CE205" s="577"/>
      <c r="CF205" s="577"/>
      <c r="CG205" s="577"/>
      <c r="CH205" s="577"/>
      <c r="CI205" s="577"/>
      <c r="CJ205" s="577"/>
      <c r="CK205" s="577"/>
      <c r="CL205" s="577"/>
      <c r="CM205" s="577"/>
      <c r="CN205" s="577"/>
      <c r="CO205" s="577"/>
      <c r="CP205" s="577"/>
      <c r="CQ205" s="577"/>
      <c r="CR205" s="577"/>
      <c r="CS205" s="577"/>
      <c r="CT205" s="577"/>
      <c r="CU205" s="577"/>
      <c r="CV205" s="577"/>
      <c r="CW205" s="577"/>
    </row>
    <row r="206" spans="1:101" x14ac:dyDescent="0.3">
      <c r="A206" s="359">
        <f>+SUBTOTAL(3,$E$8:$E206)</f>
        <v>199</v>
      </c>
      <c r="B206" s="582">
        <v>45536</v>
      </c>
      <c r="C206" s="359" t="s">
        <v>505</v>
      </c>
      <c r="D206" s="359" t="str">
        <f>+VLOOKUP(C206,'Visual chart Edit'!$B$7:$C$491,2,FALSE)</f>
        <v>DA+0</v>
      </c>
      <c r="E206" s="359" t="s">
        <v>279</v>
      </c>
      <c r="F206" s="578">
        <v>45531</v>
      </c>
      <c r="G206" s="578">
        <v>45541</v>
      </c>
      <c r="H206" s="579" t="s">
        <v>599</v>
      </c>
      <c r="I206" s="580" t="s">
        <v>240</v>
      </c>
      <c r="J206" s="581"/>
      <c r="K206" s="577"/>
      <c r="L206" s="577"/>
      <c r="M206" s="577"/>
      <c r="N206" s="577"/>
      <c r="O206" s="577"/>
      <c r="P206" s="577"/>
      <c r="Q206" s="577"/>
      <c r="R206" s="577"/>
      <c r="S206" s="577"/>
      <c r="T206" s="577"/>
      <c r="U206" s="577"/>
      <c r="V206" s="577"/>
      <c r="W206" s="577"/>
      <c r="X206" s="577"/>
      <c r="Y206" s="577"/>
      <c r="Z206" s="577"/>
      <c r="AA206" s="577"/>
      <c r="AB206" s="577"/>
      <c r="AC206" s="577"/>
      <c r="AD206" s="577"/>
      <c r="AE206" s="577"/>
      <c r="AF206" s="577"/>
      <c r="AG206" s="577"/>
      <c r="AH206" s="577"/>
      <c r="AI206" s="577"/>
      <c r="AJ206" s="577"/>
      <c r="AK206" s="577"/>
      <c r="AL206" s="577"/>
      <c r="AM206" s="577"/>
      <c r="AN206" s="577"/>
      <c r="AO206" s="577"/>
      <c r="AP206" s="577"/>
      <c r="AQ206" s="577"/>
      <c r="AR206" s="577"/>
      <c r="AS206" s="577"/>
      <c r="AT206" s="577"/>
      <c r="AU206" s="577"/>
      <c r="AV206" s="577"/>
      <c r="AW206" s="577"/>
      <c r="AX206" s="577"/>
      <c r="AY206" s="577"/>
      <c r="AZ206" s="577"/>
      <c r="BA206" s="577"/>
      <c r="BB206" s="577"/>
      <c r="BC206" s="577"/>
      <c r="BD206" s="577"/>
      <c r="BE206" s="577"/>
      <c r="BF206" s="577"/>
      <c r="BG206" s="577"/>
      <c r="BH206" s="577"/>
      <c r="BI206" s="577"/>
      <c r="BJ206" s="577"/>
      <c r="BK206" s="577"/>
      <c r="BL206" s="577"/>
      <c r="BM206" s="577"/>
      <c r="BN206" s="577"/>
      <c r="BO206" s="577"/>
      <c r="BP206" s="577"/>
      <c r="BQ206" s="577"/>
      <c r="BR206" s="577"/>
      <c r="BS206" s="577"/>
      <c r="BT206" s="577"/>
      <c r="BU206" s="577"/>
      <c r="BV206" s="577"/>
      <c r="BW206" s="577"/>
      <c r="BX206" s="577"/>
      <c r="BY206" s="577"/>
      <c r="BZ206" s="577"/>
      <c r="CA206" s="577"/>
      <c r="CB206" s="577"/>
      <c r="CC206" s="577"/>
      <c r="CD206" s="577"/>
      <c r="CE206" s="577"/>
      <c r="CF206" s="577"/>
      <c r="CG206" s="577"/>
      <c r="CH206" s="577"/>
      <c r="CI206" s="577"/>
      <c r="CJ206" s="577"/>
      <c r="CK206" s="577"/>
      <c r="CL206" s="577"/>
      <c r="CM206" s="577"/>
      <c r="CN206" s="577"/>
      <c r="CO206" s="577"/>
      <c r="CP206" s="577"/>
      <c r="CQ206" s="577"/>
      <c r="CR206" s="577"/>
      <c r="CS206" s="577"/>
      <c r="CT206" s="577"/>
      <c r="CU206" s="577"/>
      <c r="CV206" s="577"/>
      <c r="CW206" s="577"/>
    </row>
    <row r="207" spans="1:101" x14ac:dyDescent="0.3">
      <c r="A207" s="359">
        <f>+SUBTOTAL(3,$E$8:$E207)</f>
        <v>200</v>
      </c>
      <c r="B207" s="582">
        <v>45536</v>
      </c>
      <c r="C207" s="359" t="s">
        <v>489</v>
      </c>
      <c r="D207" s="359" t="str">
        <f>+VLOOKUP(C207,'Visual chart Edit'!$B$7:$C$491,2,FALSE)</f>
        <v>DA+3</v>
      </c>
      <c r="E207" s="359" t="s">
        <v>279</v>
      </c>
      <c r="F207" s="578">
        <v>45537</v>
      </c>
      <c r="G207" s="578">
        <v>45542</v>
      </c>
      <c r="H207" s="579" t="s">
        <v>553</v>
      </c>
      <c r="I207" s="580" t="s">
        <v>240</v>
      </c>
      <c r="J207" s="581"/>
      <c r="K207" s="577"/>
      <c r="L207" s="577"/>
      <c r="M207" s="577"/>
      <c r="N207" s="577"/>
      <c r="O207" s="577"/>
      <c r="P207" s="577"/>
      <c r="Q207" s="577"/>
      <c r="R207" s="577"/>
      <c r="S207" s="577"/>
      <c r="T207" s="577"/>
      <c r="U207" s="577"/>
      <c r="V207" s="577"/>
      <c r="W207" s="577"/>
      <c r="X207" s="577"/>
      <c r="Y207" s="577"/>
      <c r="Z207" s="577"/>
      <c r="AA207" s="577"/>
      <c r="AB207" s="577"/>
      <c r="AC207" s="577"/>
      <c r="AD207" s="577"/>
      <c r="AE207" s="577"/>
      <c r="AF207" s="577"/>
      <c r="AG207" s="577"/>
      <c r="AH207" s="577"/>
      <c r="AI207" s="577"/>
      <c r="AJ207" s="577"/>
      <c r="AK207" s="577"/>
      <c r="AL207" s="577"/>
      <c r="AM207" s="577"/>
      <c r="AN207" s="577"/>
      <c r="AO207" s="577"/>
      <c r="AP207" s="577"/>
      <c r="AQ207" s="577"/>
      <c r="AR207" s="577"/>
      <c r="AS207" s="577"/>
      <c r="AT207" s="577"/>
      <c r="AU207" s="577"/>
      <c r="AV207" s="577"/>
      <c r="AW207" s="577"/>
      <c r="AX207" s="577"/>
      <c r="AY207" s="577"/>
      <c r="AZ207" s="577"/>
      <c r="BA207" s="577"/>
      <c r="BB207" s="577"/>
      <c r="BC207" s="577"/>
      <c r="BD207" s="577"/>
      <c r="BE207" s="577"/>
      <c r="BF207" s="577"/>
      <c r="BG207" s="577"/>
      <c r="BH207" s="577"/>
      <c r="BI207" s="577"/>
      <c r="BJ207" s="577"/>
      <c r="BK207" s="577"/>
      <c r="BL207" s="577"/>
      <c r="BM207" s="577"/>
      <c r="BN207" s="577"/>
      <c r="BO207" s="577"/>
      <c r="BP207" s="577"/>
      <c r="BQ207" s="577"/>
      <c r="BR207" s="577"/>
      <c r="BS207" s="577"/>
      <c r="BT207" s="577"/>
      <c r="BU207" s="577"/>
      <c r="BV207" s="577"/>
      <c r="BW207" s="577"/>
      <c r="BX207" s="577"/>
      <c r="BY207" s="577"/>
      <c r="BZ207" s="577"/>
      <c r="CA207" s="577"/>
      <c r="CB207" s="577"/>
      <c r="CC207" s="577"/>
      <c r="CD207" s="577"/>
      <c r="CE207" s="577"/>
      <c r="CF207" s="577"/>
      <c r="CG207" s="577"/>
      <c r="CH207" s="577"/>
      <c r="CI207" s="577"/>
      <c r="CJ207" s="577"/>
      <c r="CK207" s="577"/>
      <c r="CL207" s="577"/>
      <c r="CM207" s="577"/>
      <c r="CN207" s="577"/>
      <c r="CO207" s="577"/>
      <c r="CP207" s="577"/>
      <c r="CQ207" s="577"/>
      <c r="CR207" s="577"/>
      <c r="CS207" s="577"/>
      <c r="CT207" s="577"/>
      <c r="CU207" s="577"/>
      <c r="CV207" s="577"/>
      <c r="CW207" s="577"/>
    </row>
    <row r="208" spans="1:101" x14ac:dyDescent="0.3">
      <c r="A208" s="359">
        <f>+SUBTOTAL(3,$E$8:$E208)</f>
        <v>201</v>
      </c>
      <c r="B208" s="582">
        <v>45536</v>
      </c>
      <c r="C208" s="359" t="s">
        <v>739</v>
      </c>
      <c r="D208" s="359" t="str">
        <f>+VLOOKUP(C208,'Visual chart Edit'!$B$7:$C$491,2,FALSE)</f>
        <v>DA+3</v>
      </c>
      <c r="E208" s="359" t="s">
        <v>146</v>
      </c>
      <c r="F208" s="578">
        <v>45540</v>
      </c>
      <c r="G208" s="578">
        <v>45544</v>
      </c>
      <c r="H208" s="579" t="s">
        <v>884</v>
      </c>
      <c r="I208" s="580" t="s">
        <v>1032</v>
      </c>
      <c r="J208" s="581"/>
      <c r="K208" s="577"/>
      <c r="L208" s="577"/>
      <c r="M208" s="577"/>
      <c r="N208" s="577"/>
      <c r="O208" s="577"/>
      <c r="P208" s="577"/>
      <c r="Q208" s="577"/>
      <c r="R208" s="577"/>
      <c r="S208" s="577"/>
      <c r="T208" s="577"/>
      <c r="U208" s="577"/>
      <c r="V208" s="577"/>
      <c r="W208" s="577"/>
      <c r="X208" s="577"/>
      <c r="Y208" s="577"/>
      <c r="Z208" s="577"/>
      <c r="AA208" s="577"/>
      <c r="AB208" s="577"/>
      <c r="AC208" s="577"/>
      <c r="AD208" s="577"/>
      <c r="AE208" s="577"/>
      <c r="AF208" s="577"/>
      <c r="AG208" s="577"/>
      <c r="AH208" s="577"/>
      <c r="AI208" s="577"/>
      <c r="AJ208" s="577"/>
      <c r="AK208" s="577"/>
      <c r="AL208" s="577"/>
      <c r="AM208" s="577"/>
      <c r="AN208" s="577"/>
      <c r="AO208" s="577"/>
      <c r="AP208" s="577"/>
      <c r="AQ208" s="577"/>
      <c r="AR208" s="577"/>
      <c r="AS208" s="577"/>
      <c r="AT208" s="577"/>
      <c r="AU208" s="577"/>
      <c r="AV208" s="577"/>
      <c r="AW208" s="577"/>
      <c r="AX208" s="577"/>
      <c r="AY208" s="577"/>
      <c r="AZ208" s="577"/>
      <c r="BA208" s="577"/>
      <c r="BB208" s="577"/>
      <c r="BC208" s="577"/>
      <c r="BD208" s="577"/>
      <c r="BE208" s="577"/>
      <c r="BF208" s="577"/>
      <c r="BG208" s="577"/>
      <c r="BH208" s="577"/>
      <c r="BI208" s="577"/>
      <c r="BJ208" s="577"/>
      <c r="BK208" s="577"/>
      <c r="BL208" s="577"/>
      <c r="BM208" s="577"/>
      <c r="BN208" s="577"/>
      <c r="BO208" s="577"/>
      <c r="BP208" s="577"/>
      <c r="BQ208" s="577"/>
      <c r="BR208" s="577"/>
      <c r="BS208" s="577"/>
      <c r="BT208" s="577"/>
      <c r="BU208" s="577"/>
      <c r="BV208" s="577"/>
      <c r="BW208" s="577"/>
      <c r="BX208" s="577"/>
      <c r="BY208" s="577"/>
      <c r="BZ208" s="577"/>
      <c r="CA208" s="577"/>
      <c r="CB208" s="577"/>
      <c r="CC208" s="577"/>
      <c r="CD208" s="577"/>
      <c r="CE208" s="577"/>
      <c r="CF208" s="577"/>
      <c r="CG208" s="577"/>
      <c r="CH208" s="577"/>
      <c r="CI208" s="577"/>
      <c r="CJ208" s="577"/>
      <c r="CK208" s="577"/>
      <c r="CL208" s="577"/>
      <c r="CM208" s="577"/>
      <c r="CN208" s="577"/>
      <c r="CO208" s="577"/>
      <c r="CP208" s="577"/>
      <c r="CQ208" s="577"/>
      <c r="CR208" s="577"/>
      <c r="CS208" s="577"/>
      <c r="CT208" s="577"/>
      <c r="CU208" s="577"/>
      <c r="CV208" s="577"/>
      <c r="CW208" s="577"/>
    </row>
    <row r="209" spans="1:101" x14ac:dyDescent="0.3">
      <c r="A209" s="359">
        <f>+SUBTOTAL(3,$E$8:$E209)</f>
        <v>202</v>
      </c>
      <c r="B209" s="582">
        <v>45536</v>
      </c>
      <c r="C209" s="359" t="s">
        <v>707</v>
      </c>
      <c r="D209" s="359" t="str">
        <f>+VLOOKUP(C209,'Visual chart Edit'!$B$7:$C$491,2,FALSE)</f>
        <v>DA+6</v>
      </c>
      <c r="E209" s="359" t="s">
        <v>146</v>
      </c>
      <c r="F209" s="578">
        <v>45536</v>
      </c>
      <c r="G209" s="578">
        <v>45545</v>
      </c>
      <c r="H209" s="579" t="s">
        <v>885</v>
      </c>
      <c r="I209" s="580" t="s">
        <v>1032</v>
      </c>
      <c r="J209" s="581"/>
      <c r="K209" s="577"/>
      <c r="L209" s="577"/>
      <c r="M209" s="577"/>
      <c r="N209" s="577"/>
      <c r="O209" s="577"/>
      <c r="P209" s="577"/>
      <c r="Q209" s="577"/>
      <c r="R209" s="577"/>
      <c r="S209" s="577"/>
      <c r="T209" s="577"/>
      <c r="U209" s="577"/>
      <c r="V209" s="577"/>
      <c r="W209" s="577"/>
      <c r="X209" s="577"/>
      <c r="Y209" s="577"/>
      <c r="Z209" s="577"/>
      <c r="AA209" s="577"/>
      <c r="AB209" s="577"/>
      <c r="AC209" s="577"/>
      <c r="AD209" s="577"/>
      <c r="AE209" s="577"/>
      <c r="AF209" s="577"/>
      <c r="AG209" s="577"/>
      <c r="AH209" s="577"/>
      <c r="AI209" s="577"/>
      <c r="AJ209" s="577"/>
      <c r="AK209" s="577"/>
      <c r="AL209" s="577"/>
      <c r="AM209" s="577"/>
      <c r="AN209" s="577"/>
      <c r="AO209" s="577"/>
      <c r="AP209" s="577"/>
      <c r="AQ209" s="577"/>
      <c r="AR209" s="577"/>
      <c r="AS209" s="577"/>
      <c r="AT209" s="577"/>
      <c r="AU209" s="577"/>
      <c r="AV209" s="577"/>
      <c r="AW209" s="577"/>
      <c r="AX209" s="577"/>
      <c r="AY209" s="577"/>
      <c r="AZ209" s="577"/>
      <c r="BA209" s="577"/>
      <c r="BB209" s="577"/>
      <c r="BC209" s="577"/>
      <c r="BD209" s="577"/>
      <c r="BE209" s="577"/>
      <c r="BF209" s="577"/>
      <c r="BG209" s="577"/>
      <c r="BH209" s="577"/>
      <c r="BI209" s="577"/>
      <c r="BJ209" s="577"/>
      <c r="BK209" s="577"/>
      <c r="BL209" s="577"/>
      <c r="BM209" s="577"/>
      <c r="BN209" s="577"/>
      <c r="BO209" s="577"/>
      <c r="BP209" s="577"/>
      <c r="BQ209" s="577"/>
      <c r="BR209" s="577"/>
      <c r="BS209" s="577"/>
      <c r="BT209" s="577"/>
      <c r="BU209" s="577"/>
      <c r="BV209" s="577"/>
      <c r="BW209" s="577"/>
      <c r="BX209" s="577"/>
      <c r="BY209" s="577"/>
      <c r="BZ209" s="577"/>
      <c r="CA209" s="577"/>
      <c r="CB209" s="577"/>
      <c r="CC209" s="577"/>
      <c r="CD209" s="577"/>
      <c r="CE209" s="577"/>
      <c r="CF209" s="577"/>
      <c r="CG209" s="577"/>
      <c r="CH209" s="577"/>
      <c r="CI209" s="577"/>
      <c r="CJ209" s="577"/>
      <c r="CK209" s="577"/>
      <c r="CL209" s="577"/>
      <c r="CM209" s="577"/>
      <c r="CN209" s="577"/>
      <c r="CO209" s="577"/>
      <c r="CP209" s="577"/>
      <c r="CQ209" s="577"/>
      <c r="CR209" s="577"/>
      <c r="CS209" s="577"/>
      <c r="CT209" s="577"/>
      <c r="CU209" s="577"/>
      <c r="CV209" s="577"/>
      <c r="CW209" s="577"/>
    </row>
    <row r="210" spans="1:101" x14ac:dyDescent="0.3">
      <c r="A210" s="359">
        <f>+SUBTOTAL(3,$E$8:$E210)</f>
        <v>203</v>
      </c>
      <c r="B210" s="582">
        <v>45536</v>
      </c>
      <c r="C210" s="359" t="s">
        <v>861</v>
      </c>
      <c r="D210" s="359" t="str">
        <f>+VLOOKUP(C210,'Visual chart Edit'!$B$7:$C$491,2,FALSE)</f>
        <v>DB2+0</v>
      </c>
      <c r="E210" s="359" t="s">
        <v>279</v>
      </c>
      <c r="F210" s="578">
        <v>45544</v>
      </c>
      <c r="G210" s="578">
        <v>45545</v>
      </c>
      <c r="H210" s="579" t="s">
        <v>886</v>
      </c>
      <c r="I210" s="580" t="s">
        <v>1028</v>
      </c>
      <c r="J210" s="581"/>
      <c r="K210" s="577"/>
      <c r="L210" s="577"/>
      <c r="M210" s="577"/>
      <c r="N210" s="577"/>
      <c r="O210" s="577"/>
      <c r="P210" s="577"/>
      <c r="Q210" s="577"/>
      <c r="R210" s="577"/>
      <c r="S210" s="577"/>
      <c r="T210" s="577"/>
      <c r="U210" s="577"/>
      <c r="V210" s="577"/>
      <c r="W210" s="577"/>
      <c r="X210" s="577"/>
      <c r="Y210" s="577"/>
      <c r="Z210" s="577"/>
      <c r="AA210" s="577"/>
      <c r="AB210" s="577"/>
      <c r="AC210" s="577"/>
      <c r="AD210" s="577"/>
      <c r="AE210" s="577"/>
      <c r="AF210" s="577"/>
      <c r="AG210" s="577"/>
      <c r="AH210" s="577"/>
      <c r="AI210" s="577"/>
      <c r="AJ210" s="577"/>
      <c r="AK210" s="577"/>
      <c r="AL210" s="577"/>
      <c r="AM210" s="577"/>
      <c r="AN210" s="577"/>
      <c r="AO210" s="577"/>
      <c r="AP210" s="577"/>
      <c r="AQ210" s="577"/>
      <c r="AR210" s="577"/>
      <c r="AS210" s="577"/>
      <c r="AT210" s="577"/>
      <c r="AU210" s="577"/>
      <c r="AV210" s="577"/>
      <c r="AW210" s="577"/>
      <c r="AX210" s="577"/>
      <c r="AY210" s="577"/>
      <c r="AZ210" s="577"/>
      <c r="BA210" s="577"/>
      <c r="BB210" s="577"/>
      <c r="BC210" s="577"/>
      <c r="BD210" s="577"/>
      <c r="BE210" s="577"/>
      <c r="BF210" s="577"/>
      <c r="BG210" s="577"/>
      <c r="BH210" s="577"/>
      <c r="BI210" s="577"/>
      <c r="BJ210" s="577"/>
      <c r="BK210" s="577"/>
      <c r="BL210" s="577"/>
      <c r="BM210" s="577"/>
      <c r="BN210" s="577"/>
      <c r="BO210" s="577"/>
      <c r="BP210" s="577"/>
      <c r="BQ210" s="577"/>
      <c r="BR210" s="577"/>
      <c r="BS210" s="577"/>
      <c r="BT210" s="577"/>
      <c r="BU210" s="577"/>
      <c r="BV210" s="577"/>
      <c r="BW210" s="577"/>
      <c r="BX210" s="577"/>
      <c r="BY210" s="577"/>
      <c r="BZ210" s="577"/>
      <c r="CA210" s="577"/>
      <c r="CB210" s="577"/>
      <c r="CC210" s="577"/>
      <c r="CD210" s="577"/>
      <c r="CE210" s="577"/>
      <c r="CF210" s="577"/>
      <c r="CG210" s="577"/>
      <c r="CH210" s="577"/>
      <c r="CI210" s="577"/>
      <c r="CJ210" s="577"/>
      <c r="CK210" s="577"/>
      <c r="CL210" s="577"/>
      <c r="CM210" s="577"/>
      <c r="CN210" s="577"/>
      <c r="CO210" s="577"/>
      <c r="CP210" s="577"/>
      <c r="CQ210" s="577"/>
      <c r="CR210" s="577"/>
      <c r="CS210" s="577"/>
      <c r="CT210" s="577"/>
      <c r="CU210" s="577"/>
      <c r="CV210" s="577"/>
      <c r="CW210" s="577"/>
    </row>
    <row r="211" spans="1:101" x14ac:dyDescent="0.3">
      <c r="A211" s="359">
        <f>+SUBTOTAL(3,$E$8:$E211)</f>
        <v>204</v>
      </c>
      <c r="B211" s="582">
        <v>45536</v>
      </c>
      <c r="C211" s="359" t="s">
        <v>870</v>
      </c>
      <c r="D211" s="359" t="str">
        <f>+VLOOKUP(C211,'Visual chart Edit'!$B$7:$C$491,2,FALSE)</f>
        <v>DA+0</v>
      </c>
      <c r="E211" s="359" t="s">
        <v>279</v>
      </c>
      <c r="F211" s="578">
        <v>45543</v>
      </c>
      <c r="G211" s="578">
        <v>45546</v>
      </c>
      <c r="H211" s="579" t="s">
        <v>239</v>
      </c>
      <c r="I211" s="580" t="s">
        <v>1028</v>
      </c>
      <c r="J211" s="581"/>
      <c r="K211" s="577"/>
      <c r="L211" s="577"/>
      <c r="M211" s="577"/>
      <c r="N211" s="577"/>
      <c r="O211" s="577"/>
      <c r="P211" s="577"/>
      <c r="Q211" s="577"/>
      <c r="R211" s="577"/>
      <c r="S211" s="577"/>
      <c r="T211" s="577"/>
      <c r="U211" s="577"/>
      <c r="V211" s="577"/>
      <c r="W211" s="577"/>
      <c r="X211" s="577"/>
      <c r="Y211" s="577"/>
      <c r="Z211" s="577"/>
      <c r="AA211" s="577"/>
      <c r="AB211" s="577"/>
      <c r="AC211" s="577"/>
      <c r="AD211" s="577"/>
      <c r="AE211" s="577"/>
      <c r="AF211" s="577"/>
      <c r="AG211" s="577"/>
      <c r="AH211" s="577"/>
      <c r="AI211" s="577"/>
      <c r="AJ211" s="577"/>
      <c r="AK211" s="577"/>
      <c r="AL211" s="577"/>
      <c r="AM211" s="577"/>
      <c r="AN211" s="577"/>
      <c r="AO211" s="577"/>
      <c r="AP211" s="577"/>
      <c r="AQ211" s="577"/>
      <c r="AR211" s="577"/>
      <c r="AS211" s="577"/>
      <c r="AT211" s="577"/>
      <c r="AU211" s="577"/>
      <c r="AV211" s="577"/>
      <c r="AW211" s="577"/>
      <c r="AX211" s="577"/>
      <c r="AY211" s="577"/>
      <c r="AZ211" s="577"/>
      <c r="BA211" s="577"/>
      <c r="BB211" s="577"/>
      <c r="BC211" s="577"/>
      <c r="BD211" s="577"/>
      <c r="BE211" s="577"/>
      <c r="BF211" s="577"/>
      <c r="BG211" s="577"/>
      <c r="BH211" s="577"/>
      <c r="BI211" s="577"/>
      <c r="BJ211" s="577"/>
      <c r="BK211" s="577"/>
      <c r="BL211" s="577"/>
      <c r="BM211" s="577"/>
      <c r="BN211" s="577"/>
      <c r="BO211" s="577"/>
      <c r="BP211" s="577"/>
      <c r="BQ211" s="577"/>
      <c r="BR211" s="577"/>
      <c r="BS211" s="577"/>
      <c r="BT211" s="577"/>
      <c r="BU211" s="577"/>
      <c r="BV211" s="577"/>
      <c r="BW211" s="577"/>
      <c r="BX211" s="577"/>
      <c r="BY211" s="577"/>
      <c r="BZ211" s="577"/>
      <c r="CA211" s="577"/>
      <c r="CB211" s="577"/>
      <c r="CC211" s="577"/>
      <c r="CD211" s="577"/>
      <c r="CE211" s="577"/>
      <c r="CF211" s="577"/>
      <c r="CG211" s="577"/>
      <c r="CH211" s="577"/>
      <c r="CI211" s="577"/>
      <c r="CJ211" s="577"/>
      <c r="CK211" s="577"/>
      <c r="CL211" s="577"/>
      <c r="CM211" s="577"/>
      <c r="CN211" s="577"/>
      <c r="CO211" s="577"/>
      <c r="CP211" s="577"/>
      <c r="CQ211" s="577"/>
      <c r="CR211" s="577"/>
      <c r="CS211" s="577"/>
      <c r="CT211" s="577"/>
      <c r="CU211" s="577"/>
      <c r="CV211" s="577"/>
      <c r="CW211" s="577"/>
    </row>
    <row r="212" spans="1:101" x14ac:dyDescent="0.3">
      <c r="A212" s="359">
        <f>+SUBTOTAL(3,$E$8:$E212)</f>
        <v>205</v>
      </c>
      <c r="B212" s="582">
        <v>45536</v>
      </c>
      <c r="C212" s="359" t="s">
        <v>863</v>
      </c>
      <c r="D212" s="359" t="str">
        <f>+VLOOKUP(C212,'Visual chart Edit'!$B$7:$C$491,2,FALSE)</f>
        <v>DA+0</v>
      </c>
      <c r="E212" s="359" t="s">
        <v>279</v>
      </c>
      <c r="F212" s="578">
        <v>45547</v>
      </c>
      <c r="G212" s="578">
        <v>45548</v>
      </c>
      <c r="H212" s="579" t="s">
        <v>886</v>
      </c>
      <c r="I212" s="580" t="s">
        <v>1028</v>
      </c>
      <c r="J212" s="581"/>
      <c r="K212" s="577"/>
      <c r="L212" s="577"/>
      <c r="M212" s="577"/>
      <c r="N212" s="577"/>
      <c r="O212" s="577"/>
      <c r="P212" s="577"/>
      <c r="Q212" s="577"/>
      <c r="R212" s="577"/>
      <c r="S212" s="577"/>
      <c r="T212" s="577"/>
      <c r="U212" s="577"/>
      <c r="V212" s="577"/>
      <c r="W212" s="577"/>
      <c r="X212" s="577"/>
      <c r="Y212" s="577"/>
      <c r="Z212" s="577"/>
      <c r="AA212" s="577"/>
      <c r="AB212" s="577"/>
      <c r="AC212" s="577"/>
      <c r="AD212" s="577"/>
      <c r="AE212" s="577"/>
      <c r="AF212" s="577"/>
      <c r="AG212" s="577"/>
      <c r="AH212" s="577"/>
      <c r="AI212" s="577"/>
      <c r="AJ212" s="577"/>
      <c r="AK212" s="577"/>
      <c r="AL212" s="577"/>
      <c r="AM212" s="577"/>
      <c r="AN212" s="577"/>
      <c r="AO212" s="577"/>
      <c r="AP212" s="577"/>
      <c r="AQ212" s="577"/>
      <c r="AR212" s="577"/>
      <c r="AS212" s="577"/>
      <c r="AT212" s="577"/>
      <c r="AU212" s="577"/>
      <c r="AV212" s="577"/>
      <c r="AW212" s="577"/>
      <c r="AX212" s="577"/>
      <c r="AY212" s="577"/>
      <c r="AZ212" s="577"/>
      <c r="BA212" s="577"/>
      <c r="BB212" s="577"/>
      <c r="BC212" s="577"/>
      <c r="BD212" s="577"/>
      <c r="BE212" s="577"/>
      <c r="BF212" s="577"/>
      <c r="BG212" s="577"/>
      <c r="BH212" s="577"/>
      <c r="BI212" s="577"/>
      <c r="BJ212" s="577"/>
      <c r="BK212" s="577"/>
      <c r="BL212" s="577"/>
      <c r="BM212" s="577"/>
      <c r="BN212" s="577"/>
      <c r="BO212" s="577"/>
      <c r="BP212" s="577"/>
      <c r="BQ212" s="577"/>
      <c r="BR212" s="577"/>
      <c r="BS212" s="577"/>
      <c r="BT212" s="577"/>
      <c r="BU212" s="577"/>
      <c r="BV212" s="577"/>
      <c r="BW212" s="577"/>
      <c r="BX212" s="577"/>
      <c r="BY212" s="577"/>
      <c r="BZ212" s="577"/>
      <c r="CA212" s="577"/>
      <c r="CB212" s="577"/>
      <c r="CC212" s="577"/>
      <c r="CD212" s="577"/>
      <c r="CE212" s="577"/>
      <c r="CF212" s="577"/>
      <c r="CG212" s="577"/>
      <c r="CH212" s="577"/>
      <c r="CI212" s="577"/>
      <c r="CJ212" s="577"/>
      <c r="CK212" s="577"/>
      <c r="CL212" s="577"/>
      <c r="CM212" s="577"/>
      <c r="CN212" s="577"/>
      <c r="CO212" s="577"/>
      <c r="CP212" s="577"/>
      <c r="CQ212" s="577"/>
      <c r="CR212" s="577"/>
      <c r="CS212" s="577"/>
      <c r="CT212" s="577"/>
      <c r="CU212" s="577"/>
      <c r="CV212" s="577"/>
      <c r="CW212" s="577"/>
    </row>
    <row r="213" spans="1:101" x14ac:dyDescent="0.3">
      <c r="A213" s="359">
        <f>+SUBTOTAL(3,$E$8:$E213)</f>
        <v>206</v>
      </c>
      <c r="B213" s="582">
        <v>45536</v>
      </c>
      <c r="C213" s="359" t="s">
        <v>34</v>
      </c>
      <c r="D213" s="359" t="str">
        <f>+VLOOKUP(C213,'Visual chart Edit'!$B$7:$C$491,2,FALSE)</f>
        <v>DC1+6</v>
      </c>
      <c r="E213" s="359" t="s">
        <v>279</v>
      </c>
      <c r="F213" s="578">
        <v>45540</v>
      </c>
      <c r="G213" s="578">
        <v>45549</v>
      </c>
      <c r="H213" s="579" t="s">
        <v>587</v>
      </c>
      <c r="I213" s="580" t="s">
        <v>240</v>
      </c>
      <c r="J213" s="581"/>
      <c r="K213" s="577"/>
      <c r="L213" s="577"/>
      <c r="M213" s="577"/>
      <c r="N213" s="577"/>
      <c r="O213" s="577"/>
      <c r="P213" s="577"/>
      <c r="Q213" s="577"/>
      <c r="R213" s="577"/>
      <c r="S213" s="577"/>
      <c r="T213" s="577"/>
      <c r="U213" s="577"/>
      <c r="V213" s="577"/>
      <c r="W213" s="577"/>
      <c r="X213" s="577"/>
      <c r="Y213" s="577"/>
      <c r="Z213" s="577"/>
      <c r="AA213" s="577"/>
      <c r="AB213" s="577"/>
      <c r="AC213" s="577"/>
      <c r="AD213" s="577"/>
      <c r="AE213" s="577"/>
      <c r="AF213" s="577"/>
      <c r="AG213" s="577"/>
      <c r="AH213" s="577"/>
      <c r="AI213" s="577"/>
      <c r="AJ213" s="577"/>
      <c r="AK213" s="577"/>
      <c r="AL213" s="577"/>
      <c r="AM213" s="577"/>
      <c r="AN213" s="577"/>
      <c r="AO213" s="577"/>
      <c r="AP213" s="577"/>
      <c r="AQ213" s="577"/>
      <c r="AR213" s="577"/>
      <c r="AS213" s="577"/>
      <c r="AT213" s="577"/>
      <c r="AU213" s="577"/>
      <c r="AV213" s="577"/>
      <c r="AW213" s="577"/>
      <c r="AX213" s="577"/>
      <c r="AY213" s="577"/>
      <c r="AZ213" s="577"/>
      <c r="BA213" s="577"/>
      <c r="BB213" s="577"/>
      <c r="BC213" s="577"/>
      <c r="BD213" s="577"/>
      <c r="BE213" s="577"/>
      <c r="BF213" s="577"/>
      <c r="BG213" s="577"/>
      <c r="BH213" s="577"/>
      <c r="BI213" s="577"/>
      <c r="BJ213" s="577"/>
      <c r="BK213" s="577"/>
      <c r="BL213" s="577"/>
      <c r="BM213" s="577"/>
      <c r="BN213" s="577"/>
      <c r="BO213" s="577"/>
      <c r="BP213" s="577"/>
      <c r="BQ213" s="577"/>
      <c r="BR213" s="577"/>
      <c r="BS213" s="577"/>
      <c r="BT213" s="577"/>
      <c r="BU213" s="577"/>
      <c r="BV213" s="577"/>
      <c r="BW213" s="577"/>
      <c r="BX213" s="577"/>
      <c r="BY213" s="577"/>
      <c r="BZ213" s="577"/>
      <c r="CA213" s="577"/>
      <c r="CB213" s="577"/>
      <c r="CC213" s="577"/>
      <c r="CD213" s="577"/>
      <c r="CE213" s="577"/>
      <c r="CF213" s="577"/>
      <c r="CG213" s="577"/>
      <c r="CH213" s="577"/>
      <c r="CI213" s="577"/>
      <c r="CJ213" s="577"/>
      <c r="CK213" s="577"/>
      <c r="CL213" s="577"/>
      <c r="CM213" s="577"/>
      <c r="CN213" s="577"/>
      <c r="CO213" s="577"/>
      <c r="CP213" s="577"/>
      <c r="CQ213" s="577"/>
      <c r="CR213" s="577"/>
      <c r="CS213" s="577"/>
      <c r="CT213" s="577"/>
      <c r="CU213" s="577"/>
      <c r="CV213" s="577"/>
      <c r="CW213" s="577"/>
    </row>
    <row r="214" spans="1:101" x14ac:dyDescent="0.3">
      <c r="A214" s="359">
        <f>+SUBTOTAL(3,$E$8:$E214)</f>
        <v>207</v>
      </c>
      <c r="B214" s="582">
        <v>45536</v>
      </c>
      <c r="C214" s="359" t="s">
        <v>740</v>
      </c>
      <c r="D214" s="359" t="str">
        <f>+VLOOKUP(C214,'Visual chart Edit'!$B$7:$C$491,2,FALSE)</f>
        <v>DA+3</v>
      </c>
      <c r="E214" s="359" t="s">
        <v>146</v>
      </c>
      <c r="F214" s="578">
        <v>45546</v>
      </c>
      <c r="G214" s="578">
        <v>45549</v>
      </c>
      <c r="H214" s="579" t="s">
        <v>884</v>
      </c>
      <c r="I214" s="580" t="s">
        <v>1032</v>
      </c>
      <c r="J214" s="581"/>
      <c r="K214" s="577"/>
      <c r="L214" s="577"/>
      <c r="M214" s="577"/>
      <c r="N214" s="577"/>
      <c r="O214" s="577"/>
      <c r="P214" s="577"/>
      <c r="Q214" s="577"/>
      <c r="R214" s="577"/>
      <c r="S214" s="577"/>
      <c r="T214" s="577"/>
      <c r="U214" s="577"/>
      <c r="V214" s="577"/>
      <c r="W214" s="577"/>
      <c r="X214" s="577"/>
      <c r="Y214" s="577"/>
      <c r="Z214" s="577"/>
      <c r="AA214" s="577"/>
      <c r="AB214" s="577"/>
      <c r="AC214" s="577"/>
      <c r="AD214" s="577"/>
      <c r="AE214" s="577"/>
      <c r="AF214" s="577"/>
      <c r="AG214" s="577"/>
      <c r="AH214" s="577"/>
      <c r="AI214" s="577"/>
      <c r="AJ214" s="577"/>
      <c r="AK214" s="577"/>
      <c r="AL214" s="577"/>
      <c r="AM214" s="577"/>
      <c r="AN214" s="577"/>
      <c r="AO214" s="577"/>
      <c r="AP214" s="577"/>
      <c r="AQ214" s="577"/>
      <c r="AR214" s="577"/>
      <c r="AS214" s="577"/>
      <c r="AT214" s="577"/>
      <c r="AU214" s="577"/>
      <c r="AV214" s="577"/>
      <c r="AW214" s="577"/>
      <c r="AX214" s="577"/>
      <c r="AY214" s="577"/>
      <c r="AZ214" s="577"/>
      <c r="BA214" s="577"/>
      <c r="BB214" s="577"/>
      <c r="BC214" s="577"/>
      <c r="BD214" s="577"/>
      <c r="BE214" s="577"/>
      <c r="BF214" s="577"/>
      <c r="BG214" s="577"/>
      <c r="BH214" s="577"/>
      <c r="BI214" s="577"/>
      <c r="BJ214" s="577"/>
      <c r="BK214" s="577"/>
      <c r="BL214" s="577"/>
      <c r="BM214" s="577"/>
      <c r="BN214" s="577"/>
      <c r="BO214" s="577"/>
      <c r="BP214" s="577"/>
      <c r="BQ214" s="577"/>
      <c r="BR214" s="577"/>
      <c r="BS214" s="577"/>
      <c r="BT214" s="577"/>
      <c r="BU214" s="577"/>
      <c r="BV214" s="577"/>
      <c r="BW214" s="577"/>
      <c r="BX214" s="577"/>
      <c r="BY214" s="577"/>
      <c r="BZ214" s="577"/>
      <c r="CA214" s="577"/>
      <c r="CB214" s="577"/>
      <c r="CC214" s="577"/>
      <c r="CD214" s="577"/>
      <c r="CE214" s="577"/>
      <c r="CF214" s="577"/>
      <c r="CG214" s="577"/>
      <c r="CH214" s="577"/>
      <c r="CI214" s="577"/>
      <c r="CJ214" s="577"/>
      <c r="CK214" s="577"/>
      <c r="CL214" s="577"/>
      <c r="CM214" s="577"/>
      <c r="CN214" s="577"/>
      <c r="CO214" s="577"/>
      <c r="CP214" s="577"/>
      <c r="CQ214" s="577"/>
      <c r="CR214" s="577"/>
      <c r="CS214" s="577"/>
      <c r="CT214" s="577"/>
      <c r="CU214" s="577"/>
      <c r="CV214" s="577"/>
      <c r="CW214" s="577"/>
    </row>
    <row r="215" spans="1:101" x14ac:dyDescent="0.3">
      <c r="A215" s="359">
        <f>+SUBTOTAL(3,$E$8:$E215)</f>
        <v>208</v>
      </c>
      <c r="B215" s="582">
        <v>45536</v>
      </c>
      <c r="C215" s="359" t="s">
        <v>501</v>
      </c>
      <c r="D215" s="359" t="str">
        <f>+VLOOKUP(C215,'Visual chart Edit'!$B$7:$C$491,2,FALSE)</f>
        <v>DA+0</v>
      </c>
      <c r="E215" s="359" t="s">
        <v>279</v>
      </c>
      <c r="F215" s="578">
        <v>45543</v>
      </c>
      <c r="G215" s="578">
        <v>45551</v>
      </c>
      <c r="H215" s="579" t="s">
        <v>599</v>
      </c>
      <c r="I215" s="580" t="s">
        <v>240</v>
      </c>
      <c r="J215" s="581"/>
      <c r="K215" s="577"/>
      <c r="L215" s="577"/>
      <c r="M215" s="577"/>
      <c r="N215" s="577"/>
      <c r="O215" s="577"/>
      <c r="P215" s="577"/>
      <c r="Q215" s="577"/>
      <c r="R215" s="577"/>
      <c r="S215" s="577"/>
      <c r="T215" s="577"/>
      <c r="U215" s="577"/>
      <c r="V215" s="577"/>
      <c r="W215" s="577"/>
      <c r="X215" s="577"/>
      <c r="Y215" s="577"/>
      <c r="Z215" s="577"/>
      <c r="AA215" s="577"/>
      <c r="AB215" s="577"/>
      <c r="AC215" s="577"/>
      <c r="AD215" s="577"/>
      <c r="AE215" s="577"/>
      <c r="AF215" s="577"/>
      <c r="AG215" s="577"/>
      <c r="AH215" s="577"/>
      <c r="AI215" s="577"/>
      <c r="AJ215" s="577"/>
      <c r="AK215" s="577"/>
      <c r="AL215" s="577"/>
      <c r="AM215" s="577"/>
      <c r="AN215" s="577"/>
      <c r="AO215" s="577"/>
      <c r="AP215" s="577"/>
      <c r="AQ215" s="577"/>
      <c r="AR215" s="577"/>
      <c r="AS215" s="577"/>
      <c r="AT215" s="577"/>
      <c r="AU215" s="577"/>
      <c r="AV215" s="577"/>
      <c r="AW215" s="577"/>
      <c r="AX215" s="577"/>
      <c r="AY215" s="577"/>
      <c r="AZ215" s="577"/>
      <c r="BA215" s="577"/>
      <c r="BB215" s="577"/>
      <c r="BC215" s="577"/>
      <c r="BD215" s="577"/>
      <c r="BE215" s="577"/>
      <c r="BF215" s="577"/>
      <c r="BG215" s="577"/>
      <c r="BH215" s="577"/>
      <c r="BI215" s="577"/>
      <c r="BJ215" s="577"/>
      <c r="BK215" s="577"/>
      <c r="BL215" s="577"/>
      <c r="BM215" s="577"/>
      <c r="BN215" s="577"/>
      <c r="BO215" s="577"/>
      <c r="BP215" s="577"/>
      <c r="BQ215" s="577"/>
      <c r="BR215" s="577"/>
      <c r="BS215" s="577"/>
      <c r="BT215" s="577"/>
      <c r="BU215" s="577"/>
      <c r="BV215" s="577"/>
      <c r="BW215" s="577"/>
      <c r="BX215" s="577"/>
      <c r="BY215" s="577"/>
      <c r="BZ215" s="577"/>
      <c r="CA215" s="577"/>
      <c r="CB215" s="577"/>
      <c r="CC215" s="577"/>
      <c r="CD215" s="577"/>
      <c r="CE215" s="577"/>
      <c r="CF215" s="577"/>
      <c r="CG215" s="577"/>
      <c r="CH215" s="577"/>
      <c r="CI215" s="577"/>
      <c r="CJ215" s="577"/>
      <c r="CK215" s="577"/>
      <c r="CL215" s="577"/>
      <c r="CM215" s="577"/>
      <c r="CN215" s="577"/>
      <c r="CO215" s="577"/>
      <c r="CP215" s="577"/>
      <c r="CQ215" s="577"/>
      <c r="CR215" s="577"/>
      <c r="CS215" s="577"/>
      <c r="CT215" s="577"/>
      <c r="CU215" s="577"/>
      <c r="CV215" s="577"/>
      <c r="CW215" s="577"/>
    </row>
    <row r="216" spans="1:101" x14ac:dyDescent="0.3">
      <c r="A216" s="359">
        <f>+SUBTOTAL(3,$E$8:$E216)</f>
        <v>209</v>
      </c>
      <c r="B216" s="582">
        <v>45536</v>
      </c>
      <c r="C216" s="359" t="s">
        <v>474</v>
      </c>
      <c r="D216" s="359" t="str">
        <f>+VLOOKUP(C216,'Visual chart Edit'!$B$7:$C$491,2,FALSE)</f>
        <v>DA+3</v>
      </c>
      <c r="E216" s="359" t="s">
        <v>32</v>
      </c>
      <c r="F216" s="578">
        <v>45531</v>
      </c>
      <c r="G216" s="578">
        <v>45551</v>
      </c>
      <c r="H216" s="579" t="s">
        <v>256</v>
      </c>
      <c r="I216" s="580" t="s">
        <v>393</v>
      </c>
      <c r="J216" s="581"/>
      <c r="K216" s="577"/>
      <c r="L216" s="577"/>
      <c r="M216" s="577"/>
      <c r="N216" s="577"/>
      <c r="O216" s="577"/>
      <c r="P216" s="577"/>
      <c r="Q216" s="577"/>
      <c r="R216" s="577"/>
      <c r="S216" s="577"/>
      <c r="T216" s="577"/>
      <c r="U216" s="577"/>
      <c r="V216" s="577"/>
      <c r="W216" s="577"/>
      <c r="X216" s="577"/>
      <c r="Y216" s="577"/>
      <c r="Z216" s="577"/>
      <c r="AA216" s="577"/>
      <c r="AB216" s="577"/>
      <c r="AC216" s="577"/>
      <c r="AD216" s="577"/>
      <c r="AE216" s="577"/>
      <c r="AF216" s="577"/>
      <c r="AG216" s="577"/>
      <c r="AH216" s="577"/>
      <c r="AI216" s="577"/>
      <c r="AJ216" s="577"/>
      <c r="AK216" s="577"/>
      <c r="AL216" s="577"/>
      <c r="AM216" s="577"/>
      <c r="AN216" s="577"/>
      <c r="AO216" s="577"/>
      <c r="AP216" s="577"/>
      <c r="AQ216" s="577"/>
      <c r="AR216" s="577"/>
      <c r="AS216" s="577"/>
      <c r="AT216" s="577"/>
      <c r="AU216" s="577"/>
      <c r="AV216" s="577"/>
      <c r="AW216" s="577"/>
      <c r="AX216" s="577"/>
      <c r="AY216" s="577"/>
      <c r="AZ216" s="577"/>
      <c r="BA216" s="577"/>
      <c r="BB216" s="577"/>
      <c r="BC216" s="577"/>
      <c r="BD216" s="577"/>
      <c r="BE216" s="577"/>
      <c r="BF216" s="577"/>
      <c r="BG216" s="577"/>
      <c r="BH216" s="577"/>
      <c r="BI216" s="577"/>
      <c r="BJ216" s="577"/>
      <c r="BK216" s="577"/>
      <c r="BL216" s="577"/>
      <c r="BM216" s="577"/>
      <c r="BN216" s="577"/>
      <c r="BO216" s="577"/>
      <c r="BP216" s="577"/>
      <c r="BQ216" s="577"/>
      <c r="BR216" s="577"/>
      <c r="BS216" s="577"/>
      <c r="BT216" s="577"/>
      <c r="BU216" s="577"/>
      <c r="BV216" s="577"/>
      <c r="BW216" s="577"/>
      <c r="BX216" s="577"/>
      <c r="BY216" s="577"/>
      <c r="BZ216" s="577"/>
      <c r="CA216" s="577"/>
      <c r="CB216" s="577"/>
      <c r="CC216" s="577"/>
      <c r="CD216" s="577"/>
      <c r="CE216" s="577"/>
      <c r="CF216" s="577"/>
      <c r="CG216" s="577"/>
      <c r="CH216" s="577"/>
      <c r="CI216" s="577"/>
      <c r="CJ216" s="577"/>
      <c r="CK216" s="577"/>
      <c r="CL216" s="577"/>
      <c r="CM216" s="577"/>
      <c r="CN216" s="577"/>
      <c r="CO216" s="577"/>
      <c r="CP216" s="577"/>
      <c r="CQ216" s="577"/>
      <c r="CR216" s="577"/>
      <c r="CS216" s="577"/>
      <c r="CT216" s="577"/>
      <c r="CU216" s="577"/>
      <c r="CV216" s="577"/>
      <c r="CW216" s="577"/>
    </row>
    <row r="217" spans="1:101" x14ac:dyDescent="0.3">
      <c r="A217" s="359">
        <f>+SUBTOTAL(3,$E$8:$E217)</f>
        <v>210</v>
      </c>
      <c r="B217" s="582">
        <v>45536</v>
      </c>
      <c r="C217" s="582" t="s">
        <v>862</v>
      </c>
      <c r="D217" s="359" t="str">
        <f>+VLOOKUP(C217,'Visual chart Edit'!$B$7:$C$491,2,FALSE)</f>
        <v>DA+0</v>
      </c>
      <c r="E217" s="359" t="s">
        <v>279</v>
      </c>
      <c r="F217" s="578">
        <v>45550</v>
      </c>
      <c r="G217" s="578">
        <v>45551</v>
      </c>
      <c r="H217" s="579" t="s">
        <v>886</v>
      </c>
      <c r="I217" s="580" t="s">
        <v>1029</v>
      </c>
      <c r="J217" s="581"/>
      <c r="K217" s="577"/>
      <c r="L217" s="577"/>
      <c r="M217" s="577"/>
      <c r="N217" s="577"/>
      <c r="O217" s="577"/>
      <c r="P217" s="577"/>
      <c r="Q217" s="577"/>
      <c r="R217" s="577"/>
      <c r="S217" s="577"/>
      <c r="T217" s="577"/>
      <c r="U217" s="577"/>
      <c r="V217" s="577"/>
      <c r="W217" s="577"/>
      <c r="X217" s="577"/>
      <c r="Y217" s="577"/>
      <c r="Z217" s="577"/>
      <c r="AA217" s="577"/>
      <c r="AB217" s="577"/>
      <c r="AC217" s="577"/>
      <c r="AD217" s="577"/>
      <c r="AE217" s="577"/>
      <c r="AF217" s="577"/>
      <c r="AG217" s="577"/>
      <c r="AH217" s="577"/>
      <c r="AI217" s="577"/>
      <c r="AJ217" s="577"/>
      <c r="AK217" s="577"/>
      <c r="AL217" s="577"/>
      <c r="AM217" s="577"/>
      <c r="AN217" s="577"/>
      <c r="AO217" s="577"/>
      <c r="AP217" s="577"/>
      <c r="AQ217" s="577"/>
      <c r="AR217" s="577"/>
      <c r="AS217" s="577"/>
      <c r="AT217" s="577"/>
      <c r="AU217" s="577"/>
      <c r="AV217" s="577"/>
      <c r="AW217" s="577"/>
      <c r="AX217" s="577"/>
      <c r="AY217" s="577"/>
      <c r="AZ217" s="577"/>
      <c r="BA217" s="577"/>
      <c r="BB217" s="577"/>
      <c r="BC217" s="577"/>
      <c r="BD217" s="577"/>
      <c r="BE217" s="577"/>
      <c r="BF217" s="577"/>
      <c r="BG217" s="577"/>
      <c r="BH217" s="577"/>
      <c r="BI217" s="577"/>
      <c r="BJ217" s="577"/>
      <c r="BK217" s="577"/>
      <c r="BL217" s="577"/>
      <c r="BM217" s="577"/>
      <c r="BN217" s="577"/>
      <c r="BO217" s="577"/>
      <c r="BP217" s="577"/>
      <c r="BQ217" s="577"/>
      <c r="BR217" s="577"/>
      <c r="BS217" s="577"/>
      <c r="BT217" s="577"/>
      <c r="BU217" s="577"/>
      <c r="BV217" s="577"/>
      <c r="BW217" s="577"/>
      <c r="BX217" s="577"/>
      <c r="BY217" s="577"/>
      <c r="BZ217" s="577"/>
      <c r="CA217" s="577"/>
      <c r="CB217" s="577"/>
      <c r="CC217" s="577"/>
      <c r="CD217" s="577"/>
      <c r="CE217" s="577"/>
      <c r="CF217" s="577"/>
      <c r="CG217" s="577"/>
      <c r="CH217" s="577"/>
      <c r="CI217" s="577"/>
      <c r="CJ217" s="577"/>
      <c r="CK217" s="577"/>
      <c r="CL217" s="577"/>
      <c r="CM217" s="577"/>
      <c r="CN217" s="577"/>
      <c r="CO217" s="577"/>
      <c r="CP217" s="577"/>
      <c r="CQ217" s="577"/>
      <c r="CR217" s="577"/>
      <c r="CS217" s="577"/>
      <c r="CT217" s="577"/>
      <c r="CU217" s="577"/>
      <c r="CV217" s="577"/>
      <c r="CW217" s="577"/>
    </row>
    <row r="218" spans="1:101" x14ac:dyDescent="0.3">
      <c r="A218" s="359">
        <f>+SUBTOTAL(3,$E$8:$E218)</f>
        <v>211</v>
      </c>
      <c r="B218" s="582">
        <v>45536</v>
      </c>
      <c r="C218" s="359" t="s">
        <v>498</v>
      </c>
      <c r="D218" s="359" t="str">
        <f>+VLOOKUP(C218,'Visual chart Edit'!$B$7:$C$491,2,FALSE)</f>
        <v>DC2+0</v>
      </c>
      <c r="E218" s="359" t="s">
        <v>146</v>
      </c>
      <c r="F218" s="578">
        <v>45540</v>
      </c>
      <c r="G218" s="578">
        <v>45553</v>
      </c>
      <c r="H218" s="579" t="s">
        <v>596</v>
      </c>
      <c r="I218" s="580" t="s">
        <v>240</v>
      </c>
      <c r="J218" s="581"/>
      <c r="K218" s="577"/>
      <c r="L218" s="577"/>
      <c r="M218" s="577"/>
      <c r="N218" s="577"/>
      <c r="O218" s="577"/>
      <c r="P218" s="577"/>
      <c r="Q218" s="577"/>
      <c r="R218" s="577"/>
      <c r="S218" s="577"/>
      <c r="T218" s="577"/>
      <c r="U218" s="577"/>
      <c r="V218" s="577"/>
      <c r="W218" s="577"/>
      <c r="X218" s="577"/>
      <c r="Y218" s="577"/>
      <c r="Z218" s="577"/>
      <c r="AA218" s="577"/>
      <c r="AB218" s="577"/>
      <c r="AC218" s="577"/>
      <c r="AD218" s="577"/>
      <c r="AE218" s="577"/>
      <c r="AF218" s="577"/>
      <c r="AG218" s="577"/>
      <c r="AH218" s="577"/>
      <c r="AI218" s="577"/>
      <c r="AJ218" s="577"/>
      <c r="AK218" s="577"/>
      <c r="AL218" s="577"/>
      <c r="AM218" s="577"/>
      <c r="AN218" s="577"/>
      <c r="AO218" s="577"/>
      <c r="AP218" s="577"/>
      <c r="AQ218" s="577"/>
      <c r="AR218" s="577"/>
      <c r="AS218" s="577"/>
      <c r="AT218" s="577"/>
      <c r="AU218" s="577"/>
      <c r="AV218" s="577"/>
      <c r="AW218" s="577"/>
      <c r="AX218" s="577"/>
      <c r="AY218" s="577"/>
      <c r="AZ218" s="577"/>
      <c r="BA218" s="577"/>
      <c r="BB218" s="577"/>
      <c r="BC218" s="577"/>
      <c r="BD218" s="577"/>
      <c r="BE218" s="577"/>
      <c r="BF218" s="577"/>
      <c r="BG218" s="577"/>
      <c r="BH218" s="577"/>
      <c r="BI218" s="577"/>
      <c r="BJ218" s="577"/>
      <c r="BK218" s="577"/>
      <c r="BL218" s="577"/>
      <c r="BM218" s="577"/>
      <c r="BN218" s="577"/>
      <c r="BO218" s="577"/>
      <c r="BP218" s="577"/>
      <c r="BQ218" s="577"/>
      <c r="BR218" s="577"/>
      <c r="BS218" s="577"/>
      <c r="BT218" s="577"/>
      <c r="BU218" s="577"/>
      <c r="BV218" s="577"/>
      <c r="BW218" s="577"/>
      <c r="BX218" s="577"/>
      <c r="BY218" s="577"/>
      <c r="BZ218" s="577"/>
      <c r="CA218" s="577"/>
      <c r="CB218" s="577"/>
      <c r="CC218" s="577"/>
      <c r="CD218" s="577"/>
      <c r="CE218" s="577"/>
      <c r="CF218" s="577"/>
      <c r="CG218" s="577"/>
      <c r="CH218" s="577"/>
      <c r="CI218" s="577"/>
      <c r="CJ218" s="577"/>
      <c r="CK218" s="577"/>
      <c r="CL218" s="577"/>
      <c r="CM218" s="577"/>
      <c r="CN218" s="577"/>
      <c r="CO218" s="577"/>
      <c r="CP218" s="577"/>
      <c r="CQ218" s="577"/>
      <c r="CR218" s="577"/>
      <c r="CS218" s="577"/>
      <c r="CT218" s="577"/>
      <c r="CU218" s="577"/>
      <c r="CV218" s="577"/>
      <c r="CW218" s="577"/>
    </row>
    <row r="219" spans="1:101" x14ac:dyDescent="0.3">
      <c r="A219" s="359">
        <f>+SUBTOTAL(3,$E$8:$E219)</f>
        <v>212</v>
      </c>
      <c r="B219" s="582">
        <v>45536</v>
      </c>
      <c r="C219" s="359" t="s">
        <v>488</v>
      </c>
      <c r="D219" s="359" t="str">
        <f>+VLOOKUP(C219,'Visual chart Edit'!$B$7:$C$491,2,FALSE)</f>
        <v>DA+3</v>
      </c>
      <c r="E219" s="359" t="s">
        <v>279</v>
      </c>
      <c r="F219" s="578">
        <v>45540</v>
      </c>
      <c r="G219" s="578">
        <v>45554</v>
      </c>
      <c r="H219" s="579" t="s">
        <v>589</v>
      </c>
      <c r="I219" s="580" t="s">
        <v>393</v>
      </c>
      <c r="J219" s="581"/>
      <c r="K219" s="577"/>
      <c r="L219" s="577"/>
      <c r="M219" s="577"/>
      <c r="N219" s="577"/>
      <c r="O219" s="577"/>
      <c r="P219" s="577"/>
      <c r="Q219" s="577"/>
      <c r="R219" s="577"/>
      <c r="S219" s="577"/>
      <c r="T219" s="577"/>
      <c r="U219" s="577"/>
      <c r="V219" s="577"/>
      <c r="W219" s="577"/>
      <c r="X219" s="577"/>
      <c r="Y219" s="577"/>
      <c r="Z219" s="577"/>
      <c r="AA219" s="577"/>
      <c r="AB219" s="577"/>
      <c r="AC219" s="577"/>
      <c r="AD219" s="577"/>
      <c r="AE219" s="577"/>
      <c r="AF219" s="577"/>
      <c r="AG219" s="577"/>
      <c r="AH219" s="577"/>
      <c r="AI219" s="577"/>
      <c r="AJ219" s="577"/>
      <c r="AK219" s="577"/>
      <c r="AL219" s="577"/>
      <c r="AM219" s="577"/>
      <c r="AN219" s="577"/>
      <c r="AO219" s="577"/>
      <c r="AP219" s="577"/>
      <c r="AQ219" s="577"/>
      <c r="AR219" s="577"/>
      <c r="AS219" s="577"/>
      <c r="AT219" s="577"/>
      <c r="AU219" s="577"/>
      <c r="AV219" s="577"/>
      <c r="AW219" s="577"/>
      <c r="AX219" s="577"/>
      <c r="AY219" s="577"/>
      <c r="AZ219" s="577"/>
      <c r="BA219" s="577"/>
      <c r="BB219" s="577"/>
      <c r="BC219" s="577"/>
      <c r="BD219" s="577"/>
      <c r="BE219" s="577"/>
      <c r="BF219" s="577"/>
      <c r="BG219" s="577"/>
      <c r="BH219" s="577"/>
      <c r="BI219" s="577"/>
      <c r="BJ219" s="577"/>
      <c r="BK219" s="577"/>
      <c r="BL219" s="577"/>
      <c r="BM219" s="577"/>
      <c r="BN219" s="577"/>
      <c r="BO219" s="577"/>
      <c r="BP219" s="577"/>
      <c r="BQ219" s="577"/>
      <c r="BR219" s="577"/>
      <c r="BS219" s="577"/>
      <c r="BT219" s="577"/>
      <c r="BU219" s="577"/>
      <c r="BV219" s="577"/>
      <c r="BW219" s="577"/>
      <c r="BX219" s="577"/>
      <c r="BY219" s="577"/>
      <c r="BZ219" s="577"/>
      <c r="CA219" s="577"/>
      <c r="CB219" s="577"/>
      <c r="CC219" s="577"/>
      <c r="CD219" s="577"/>
      <c r="CE219" s="577"/>
      <c r="CF219" s="577"/>
      <c r="CG219" s="577"/>
      <c r="CH219" s="577"/>
      <c r="CI219" s="577"/>
      <c r="CJ219" s="577"/>
      <c r="CK219" s="577"/>
      <c r="CL219" s="577"/>
      <c r="CM219" s="577"/>
      <c r="CN219" s="577"/>
      <c r="CO219" s="577"/>
      <c r="CP219" s="577"/>
      <c r="CQ219" s="577"/>
      <c r="CR219" s="577"/>
      <c r="CS219" s="577"/>
      <c r="CT219" s="577"/>
      <c r="CU219" s="577"/>
      <c r="CV219" s="577"/>
      <c r="CW219" s="577"/>
    </row>
    <row r="220" spans="1:101" x14ac:dyDescent="0.3">
      <c r="A220" s="359">
        <f>+SUBTOTAL(3,$E$8:$E220)</f>
        <v>213</v>
      </c>
      <c r="B220" s="582">
        <v>45536</v>
      </c>
      <c r="C220" s="359" t="s">
        <v>867</v>
      </c>
      <c r="D220" s="359" t="str">
        <f>+VLOOKUP(C220,'Visual chart Edit'!$B$7:$C$491,2,FALSE)</f>
        <v>DA+0</v>
      </c>
      <c r="E220" s="359" t="s">
        <v>279</v>
      </c>
      <c r="F220" s="578">
        <v>45553</v>
      </c>
      <c r="G220" s="578">
        <v>45554</v>
      </c>
      <c r="H220" s="579" t="s">
        <v>886</v>
      </c>
      <c r="I220" s="580" t="s">
        <v>1029</v>
      </c>
      <c r="J220" s="581"/>
      <c r="K220" s="577"/>
      <c r="L220" s="577"/>
      <c r="M220" s="577"/>
      <c r="N220" s="577"/>
      <c r="O220" s="577"/>
      <c r="P220" s="577"/>
      <c r="Q220" s="577"/>
      <c r="R220" s="577"/>
      <c r="S220" s="577"/>
      <c r="T220" s="577"/>
      <c r="U220" s="577"/>
      <c r="V220" s="577"/>
      <c r="W220" s="577"/>
      <c r="X220" s="577"/>
      <c r="Y220" s="577"/>
      <c r="Z220" s="577"/>
      <c r="AA220" s="577"/>
      <c r="AB220" s="577"/>
      <c r="AC220" s="577"/>
      <c r="AD220" s="577"/>
      <c r="AE220" s="577"/>
      <c r="AF220" s="577"/>
      <c r="AG220" s="577"/>
      <c r="AH220" s="577"/>
      <c r="AI220" s="577"/>
      <c r="AJ220" s="577"/>
      <c r="AK220" s="577"/>
      <c r="AL220" s="577"/>
      <c r="AM220" s="577"/>
      <c r="AN220" s="577"/>
      <c r="AO220" s="577"/>
      <c r="AP220" s="577"/>
      <c r="AQ220" s="577"/>
      <c r="AR220" s="577"/>
      <c r="AS220" s="577"/>
      <c r="AT220" s="577"/>
      <c r="AU220" s="577"/>
      <c r="AV220" s="577"/>
      <c r="AW220" s="577"/>
      <c r="AX220" s="577"/>
      <c r="AY220" s="577"/>
      <c r="AZ220" s="577"/>
      <c r="BA220" s="577"/>
      <c r="BB220" s="577"/>
      <c r="BC220" s="577"/>
      <c r="BD220" s="577"/>
      <c r="BE220" s="577"/>
      <c r="BF220" s="577"/>
      <c r="BG220" s="577"/>
      <c r="BH220" s="577"/>
      <c r="BI220" s="577"/>
      <c r="BJ220" s="577"/>
      <c r="BK220" s="577"/>
      <c r="BL220" s="577"/>
      <c r="BM220" s="577"/>
      <c r="BN220" s="577"/>
      <c r="BO220" s="577"/>
      <c r="BP220" s="577"/>
      <c r="BQ220" s="577"/>
      <c r="BR220" s="577"/>
      <c r="BS220" s="577"/>
      <c r="BT220" s="577"/>
      <c r="BU220" s="577"/>
      <c r="BV220" s="577"/>
      <c r="BW220" s="577"/>
      <c r="BX220" s="577"/>
      <c r="BY220" s="577"/>
      <c r="BZ220" s="577"/>
      <c r="CA220" s="577"/>
      <c r="CB220" s="577"/>
      <c r="CC220" s="577"/>
      <c r="CD220" s="577"/>
      <c r="CE220" s="577"/>
      <c r="CF220" s="577"/>
      <c r="CG220" s="577"/>
      <c r="CH220" s="577"/>
      <c r="CI220" s="577"/>
      <c r="CJ220" s="577"/>
      <c r="CK220" s="577"/>
      <c r="CL220" s="577"/>
      <c r="CM220" s="577"/>
      <c r="CN220" s="577"/>
      <c r="CO220" s="577"/>
      <c r="CP220" s="577"/>
      <c r="CQ220" s="577"/>
      <c r="CR220" s="577"/>
      <c r="CS220" s="577"/>
      <c r="CT220" s="577"/>
      <c r="CU220" s="577"/>
      <c r="CV220" s="577"/>
      <c r="CW220" s="577"/>
    </row>
    <row r="221" spans="1:101" x14ac:dyDescent="0.3">
      <c r="A221" s="359">
        <f>+SUBTOTAL(3,$E$8:$E221)</f>
        <v>214</v>
      </c>
      <c r="B221" s="582">
        <v>45536</v>
      </c>
      <c r="C221" s="359" t="s">
        <v>566</v>
      </c>
      <c r="D221" s="359" t="str">
        <f>+VLOOKUP(C221,'Visual chart Edit'!$B$7:$C$491,2,FALSE)</f>
        <v>DA+0</v>
      </c>
      <c r="E221" s="359" t="s">
        <v>146</v>
      </c>
      <c r="F221" s="578">
        <v>45540</v>
      </c>
      <c r="G221" s="578">
        <v>45555</v>
      </c>
      <c r="H221" s="579" t="s">
        <v>602</v>
      </c>
      <c r="I221" s="580" t="s">
        <v>225</v>
      </c>
      <c r="J221" s="581"/>
      <c r="K221" s="577"/>
      <c r="L221" s="577"/>
      <c r="M221" s="577"/>
      <c r="N221" s="577"/>
      <c r="O221" s="577"/>
      <c r="P221" s="577"/>
      <c r="Q221" s="577"/>
      <c r="R221" s="577"/>
      <c r="S221" s="577"/>
      <c r="T221" s="577"/>
      <c r="U221" s="577"/>
      <c r="V221" s="577"/>
      <c r="W221" s="577"/>
      <c r="X221" s="577"/>
      <c r="Y221" s="577"/>
      <c r="Z221" s="577"/>
      <c r="AA221" s="577"/>
      <c r="AB221" s="577"/>
      <c r="AC221" s="577"/>
      <c r="AD221" s="577"/>
      <c r="AE221" s="577"/>
      <c r="AF221" s="577"/>
      <c r="AG221" s="577"/>
      <c r="AH221" s="577"/>
      <c r="AI221" s="577"/>
      <c r="AJ221" s="577"/>
      <c r="AK221" s="577"/>
      <c r="AL221" s="577"/>
      <c r="AM221" s="577"/>
      <c r="AN221" s="577"/>
      <c r="AO221" s="577"/>
      <c r="AP221" s="577"/>
      <c r="AQ221" s="577"/>
      <c r="AR221" s="577"/>
      <c r="AS221" s="577"/>
      <c r="AT221" s="577"/>
      <c r="AU221" s="577"/>
      <c r="AV221" s="577"/>
      <c r="AW221" s="577"/>
      <c r="AX221" s="577"/>
      <c r="AY221" s="577"/>
      <c r="AZ221" s="577"/>
      <c r="BA221" s="577"/>
      <c r="BB221" s="577"/>
      <c r="BC221" s="577"/>
      <c r="BD221" s="577"/>
      <c r="BE221" s="577"/>
      <c r="BF221" s="577"/>
      <c r="BG221" s="577"/>
      <c r="BH221" s="577"/>
      <c r="BI221" s="577"/>
      <c r="BJ221" s="577"/>
      <c r="BK221" s="577"/>
      <c r="BL221" s="577"/>
      <c r="BM221" s="577"/>
      <c r="BN221" s="577"/>
      <c r="BO221" s="577"/>
      <c r="BP221" s="577"/>
      <c r="BQ221" s="577"/>
      <c r="BR221" s="577"/>
      <c r="BS221" s="577"/>
      <c r="BT221" s="577"/>
      <c r="BU221" s="577"/>
      <c r="BV221" s="577"/>
      <c r="BW221" s="577"/>
      <c r="BX221" s="577"/>
      <c r="BY221" s="577"/>
      <c r="BZ221" s="577"/>
      <c r="CA221" s="577"/>
      <c r="CB221" s="577"/>
      <c r="CC221" s="577"/>
      <c r="CD221" s="577"/>
      <c r="CE221" s="577"/>
      <c r="CF221" s="577"/>
      <c r="CG221" s="577"/>
      <c r="CH221" s="577"/>
      <c r="CI221" s="577"/>
      <c r="CJ221" s="577"/>
      <c r="CK221" s="577"/>
      <c r="CL221" s="577"/>
      <c r="CM221" s="577"/>
      <c r="CN221" s="577"/>
      <c r="CO221" s="577"/>
      <c r="CP221" s="577"/>
      <c r="CQ221" s="577"/>
      <c r="CR221" s="577"/>
      <c r="CS221" s="577"/>
      <c r="CT221" s="577"/>
      <c r="CU221" s="577"/>
      <c r="CV221" s="577"/>
      <c r="CW221" s="577"/>
    </row>
    <row r="222" spans="1:101" x14ac:dyDescent="0.3">
      <c r="A222" s="359">
        <f>+SUBTOTAL(3,$E$8:$E222)</f>
        <v>215</v>
      </c>
      <c r="B222" s="582">
        <v>45536</v>
      </c>
      <c r="C222" s="359" t="s">
        <v>838</v>
      </c>
      <c r="D222" s="359" t="str">
        <f>+VLOOKUP(C222,'Visual chart Edit'!$B$7:$C$491,2,FALSE)</f>
        <v>DA+3</v>
      </c>
      <c r="E222" s="359" t="s">
        <v>279</v>
      </c>
      <c r="F222" s="578">
        <v>45554</v>
      </c>
      <c r="G222" s="578">
        <v>45555</v>
      </c>
      <c r="H222" s="579" t="s">
        <v>884</v>
      </c>
      <c r="I222" s="580" t="s">
        <v>1029</v>
      </c>
      <c r="J222" s="581"/>
      <c r="K222" s="577"/>
      <c r="L222" s="577"/>
      <c r="M222" s="577"/>
      <c r="N222" s="577"/>
      <c r="O222" s="577"/>
      <c r="P222" s="577"/>
      <c r="Q222" s="577"/>
      <c r="R222" s="577"/>
      <c r="S222" s="577"/>
      <c r="T222" s="577"/>
      <c r="U222" s="577"/>
      <c r="V222" s="577"/>
      <c r="W222" s="577"/>
      <c r="X222" s="577"/>
      <c r="Y222" s="577"/>
      <c r="Z222" s="577"/>
      <c r="AA222" s="577"/>
      <c r="AB222" s="577"/>
      <c r="AC222" s="577"/>
      <c r="AD222" s="577"/>
      <c r="AE222" s="577"/>
      <c r="AF222" s="577"/>
      <c r="AG222" s="577"/>
      <c r="AH222" s="577"/>
      <c r="AI222" s="577"/>
      <c r="AJ222" s="577"/>
      <c r="AK222" s="577"/>
      <c r="AL222" s="577"/>
      <c r="AM222" s="577"/>
      <c r="AN222" s="577"/>
      <c r="AO222" s="577"/>
      <c r="AP222" s="577"/>
      <c r="AQ222" s="577"/>
      <c r="AR222" s="577"/>
      <c r="AS222" s="577"/>
      <c r="AT222" s="577"/>
      <c r="AU222" s="577"/>
      <c r="AV222" s="577"/>
      <c r="AW222" s="577"/>
      <c r="AX222" s="577"/>
      <c r="AY222" s="577"/>
      <c r="AZ222" s="577"/>
      <c r="BA222" s="577"/>
      <c r="BB222" s="577"/>
      <c r="BC222" s="577"/>
      <c r="BD222" s="577"/>
      <c r="BE222" s="577"/>
      <c r="BF222" s="577"/>
      <c r="BG222" s="577"/>
      <c r="BH222" s="577"/>
      <c r="BI222" s="577"/>
      <c r="BJ222" s="577"/>
      <c r="BK222" s="577"/>
      <c r="BL222" s="577"/>
      <c r="BM222" s="577"/>
      <c r="BN222" s="577"/>
      <c r="BO222" s="577"/>
      <c r="BP222" s="577"/>
      <c r="BQ222" s="577"/>
      <c r="BR222" s="577"/>
      <c r="BS222" s="577"/>
      <c r="BT222" s="577"/>
      <c r="BU222" s="577"/>
      <c r="BV222" s="577"/>
      <c r="BW222" s="577"/>
      <c r="BX222" s="577"/>
      <c r="BY222" s="577"/>
      <c r="BZ222" s="577"/>
      <c r="CA222" s="577"/>
      <c r="CB222" s="577"/>
      <c r="CC222" s="577"/>
      <c r="CD222" s="577"/>
      <c r="CE222" s="577"/>
      <c r="CF222" s="577"/>
      <c r="CG222" s="577"/>
      <c r="CH222" s="577"/>
      <c r="CI222" s="577"/>
      <c r="CJ222" s="577"/>
      <c r="CK222" s="577"/>
      <c r="CL222" s="577"/>
      <c r="CM222" s="577"/>
      <c r="CN222" s="577"/>
      <c r="CO222" s="577"/>
      <c r="CP222" s="577"/>
      <c r="CQ222" s="577"/>
      <c r="CR222" s="577"/>
      <c r="CS222" s="577"/>
      <c r="CT222" s="577"/>
      <c r="CU222" s="577"/>
      <c r="CV222" s="577"/>
      <c r="CW222" s="577"/>
    </row>
    <row r="223" spans="1:101" x14ac:dyDescent="0.3">
      <c r="A223" s="359">
        <f>+SUBTOTAL(3,$E$8:$E223)</f>
        <v>216</v>
      </c>
      <c r="B223" s="582">
        <v>45536</v>
      </c>
      <c r="C223" s="359" t="s">
        <v>185</v>
      </c>
      <c r="D223" s="359" t="str">
        <f>+VLOOKUP(C223,'Visual chart Edit'!$B$7:$C$491,2,FALSE)</f>
        <v>DA+0</v>
      </c>
      <c r="E223" s="359" t="s">
        <v>146</v>
      </c>
      <c r="F223" s="578">
        <v>45548</v>
      </c>
      <c r="G223" s="578">
        <v>45558</v>
      </c>
      <c r="H223" s="579" t="s">
        <v>587</v>
      </c>
      <c r="I223" s="580" t="s">
        <v>240</v>
      </c>
      <c r="J223" s="581"/>
      <c r="K223" s="577"/>
      <c r="L223" s="577"/>
      <c r="M223" s="577"/>
      <c r="N223" s="577"/>
      <c r="O223" s="577"/>
      <c r="P223" s="577"/>
      <c r="Q223" s="577"/>
      <c r="R223" s="577"/>
      <c r="S223" s="577"/>
      <c r="T223" s="577"/>
      <c r="U223" s="577"/>
      <c r="V223" s="577"/>
      <c r="W223" s="577"/>
      <c r="X223" s="577"/>
      <c r="Y223" s="577"/>
      <c r="Z223" s="577"/>
      <c r="AA223" s="577"/>
      <c r="AB223" s="577"/>
      <c r="AC223" s="577"/>
      <c r="AD223" s="577"/>
      <c r="AE223" s="577"/>
      <c r="AF223" s="577"/>
      <c r="AG223" s="577"/>
      <c r="AH223" s="577"/>
      <c r="AI223" s="577"/>
      <c r="AJ223" s="577"/>
      <c r="AK223" s="577"/>
      <c r="AL223" s="577"/>
      <c r="AM223" s="577"/>
      <c r="AN223" s="577"/>
      <c r="AO223" s="577"/>
      <c r="AP223" s="577"/>
      <c r="AQ223" s="577"/>
      <c r="AR223" s="577"/>
      <c r="AS223" s="577"/>
      <c r="AT223" s="577"/>
      <c r="AU223" s="577"/>
      <c r="AV223" s="577"/>
      <c r="AW223" s="577"/>
      <c r="AX223" s="577"/>
      <c r="AY223" s="577"/>
      <c r="AZ223" s="577"/>
      <c r="BA223" s="577"/>
      <c r="BB223" s="577"/>
      <c r="BC223" s="577"/>
      <c r="BD223" s="577"/>
      <c r="BE223" s="577"/>
      <c r="BF223" s="577"/>
      <c r="BG223" s="577"/>
      <c r="BH223" s="577"/>
      <c r="BI223" s="577"/>
      <c r="BJ223" s="577"/>
      <c r="BK223" s="577"/>
      <c r="BL223" s="577"/>
      <c r="BM223" s="577"/>
      <c r="BN223" s="577"/>
      <c r="BO223" s="577"/>
      <c r="BP223" s="577"/>
      <c r="BQ223" s="577"/>
      <c r="BR223" s="577"/>
      <c r="BS223" s="577"/>
      <c r="BT223" s="577"/>
      <c r="BU223" s="577"/>
      <c r="BV223" s="577"/>
      <c r="BW223" s="577"/>
      <c r="BX223" s="577"/>
      <c r="BY223" s="577"/>
      <c r="BZ223" s="577"/>
      <c r="CA223" s="577"/>
      <c r="CB223" s="577"/>
      <c r="CC223" s="577"/>
      <c r="CD223" s="577"/>
      <c r="CE223" s="577"/>
      <c r="CF223" s="577"/>
      <c r="CG223" s="577"/>
      <c r="CH223" s="577"/>
      <c r="CI223" s="577"/>
      <c r="CJ223" s="577"/>
      <c r="CK223" s="577"/>
      <c r="CL223" s="577"/>
      <c r="CM223" s="577"/>
      <c r="CN223" s="577"/>
      <c r="CO223" s="577"/>
      <c r="CP223" s="577"/>
      <c r="CQ223" s="577"/>
      <c r="CR223" s="577"/>
      <c r="CS223" s="577"/>
      <c r="CT223" s="577"/>
      <c r="CU223" s="577"/>
      <c r="CV223" s="577"/>
      <c r="CW223" s="577"/>
    </row>
    <row r="224" spans="1:101" x14ac:dyDescent="0.3">
      <c r="A224" s="359">
        <f>+SUBTOTAL(3,$E$8:$E224)</f>
        <v>217</v>
      </c>
      <c r="B224" s="582">
        <v>45536</v>
      </c>
      <c r="C224" s="359" t="s">
        <v>866</v>
      </c>
      <c r="D224" s="359" t="str">
        <f>+VLOOKUP(C224,'Visual chart Edit'!$B$7:$C$491,2,FALSE)</f>
        <v>DA+0</v>
      </c>
      <c r="E224" s="359" t="s">
        <v>279</v>
      </c>
      <c r="F224" s="578">
        <v>45557</v>
      </c>
      <c r="G224" s="578">
        <v>45558</v>
      </c>
      <c r="H224" s="579" t="s">
        <v>886</v>
      </c>
      <c r="I224" s="580" t="s">
        <v>1028</v>
      </c>
      <c r="J224" s="581"/>
      <c r="K224" s="577"/>
      <c r="L224" s="577"/>
      <c r="M224" s="577"/>
      <c r="N224" s="577"/>
      <c r="O224" s="577"/>
      <c r="P224" s="577"/>
      <c r="Q224" s="577"/>
      <c r="R224" s="577"/>
      <c r="S224" s="577"/>
      <c r="T224" s="577"/>
      <c r="U224" s="577"/>
      <c r="V224" s="577"/>
      <c r="W224" s="577"/>
      <c r="X224" s="577"/>
      <c r="Y224" s="577"/>
      <c r="Z224" s="577"/>
      <c r="AA224" s="577"/>
      <c r="AB224" s="577"/>
      <c r="AC224" s="577"/>
      <c r="AD224" s="577"/>
      <c r="AE224" s="577"/>
      <c r="AF224" s="577"/>
      <c r="AG224" s="577"/>
      <c r="AH224" s="577"/>
      <c r="AI224" s="577"/>
      <c r="AJ224" s="577"/>
      <c r="AK224" s="577"/>
      <c r="AL224" s="577"/>
      <c r="AM224" s="577"/>
      <c r="AN224" s="577"/>
      <c r="AO224" s="577"/>
      <c r="AP224" s="577"/>
      <c r="AQ224" s="577"/>
      <c r="AR224" s="577"/>
      <c r="AS224" s="577"/>
      <c r="AT224" s="577"/>
      <c r="AU224" s="577"/>
      <c r="AV224" s="577"/>
      <c r="AW224" s="577"/>
      <c r="AX224" s="577"/>
      <c r="AY224" s="577"/>
      <c r="AZ224" s="577"/>
      <c r="BA224" s="577"/>
      <c r="BB224" s="577"/>
      <c r="BC224" s="577"/>
      <c r="BD224" s="577"/>
      <c r="BE224" s="577"/>
      <c r="BF224" s="577"/>
      <c r="BG224" s="577"/>
      <c r="BH224" s="577"/>
      <c r="BI224" s="577"/>
      <c r="BJ224" s="577"/>
      <c r="BK224" s="577"/>
      <c r="BL224" s="577"/>
      <c r="BM224" s="577"/>
      <c r="BN224" s="577"/>
      <c r="BO224" s="577"/>
      <c r="BP224" s="577"/>
      <c r="BQ224" s="577"/>
      <c r="BR224" s="577"/>
      <c r="BS224" s="577"/>
      <c r="BT224" s="577"/>
      <c r="BU224" s="577"/>
      <c r="BV224" s="577"/>
      <c r="BW224" s="577"/>
      <c r="BX224" s="577"/>
      <c r="BY224" s="577"/>
      <c r="BZ224" s="577"/>
      <c r="CA224" s="577"/>
      <c r="CB224" s="577"/>
      <c r="CC224" s="577"/>
      <c r="CD224" s="577"/>
      <c r="CE224" s="577"/>
      <c r="CF224" s="577"/>
      <c r="CG224" s="577"/>
      <c r="CH224" s="577"/>
      <c r="CI224" s="577"/>
      <c r="CJ224" s="577"/>
      <c r="CK224" s="577"/>
      <c r="CL224" s="577"/>
      <c r="CM224" s="577"/>
      <c r="CN224" s="577"/>
      <c r="CO224" s="577"/>
      <c r="CP224" s="577"/>
      <c r="CQ224" s="577"/>
      <c r="CR224" s="577"/>
      <c r="CS224" s="577"/>
      <c r="CT224" s="577"/>
      <c r="CU224" s="577"/>
      <c r="CV224" s="577"/>
      <c r="CW224" s="577"/>
    </row>
    <row r="225" spans="1:101" x14ac:dyDescent="0.3">
      <c r="A225" s="359">
        <f>+SUBTOTAL(3,$E$8:$E225)</f>
        <v>218</v>
      </c>
      <c r="B225" s="582">
        <v>45536</v>
      </c>
      <c r="C225" s="359" t="s">
        <v>574</v>
      </c>
      <c r="D225" s="359" t="str">
        <f>+VLOOKUP(C225,'Visual chart Edit'!$B$7:$C$491,2,FALSE)</f>
        <v>DA+3</v>
      </c>
      <c r="E225" s="359" t="s">
        <v>146</v>
      </c>
      <c r="F225" s="578">
        <v>45545</v>
      </c>
      <c r="G225" s="578">
        <v>45560</v>
      </c>
      <c r="H225" s="579" t="s">
        <v>254</v>
      </c>
      <c r="I225" s="580" t="s">
        <v>225</v>
      </c>
      <c r="J225" s="581"/>
      <c r="K225" s="577"/>
      <c r="L225" s="577"/>
      <c r="M225" s="577"/>
      <c r="N225" s="577"/>
      <c r="O225" s="577"/>
      <c r="P225" s="577"/>
      <c r="Q225" s="577"/>
      <c r="R225" s="577"/>
      <c r="S225" s="577"/>
      <c r="T225" s="577"/>
      <c r="U225" s="577"/>
      <c r="V225" s="577"/>
      <c r="W225" s="577"/>
      <c r="X225" s="577"/>
      <c r="Y225" s="577"/>
      <c r="Z225" s="577"/>
      <c r="AA225" s="577"/>
      <c r="AB225" s="577"/>
      <c r="AC225" s="577"/>
      <c r="AD225" s="577"/>
      <c r="AE225" s="577"/>
      <c r="AF225" s="577"/>
      <c r="AG225" s="577"/>
      <c r="AH225" s="577"/>
      <c r="AI225" s="577"/>
      <c r="AJ225" s="577"/>
      <c r="AK225" s="577"/>
      <c r="AL225" s="577"/>
      <c r="AM225" s="577"/>
      <c r="AN225" s="577"/>
      <c r="AO225" s="577"/>
      <c r="AP225" s="577"/>
      <c r="AQ225" s="577"/>
      <c r="AR225" s="577"/>
      <c r="AS225" s="577"/>
      <c r="AT225" s="577"/>
      <c r="AU225" s="577"/>
      <c r="AV225" s="577"/>
      <c r="AW225" s="577"/>
      <c r="AX225" s="577"/>
      <c r="AY225" s="577"/>
      <c r="AZ225" s="577"/>
      <c r="BA225" s="577"/>
      <c r="BB225" s="577"/>
      <c r="BC225" s="577"/>
      <c r="BD225" s="577"/>
      <c r="BE225" s="577"/>
      <c r="BF225" s="577"/>
      <c r="BG225" s="577"/>
      <c r="BH225" s="577"/>
      <c r="BI225" s="577"/>
      <c r="BJ225" s="577"/>
      <c r="BK225" s="577"/>
      <c r="BL225" s="577"/>
      <c r="BM225" s="577"/>
      <c r="BN225" s="577"/>
      <c r="BO225" s="577"/>
      <c r="BP225" s="577"/>
      <c r="BQ225" s="577"/>
      <c r="BR225" s="577"/>
      <c r="BS225" s="577"/>
      <c r="BT225" s="577"/>
      <c r="BU225" s="577"/>
      <c r="BV225" s="577"/>
      <c r="BW225" s="577"/>
      <c r="BX225" s="577"/>
      <c r="BY225" s="577"/>
      <c r="BZ225" s="577"/>
      <c r="CA225" s="577"/>
      <c r="CB225" s="577"/>
      <c r="CC225" s="577"/>
      <c r="CD225" s="577"/>
      <c r="CE225" s="577"/>
      <c r="CF225" s="577"/>
      <c r="CG225" s="577"/>
      <c r="CH225" s="577"/>
      <c r="CI225" s="577"/>
      <c r="CJ225" s="577"/>
      <c r="CK225" s="577"/>
      <c r="CL225" s="577"/>
      <c r="CM225" s="577"/>
      <c r="CN225" s="577"/>
      <c r="CO225" s="577"/>
      <c r="CP225" s="577"/>
      <c r="CQ225" s="577"/>
      <c r="CR225" s="577"/>
      <c r="CS225" s="577"/>
      <c r="CT225" s="577"/>
      <c r="CU225" s="577"/>
      <c r="CV225" s="577"/>
      <c r="CW225" s="577"/>
    </row>
    <row r="226" spans="1:101" x14ac:dyDescent="0.3">
      <c r="A226" s="359">
        <f>+SUBTOTAL(3,$E$8:$E226)</f>
        <v>219</v>
      </c>
      <c r="B226" s="582">
        <v>45536</v>
      </c>
      <c r="C226" s="359" t="s">
        <v>495</v>
      </c>
      <c r="D226" s="359" t="str">
        <f>+VLOOKUP(C226,'Visual chart Edit'!$B$7:$C$491,2,FALSE)</f>
        <v>DA+9</v>
      </c>
      <c r="E226" s="359" t="s">
        <v>279</v>
      </c>
      <c r="F226" s="578">
        <v>45554</v>
      </c>
      <c r="G226" s="578">
        <v>45560</v>
      </c>
      <c r="H226" s="579" t="s">
        <v>553</v>
      </c>
      <c r="I226" s="580" t="s">
        <v>393</v>
      </c>
      <c r="J226" s="581"/>
      <c r="K226" s="577"/>
      <c r="L226" s="577"/>
      <c r="M226" s="577"/>
      <c r="N226" s="577"/>
      <c r="O226" s="577"/>
      <c r="P226" s="577"/>
      <c r="Q226" s="577"/>
      <c r="R226" s="577"/>
      <c r="S226" s="577"/>
      <c r="T226" s="577"/>
      <c r="U226" s="577"/>
      <c r="V226" s="577"/>
      <c r="W226" s="577"/>
      <c r="X226" s="577"/>
      <c r="Y226" s="577"/>
      <c r="Z226" s="577"/>
      <c r="AA226" s="577"/>
      <c r="AB226" s="577"/>
      <c r="AC226" s="577"/>
      <c r="AD226" s="577"/>
      <c r="AE226" s="577"/>
      <c r="AF226" s="577"/>
      <c r="AG226" s="577"/>
      <c r="AH226" s="577"/>
      <c r="AI226" s="577"/>
      <c r="AJ226" s="577"/>
      <c r="AK226" s="577"/>
      <c r="AL226" s="577"/>
      <c r="AM226" s="577"/>
      <c r="AN226" s="577"/>
      <c r="AO226" s="577"/>
      <c r="AP226" s="577"/>
      <c r="AQ226" s="577"/>
      <c r="AR226" s="577"/>
      <c r="AS226" s="577"/>
      <c r="AT226" s="577"/>
      <c r="AU226" s="577"/>
      <c r="AV226" s="577"/>
      <c r="AW226" s="577"/>
      <c r="AX226" s="577"/>
      <c r="AY226" s="577"/>
      <c r="AZ226" s="577"/>
      <c r="BA226" s="577"/>
      <c r="BB226" s="577"/>
      <c r="BC226" s="577"/>
      <c r="BD226" s="577"/>
      <c r="BE226" s="577"/>
      <c r="BF226" s="577"/>
      <c r="BG226" s="577"/>
      <c r="BH226" s="577"/>
      <c r="BI226" s="577"/>
      <c r="BJ226" s="577"/>
      <c r="BK226" s="577"/>
      <c r="BL226" s="577"/>
      <c r="BM226" s="577"/>
      <c r="BN226" s="577"/>
      <c r="BO226" s="577"/>
      <c r="BP226" s="577"/>
      <c r="BQ226" s="577"/>
      <c r="BR226" s="577"/>
      <c r="BS226" s="577"/>
      <c r="BT226" s="577"/>
      <c r="BU226" s="577"/>
      <c r="BV226" s="577"/>
      <c r="BW226" s="577"/>
      <c r="BX226" s="577"/>
      <c r="BY226" s="577"/>
      <c r="BZ226" s="577"/>
      <c r="CA226" s="577"/>
      <c r="CB226" s="577"/>
      <c r="CC226" s="577"/>
      <c r="CD226" s="577"/>
      <c r="CE226" s="577"/>
      <c r="CF226" s="577"/>
      <c r="CG226" s="577"/>
      <c r="CH226" s="577"/>
      <c r="CI226" s="577"/>
      <c r="CJ226" s="577"/>
      <c r="CK226" s="577"/>
      <c r="CL226" s="577"/>
      <c r="CM226" s="577"/>
      <c r="CN226" s="577"/>
      <c r="CO226" s="577"/>
      <c r="CP226" s="577"/>
      <c r="CQ226" s="577"/>
      <c r="CR226" s="577"/>
      <c r="CS226" s="577"/>
      <c r="CT226" s="577"/>
      <c r="CU226" s="577"/>
      <c r="CV226" s="577"/>
      <c r="CW226" s="577"/>
    </row>
    <row r="227" spans="1:101" x14ac:dyDescent="0.3">
      <c r="A227" s="359">
        <f>+SUBTOTAL(3,$E$8:$E227)</f>
        <v>220</v>
      </c>
      <c r="B227" s="582">
        <v>45536</v>
      </c>
      <c r="C227" s="359" t="s">
        <v>558</v>
      </c>
      <c r="D227" s="359" t="str">
        <f>+VLOOKUP(C227,'Visual chart Edit'!$B$7:$C$491,2,FALSE)</f>
        <v>DA+3</v>
      </c>
      <c r="E227" s="359" t="s">
        <v>146</v>
      </c>
      <c r="F227" s="578">
        <v>45554</v>
      </c>
      <c r="G227" s="578">
        <v>45560</v>
      </c>
      <c r="H227" s="579" t="s">
        <v>609</v>
      </c>
      <c r="I227" s="580" t="s">
        <v>225</v>
      </c>
      <c r="J227" s="581"/>
      <c r="K227" s="577"/>
      <c r="L227" s="577"/>
      <c r="M227" s="577"/>
      <c r="N227" s="577"/>
      <c r="O227" s="577"/>
      <c r="P227" s="577"/>
      <c r="Q227" s="577"/>
      <c r="R227" s="577"/>
      <c r="S227" s="577"/>
      <c r="T227" s="577"/>
      <c r="U227" s="577"/>
      <c r="V227" s="577"/>
      <c r="W227" s="577"/>
      <c r="X227" s="577"/>
      <c r="Y227" s="577"/>
      <c r="Z227" s="577"/>
      <c r="AA227" s="577"/>
      <c r="AB227" s="577"/>
      <c r="AC227" s="577"/>
      <c r="AD227" s="577"/>
      <c r="AE227" s="577"/>
      <c r="AF227" s="577"/>
      <c r="AG227" s="577"/>
      <c r="AH227" s="577"/>
      <c r="AI227" s="577"/>
      <c r="AJ227" s="577"/>
      <c r="AK227" s="577"/>
      <c r="AL227" s="577"/>
      <c r="AM227" s="577"/>
      <c r="AN227" s="577"/>
      <c r="AO227" s="577"/>
      <c r="AP227" s="577"/>
      <c r="AQ227" s="577"/>
      <c r="AR227" s="577"/>
      <c r="AS227" s="577"/>
      <c r="AT227" s="577"/>
      <c r="AU227" s="577"/>
      <c r="AV227" s="577"/>
      <c r="AW227" s="577"/>
      <c r="AX227" s="577"/>
      <c r="AY227" s="577"/>
      <c r="AZ227" s="577"/>
      <c r="BA227" s="577"/>
      <c r="BB227" s="577"/>
      <c r="BC227" s="577"/>
      <c r="BD227" s="577"/>
      <c r="BE227" s="577"/>
      <c r="BF227" s="577"/>
      <c r="BG227" s="577"/>
      <c r="BH227" s="577"/>
      <c r="BI227" s="577"/>
      <c r="BJ227" s="577"/>
      <c r="BK227" s="577"/>
      <c r="BL227" s="577"/>
      <c r="BM227" s="577"/>
      <c r="BN227" s="577"/>
      <c r="BO227" s="577"/>
      <c r="BP227" s="577"/>
      <c r="BQ227" s="577"/>
      <c r="BR227" s="577"/>
      <c r="BS227" s="577"/>
      <c r="BT227" s="577"/>
      <c r="BU227" s="577"/>
      <c r="BV227" s="577"/>
      <c r="BW227" s="577"/>
      <c r="BX227" s="577"/>
      <c r="BY227" s="577"/>
      <c r="BZ227" s="577"/>
      <c r="CA227" s="577"/>
      <c r="CB227" s="577"/>
      <c r="CC227" s="577"/>
      <c r="CD227" s="577"/>
      <c r="CE227" s="577"/>
      <c r="CF227" s="577"/>
      <c r="CG227" s="577"/>
      <c r="CH227" s="577"/>
      <c r="CI227" s="577"/>
      <c r="CJ227" s="577"/>
      <c r="CK227" s="577"/>
      <c r="CL227" s="577"/>
      <c r="CM227" s="577"/>
      <c r="CN227" s="577"/>
      <c r="CO227" s="577"/>
      <c r="CP227" s="577"/>
      <c r="CQ227" s="577"/>
      <c r="CR227" s="577"/>
      <c r="CS227" s="577"/>
      <c r="CT227" s="577"/>
      <c r="CU227" s="577"/>
      <c r="CV227" s="577"/>
      <c r="CW227" s="577"/>
    </row>
    <row r="228" spans="1:101" x14ac:dyDescent="0.3">
      <c r="A228" s="359">
        <f>+SUBTOTAL(3,$E$8:$E228)</f>
        <v>221</v>
      </c>
      <c r="B228" s="582">
        <v>45536</v>
      </c>
      <c r="C228" s="359" t="s">
        <v>869</v>
      </c>
      <c r="D228" s="359" t="str">
        <f>+VLOOKUP(C228,'Visual chart Edit'!$B$7:$C$491,2,FALSE)</f>
        <v>DA+3</v>
      </c>
      <c r="E228" s="359" t="s">
        <v>279</v>
      </c>
      <c r="F228" s="578">
        <v>45558</v>
      </c>
      <c r="G228" s="578">
        <v>45560</v>
      </c>
      <c r="H228" s="579" t="s">
        <v>239</v>
      </c>
      <c r="I228" s="580" t="s">
        <v>1028</v>
      </c>
      <c r="J228" s="581"/>
      <c r="K228" s="577"/>
      <c r="L228" s="577"/>
      <c r="M228" s="577"/>
      <c r="N228" s="577"/>
      <c r="O228" s="577"/>
      <c r="P228" s="577"/>
      <c r="Q228" s="577"/>
      <c r="R228" s="577"/>
      <c r="S228" s="577"/>
      <c r="T228" s="577"/>
      <c r="U228" s="577"/>
      <c r="V228" s="577"/>
      <c r="W228" s="577"/>
      <c r="X228" s="577"/>
      <c r="Y228" s="577"/>
      <c r="Z228" s="577"/>
      <c r="AA228" s="577"/>
      <c r="AB228" s="577"/>
      <c r="AC228" s="577"/>
      <c r="AD228" s="577"/>
      <c r="AE228" s="577"/>
      <c r="AF228" s="577"/>
      <c r="AG228" s="577"/>
      <c r="AH228" s="577"/>
      <c r="AI228" s="577"/>
      <c r="AJ228" s="577"/>
      <c r="AK228" s="577"/>
      <c r="AL228" s="577"/>
      <c r="AM228" s="577"/>
      <c r="AN228" s="577"/>
      <c r="AO228" s="577"/>
      <c r="AP228" s="577"/>
      <c r="AQ228" s="577"/>
      <c r="AR228" s="577"/>
      <c r="AS228" s="577"/>
      <c r="AT228" s="577"/>
      <c r="AU228" s="577"/>
      <c r="AV228" s="577"/>
      <c r="AW228" s="577"/>
      <c r="AX228" s="577"/>
      <c r="AY228" s="577"/>
      <c r="AZ228" s="577"/>
      <c r="BA228" s="577"/>
      <c r="BB228" s="577"/>
      <c r="BC228" s="577"/>
      <c r="BD228" s="577"/>
      <c r="BE228" s="577"/>
      <c r="BF228" s="577"/>
      <c r="BG228" s="577"/>
      <c r="BH228" s="577"/>
      <c r="BI228" s="577"/>
      <c r="BJ228" s="577"/>
      <c r="BK228" s="577"/>
      <c r="BL228" s="577"/>
      <c r="BM228" s="577"/>
      <c r="BN228" s="577"/>
      <c r="BO228" s="577"/>
      <c r="BP228" s="577"/>
      <c r="BQ228" s="577"/>
      <c r="BR228" s="577"/>
      <c r="BS228" s="577"/>
      <c r="BT228" s="577"/>
      <c r="BU228" s="577"/>
      <c r="BV228" s="577"/>
      <c r="BW228" s="577"/>
      <c r="BX228" s="577"/>
      <c r="BY228" s="577"/>
      <c r="BZ228" s="577"/>
      <c r="CA228" s="577"/>
      <c r="CB228" s="577"/>
      <c r="CC228" s="577"/>
      <c r="CD228" s="577"/>
      <c r="CE228" s="577"/>
      <c r="CF228" s="577"/>
      <c r="CG228" s="577"/>
      <c r="CH228" s="577"/>
      <c r="CI228" s="577"/>
      <c r="CJ228" s="577"/>
      <c r="CK228" s="577"/>
      <c r="CL228" s="577"/>
      <c r="CM228" s="577"/>
      <c r="CN228" s="577"/>
      <c r="CO228" s="577"/>
      <c r="CP228" s="577"/>
      <c r="CQ228" s="577"/>
      <c r="CR228" s="577"/>
      <c r="CS228" s="577"/>
      <c r="CT228" s="577"/>
      <c r="CU228" s="577"/>
      <c r="CV228" s="577"/>
      <c r="CW228" s="577"/>
    </row>
    <row r="229" spans="1:101" x14ac:dyDescent="0.3">
      <c r="A229" s="359">
        <f>+SUBTOTAL(3,$E$8:$E229)</f>
        <v>222</v>
      </c>
      <c r="B229" s="582">
        <v>45536</v>
      </c>
      <c r="C229" s="359" t="s">
        <v>760</v>
      </c>
      <c r="D229" s="359" t="str">
        <f>+VLOOKUP(C229,'Visual chart Edit'!$B$7:$C$491,2,FALSE)</f>
        <v>DA+3</v>
      </c>
      <c r="E229" s="359" t="s">
        <v>279</v>
      </c>
      <c r="F229" s="578">
        <v>45555</v>
      </c>
      <c r="G229" s="578">
        <v>45560</v>
      </c>
      <c r="H229" s="579" t="s">
        <v>884</v>
      </c>
      <c r="I229" s="580" t="s">
        <v>1032</v>
      </c>
      <c r="J229" s="581"/>
      <c r="K229" s="577"/>
      <c r="L229" s="577"/>
      <c r="M229" s="577"/>
      <c r="N229" s="577"/>
      <c r="O229" s="577"/>
      <c r="P229" s="577"/>
      <c r="Q229" s="577"/>
      <c r="R229" s="577"/>
      <c r="S229" s="577"/>
      <c r="T229" s="577"/>
      <c r="U229" s="577"/>
      <c r="V229" s="577"/>
      <c r="W229" s="577"/>
      <c r="X229" s="577"/>
      <c r="Y229" s="577"/>
      <c r="Z229" s="577"/>
      <c r="AA229" s="577"/>
      <c r="AB229" s="577"/>
      <c r="AC229" s="577"/>
      <c r="AD229" s="577"/>
      <c r="AE229" s="577"/>
      <c r="AF229" s="577"/>
      <c r="AG229" s="577"/>
      <c r="AH229" s="577"/>
      <c r="AI229" s="577"/>
      <c r="AJ229" s="577"/>
      <c r="AK229" s="577"/>
      <c r="AL229" s="577"/>
      <c r="AM229" s="577"/>
      <c r="AN229" s="577"/>
      <c r="AO229" s="577"/>
      <c r="AP229" s="577"/>
      <c r="AQ229" s="577"/>
      <c r="AR229" s="577"/>
      <c r="AS229" s="577"/>
      <c r="AT229" s="577"/>
      <c r="AU229" s="577"/>
      <c r="AV229" s="577"/>
      <c r="AW229" s="577"/>
      <c r="AX229" s="577"/>
      <c r="AY229" s="577"/>
      <c r="AZ229" s="577"/>
      <c r="BA229" s="577"/>
      <c r="BB229" s="577"/>
      <c r="BC229" s="577"/>
      <c r="BD229" s="577"/>
      <c r="BE229" s="577"/>
      <c r="BF229" s="577"/>
      <c r="BG229" s="577"/>
      <c r="BH229" s="577"/>
      <c r="BI229" s="577"/>
      <c r="BJ229" s="577"/>
      <c r="BK229" s="577"/>
      <c r="BL229" s="577"/>
      <c r="BM229" s="577"/>
      <c r="BN229" s="577"/>
      <c r="BO229" s="577"/>
      <c r="BP229" s="577"/>
      <c r="BQ229" s="577"/>
      <c r="BR229" s="577"/>
      <c r="BS229" s="577"/>
      <c r="BT229" s="577"/>
      <c r="BU229" s="577"/>
      <c r="BV229" s="577"/>
      <c r="BW229" s="577"/>
      <c r="BX229" s="577"/>
      <c r="BY229" s="577"/>
      <c r="BZ229" s="577"/>
      <c r="CA229" s="577"/>
      <c r="CB229" s="577"/>
      <c r="CC229" s="577"/>
      <c r="CD229" s="577"/>
      <c r="CE229" s="577"/>
      <c r="CF229" s="577"/>
      <c r="CG229" s="577"/>
      <c r="CH229" s="577"/>
      <c r="CI229" s="577"/>
      <c r="CJ229" s="577"/>
      <c r="CK229" s="577"/>
      <c r="CL229" s="577"/>
      <c r="CM229" s="577"/>
      <c r="CN229" s="577"/>
      <c r="CO229" s="577"/>
      <c r="CP229" s="577"/>
      <c r="CQ229" s="577"/>
      <c r="CR229" s="577"/>
      <c r="CS229" s="577"/>
      <c r="CT229" s="577"/>
      <c r="CU229" s="577"/>
      <c r="CV229" s="577"/>
      <c r="CW229" s="577"/>
    </row>
    <row r="230" spans="1:101" x14ac:dyDescent="0.3">
      <c r="A230" s="359">
        <f>+SUBTOTAL(3,$E$8:$E230)</f>
        <v>223</v>
      </c>
      <c r="B230" s="582">
        <v>45536</v>
      </c>
      <c r="C230" s="582" t="s">
        <v>521</v>
      </c>
      <c r="D230" s="359" t="str">
        <f>+VLOOKUP(C230,'Visual chart Edit'!$B$7:$C$491,2,FALSE)</f>
        <v>DA+0</v>
      </c>
      <c r="E230" s="359" t="s">
        <v>279</v>
      </c>
      <c r="F230" s="578">
        <v>45555</v>
      </c>
      <c r="G230" s="578">
        <v>45561</v>
      </c>
      <c r="H230" s="579" t="s">
        <v>399</v>
      </c>
      <c r="I230" s="580" t="s">
        <v>240</v>
      </c>
      <c r="J230" s="581"/>
      <c r="K230" s="577"/>
      <c r="L230" s="577"/>
      <c r="M230" s="577"/>
      <c r="N230" s="577"/>
      <c r="O230" s="577"/>
      <c r="P230" s="577"/>
      <c r="Q230" s="577"/>
      <c r="R230" s="577"/>
      <c r="S230" s="577"/>
      <c r="T230" s="577"/>
      <c r="U230" s="577"/>
      <c r="V230" s="577"/>
      <c r="W230" s="577"/>
      <c r="X230" s="577"/>
      <c r="Y230" s="577"/>
      <c r="Z230" s="577"/>
      <c r="AA230" s="577"/>
      <c r="AB230" s="577"/>
      <c r="AC230" s="577"/>
      <c r="AD230" s="577"/>
      <c r="AE230" s="577"/>
      <c r="AF230" s="577"/>
      <c r="AG230" s="577"/>
      <c r="AH230" s="577"/>
      <c r="AI230" s="577"/>
      <c r="AJ230" s="577"/>
      <c r="AK230" s="577"/>
      <c r="AL230" s="577"/>
      <c r="AM230" s="577"/>
      <c r="AN230" s="577"/>
      <c r="AO230" s="577"/>
      <c r="AP230" s="577"/>
      <c r="AQ230" s="577"/>
      <c r="AR230" s="577"/>
      <c r="AS230" s="577"/>
      <c r="AT230" s="577"/>
      <c r="AU230" s="577"/>
      <c r="AV230" s="577"/>
      <c r="AW230" s="577"/>
      <c r="AX230" s="577"/>
      <c r="AY230" s="577"/>
      <c r="AZ230" s="577"/>
      <c r="BA230" s="577"/>
      <c r="BB230" s="577"/>
      <c r="BC230" s="577"/>
      <c r="BD230" s="577"/>
      <c r="BE230" s="577"/>
      <c r="BF230" s="577"/>
      <c r="BG230" s="577"/>
      <c r="BH230" s="577"/>
      <c r="BI230" s="577"/>
      <c r="BJ230" s="577"/>
      <c r="BK230" s="577"/>
      <c r="BL230" s="577"/>
      <c r="BM230" s="577"/>
      <c r="BN230" s="577"/>
      <c r="BO230" s="577"/>
      <c r="BP230" s="577"/>
      <c r="BQ230" s="577"/>
      <c r="BR230" s="577"/>
      <c r="BS230" s="577"/>
      <c r="BT230" s="577"/>
      <c r="BU230" s="577"/>
      <c r="BV230" s="577"/>
      <c r="BW230" s="577"/>
      <c r="BX230" s="577"/>
      <c r="BY230" s="577"/>
      <c r="BZ230" s="577"/>
      <c r="CA230" s="577"/>
      <c r="CB230" s="577"/>
      <c r="CC230" s="577"/>
      <c r="CD230" s="577"/>
      <c r="CE230" s="577"/>
      <c r="CF230" s="577"/>
      <c r="CG230" s="577"/>
      <c r="CH230" s="577"/>
      <c r="CI230" s="577"/>
      <c r="CJ230" s="577"/>
      <c r="CK230" s="577"/>
      <c r="CL230" s="577"/>
      <c r="CM230" s="577"/>
      <c r="CN230" s="577"/>
      <c r="CO230" s="577"/>
      <c r="CP230" s="577"/>
      <c r="CQ230" s="577"/>
      <c r="CR230" s="577"/>
      <c r="CS230" s="577"/>
      <c r="CT230" s="577"/>
      <c r="CU230" s="577"/>
      <c r="CV230" s="577"/>
      <c r="CW230" s="577"/>
    </row>
    <row r="231" spans="1:101" x14ac:dyDescent="0.3">
      <c r="A231" s="359">
        <f>+SUBTOTAL(3,$E$8:$E231)</f>
        <v>224</v>
      </c>
      <c r="B231" s="582">
        <v>45536</v>
      </c>
      <c r="C231" s="359" t="s">
        <v>860</v>
      </c>
      <c r="D231" s="359" t="str">
        <f>+VLOOKUP(C231,'Visual chart Edit'!$B$7:$C$491,2,FALSE)</f>
        <v>DA+0</v>
      </c>
      <c r="E231" s="359" t="s">
        <v>279</v>
      </c>
      <c r="F231" s="578">
        <v>45560</v>
      </c>
      <c r="G231" s="578">
        <v>45561</v>
      </c>
      <c r="H231" s="579" t="s">
        <v>886</v>
      </c>
      <c r="I231" s="580" t="s">
        <v>1028</v>
      </c>
      <c r="J231" s="581"/>
      <c r="K231" s="577"/>
      <c r="L231" s="577"/>
      <c r="M231" s="577"/>
      <c r="N231" s="577"/>
      <c r="O231" s="577"/>
      <c r="P231" s="577"/>
      <c r="Q231" s="577"/>
      <c r="R231" s="577"/>
      <c r="S231" s="577"/>
      <c r="T231" s="577"/>
      <c r="U231" s="577"/>
      <c r="V231" s="577"/>
      <c r="W231" s="577"/>
      <c r="X231" s="577"/>
      <c r="Y231" s="577"/>
      <c r="Z231" s="577"/>
      <c r="AA231" s="577"/>
      <c r="AB231" s="577"/>
      <c r="AC231" s="577"/>
      <c r="AD231" s="577"/>
      <c r="AE231" s="577"/>
      <c r="AF231" s="577"/>
      <c r="AG231" s="577"/>
      <c r="AH231" s="577"/>
      <c r="AI231" s="577"/>
      <c r="AJ231" s="577"/>
      <c r="AK231" s="577"/>
      <c r="AL231" s="577"/>
      <c r="AM231" s="577"/>
      <c r="AN231" s="577"/>
      <c r="AO231" s="577"/>
      <c r="AP231" s="577"/>
      <c r="AQ231" s="577"/>
      <c r="AR231" s="577"/>
      <c r="AS231" s="577"/>
      <c r="AT231" s="577"/>
      <c r="AU231" s="577"/>
      <c r="AV231" s="577"/>
      <c r="AW231" s="577"/>
      <c r="AX231" s="577"/>
      <c r="AY231" s="577"/>
      <c r="AZ231" s="577"/>
      <c r="BA231" s="577"/>
      <c r="BB231" s="577"/>
      <c r="BC231" s="577"/>
      <c r="BD231" s="577"/>
      <c r="BE231" s="577"/>
      <c r="BF231" s="577"/>
      <c r="BG231" s="577"/>
      <c r="BH231" s="577"/>
      <c r="BI231" s="577"/>
      <c r="BJ231" s="577"/>
      <c r="BK231" s="577"/>
      <c r="BL231" s="577"/>
      <c r="BM231" s="577"/>
      <c r="BN231" s="577"/>
      <c r="BO231" s="577"/>
      <c r="BP231" s="577"/>
      <c r="BQ231" s="577"/>
      <c r="BR231" s="577"/>
      <c r="BS231" s="577"/>
      <c r="BT231" s="577"/>
      <c r="BU231" s="577"/>
      <c r="BV231" s="577"/>
      <c r="BW231" s="577"/>
      <c r="BX231" s="577"/>
      <c r="BY231" s="577"/>
      <c r="BZ231" s="577"/>
      <c r="CA231" s="577"/>
      <c r="CB231" s="577"/>
      <c r="CC231" s="577"/>
      <c r="CD231" s="577"/>
      <c r="CE231" s="577"/>
      <c r="CF231" s="577"/>
      <c r="CG231" s="577"/>
      <c r="CH231" s="577"/>
      <c r="CI231" s="577"/>
      <c r="CJ231" s="577"/>
      <c r="CK231" s="577"/>
      <c r="CL231" s="577"/>
      <c r="CM231" s="577"/>
      <c r="CN231" s="577"/>
      <c r="CO231" s="577"/>
      <c r="CP231" s="577"/>
      <c r="CQ231" s="577"/>
      <c r="CR231" s="577"/>
      <c r="CS231" s="577"/>
      <c r="CT231" s="577"/>
      <c r="CU231" s="577"/>
      <c r="CV231" s="577"/>
      <c r="CW231" s="577"/>
    </row>
    <row r="232" spans="1:101" x14ac:dyDescent="0.3">
      <c r="A232" s="359">
        <f>+SUBTOTAL(3,$E$8:$E232)</f>
        <v>225</v>
      </c>
      <c r="B232" s="582">
        <v>45536</v>
      </c>
      <c r="C232" s="359" t="s">
        <v>508</v>
      </c>
      <c r="D232" s="359" t="str">
        <f>+VLOOKUP(C232,'Visual chart Edit'!$B$7:$C$491,2,FALSE)</f>
        <v>DB2+3</v>
      </c>
      <c r="E232" s="359" t="s">
        <v>279</v>
      </c>
      <c r="F232" s="578">
        <v>45554</v>
      </c>
      <c r="G232" s="578">
        <v>45562</v>
      </c>
      <c r="H232" s="579" t="s">
        <v>596</v>
      </c>
      <c r="I232" s="580" t="s">
        <v>240</v>
      </c>
      <c r="J232" s="581"/>
      <c r="K232" s="577"/>
      <c r="L232" s="577"/>
      <c r="M232" s="577"/>
      <c r="N232" s="577"/>
      <c r="O232" s="577"/>
      <c r="P232" s="577"/>
      <c r="Q232" s="577"/>
      <c r="R232" s="577"/>
      <c r="S232" s="577"/>
      <c r="T232" s="577"/>
      <c r="U232" s="577"/>
      <c r="V232" s="577"/>
      <c r="W232" s="577"/>
      <c r="X232" s="577"/>
      <c r="Y232" s="577"/>
      <c r="Z232" s="577"/>
      <c r="AA232" s="577"/>
      <c r="AB232" s="577"/>
      <c r="AC232" s="577"/>
      <c r="AD232" s="577"/>
      <c r="AE232" s="577"/>
      <c r="AF232" s="577"/>
      <c r="AG232" s="577"/>
      <c r="AH232" s="577"/>
      <c r="AI232" s="577"/>
      <c r="AJ232" s="577"/>
      <c r="AK232" s="577"/>
      <c r="AL232" s="577"/>
      <c r="AM232" s="577"/>
      <c r="AN232" s="577"/>
      <c r="AO232" s="577"/>
      <c r="AP232" s="577"/>
      <c r="AQ232" s="577"/>
      <c r="AR232" s="577"/>
      <c r="AS232" s="577"/>
      <c r="AT232" s="577"/>
      <c r="AU232" s="577"/>
      <c r="AV232" s="577"/>
      <c r="AW232" s="577"/>
      <c r="AX232" s="577"/>
      <c r="AY232" s="577"/>
      <c r="AZ232" s="577"/>
      <c r="BA232" s="577"/>
      <c r="BB232" s="577"/>
      <c r="BC232" s="577"/>
      <c r="BD232" s="577"/>
      <c r="BE232" s="577"/>
      <c r="BF232" s="577"/>
      <c r="BG232" s="577"/>
      <c r="BH232" s="577"/>
      <c r="BI232" s="577"/>
      <c r="BJ232" s="577"/>
      <c r="BK232" s="577"/>
      <c r="BL232" s="577"/>
      <c r="BM232" s="577"/>
      <c r="BN232" s="577"/>
      <c r="BO232" s="577"/>
      <c r="BP232" s="577"/>
      <c r="BQ232" s="577"/>
      <c r="BR232" s="577"/>
      <c r="BS232" s="577"/>
      <c r="BT232" s="577"/>
      <c r="BU232" s="577"/>
      <c r="BV232" s="577"/>
      <c r="BW232" s="577"/>
      <c r="BX232" s="577"/>
      <c r="BY232" s="577"/>
      <c r="BZ232" s="577"/>
      <c r="CA232" s="577"/>
      <c r="CB232" s="577"/>
      <c r="CC232" s="577"/>
      <c r="CD232" s="577"/>
      <c r="CE232" s="577"/>
      <c r="CF232" s="577"/>
      <c r="CG232" s="577"/>
      <c r="CH232" s="577"/>
      <c r="CI232" s="577"/>
      <c r="CJ232" s="577"/>
      <c r="CK232" s="577"/>
      <c r="CL232" s="577"/>
      <c r="CM232" s="577"/>
      <c r="CN232" s="577"/>
      <c r="CO232" s="577"/>
      <c r="CP232" s="577"/>
      <c r="CQ232" s="577"/>
      <c r="CR232" s="577"/>
      <c r="CS232" s="577"/>
      <c r="CT232" s="577"/>
      <c r="CU232" s="577"/>
      <c r="CV232" s="577"/>
      <c r="CW232" s="577"/>
    </row>
    <row r="233" spans="1:101" x14ac:dyDescent="0.3">
      <c r="A233" s="359">
        <f>+SUBTOTAL(3,$E$8:$E233)</f>
        <v>226</v>
      </c>
      <c r="B233" s="582">
        <v>45536</v>
      </c>
      <c r="C233" s="359" t="s">
        <v>101</v>
      </c>
      <c r="D233" s="359" t="str">
        <f>+VLOOKUP(C233,'Visual chart Edit'!$B$7:$C$491,2,FALSE)</f>
        <v>DC2+6</v>
      </c>
      <c r="E233" s="359" t="s">
        <v>279</v>
      </c>
      <c r="F233" s="578">
        <v>45558</v>
      </c>
      <c r="G233" s="578">
        <v>45562</v>
      </c>
      <c r="H233" s="579" t="s">
        <v>884</v>
      </c>
      <c r="I233" s="580" t="s">
        <v>1029</v>
      </c>
      <c r="J233" s="581"/>
      <c r="K233" s="577"/>
      <c r="L233" s="577"/>
      <c r="M233" s="577"/>
      <c r="N233" s="577"/>
      <c r="O233" s="577"/>
      <c r="P233" s="577"/>
      <c r="Q233" s="577"/>
      <c r="R233" s="577"/>
      <c r="S233" s="577"/>
      <c r="T233" s="577"/>
      <c r="U233" s="577"/>
      <c r="V233" s="577"/>
      <c r="W233" s="577"/>
      <c r="X233" s="577"/>
      <c r="Y233" s="577"/>
      <c r="Z233" s="577"/>
      <c r="AA233" s="577"/>
      <c r="AB233" s="577"/>
      <c r="AC233" s="577"/>
      <c r="AD233" s="577"/>
      <c r="AE233" s="577"/>
      <c r="AF233" s="577"/>
      <c r="AG233" s="577"/>
      <c r="AH233" s="577"/>
      <c r="AI233" s="577"/>
      <c r="AJ233" s="577"/>
      <c r="AK233" s="577"/>
      <c r="AL233" s="577"/>
      <c r="AM233" s="577"/>
      <c r="AN233" s="577"/>
      <c r="AO233" s="577"/>
      <c r="AP233" s="577"/>
      <c r="AQ233" s="577"/>
      <c r="AR233" s="577"/>
      <c r="AS233" s="577"/>
      <c r="AT233" s="577"/>
      <c r="AU233" s="577"/>
      <c r="AV233" s="577"/>
      <c r="AW233" s="577"/>
      <c r="AX233" s="577"/>
      <c r="AY233" s="577"/>
      <c r="AZ233" s="577"/>
      <c r="BA233" s="577"/>
      <c r="BB233" s="577"/>
      <c r="BC233" s="577"/>
      <c r="BD233" s="577"/>
      <c r="BE233" s="577"/>
      <c r="BF233" s="577"/>
      <c r="BG233" s="577"/>
      <c r="BH233" s="577"/>
      <c r="BI233" s="577"/>
      <c r="BJ233" s="577"/>
      <c r="BK233" s="577"/>
      <c r="BL233" s="577"/>
      <c r="BM233" s="577"/>
      <c r="BN233" s="577"/>
      <c r="BO233" s="577"/>
      <c r="BP233" s="577"/>
      <c r="BQ233" s="577"/>
      <c r="BR233" s="577"/>
      <c r="BS233" s="577"/>
      <c r="BT233" s="577"/>
      <c r="BU233" s="577"/>
      <c r="BV233" s="577"/>
      <c r="BW233" s="577"/>
      <c r="BX233" s="577"/>
      <c r="BY233" s="577"/>
      <c r="BZ233" s="577"/>
      <c r="CA233" s="577"/>
      <c r="CB233" s="577"/>
      <c r="CC233" s="577"/>
      <c r="CD233" s="577"/>
      <c r="CE233" s="577"/>
      <c r="CF233" s="577"/>
      <c r="CG233" s="577"/>
      <c r="CH233" s="577"/>
      <c r="CI233" s="577"/>
      <c r="CJ233" s="577"/>
      <c r="CK233" s="577"/>
      <c r="CL233" s="577"/>
      <c r="CM233" s="577"/>
      <c r="CN233" s="577"/>
      <c r="CO233" s="577"/>
      <c r="CP233" s="577"/>
      <c r="CQ233" s="577"/>
      <c r="CR233" s="577"/>
      <c r="CS233" s="577"/>
      <c r="CT233" s="577"/>
      <c r="CU233" s="577"/>
      <c r="CV233" s="577"/>
      <c r="CW233" s="577"/>
    </row>
    <row r="234" spans="1:101" x14ac:dyDescent="0.3">
      <c r="A234" s="359">
        <f>+SUBTOTAL(3,$E$8:$E234)</f>
        <v>227</v>
      </c>
      <c r="B234" s="582">
        <v>45536</v>
      </c>
      <c r="C234" s="359" t="s">
        <v>768</v>
      </c>
      <c r="D234" s="359" t="str">
        <f>+VLOOKUP(C234,'Visual chart Edit'!$B$7:$C$491,2,FALSE)</f>
        <v>DA+6</v>
      </c>
      <c r="E234" s="359" t="s">
        <v>32</v>
      </c>
      <c r="F234" s="578">
        <v>45560</v>
      </c>
      <c r="G234" s="578">
        <v>45562</v>
      </c>
      <c r="H234" s="579" t="s">
        <v>881</v>
      </c>
      <c r="I234" s="580" t="s">
        <v>1032</v>
      </c>
      <c r="J234" s="581"/>
      <c r="K234" s="577"/>
      <c r="L234" s="577"/>
      <c r="M234" s="577"/>
      <c r="N234" s="577"/>
      <c r="O234" s="577"/>
      <c r="P234" s="577"/>
      <c r="Q234" s="577"/>
      <c r="R234" s="577"/>
      <c r="S234" s="577"/>
      <c r="T234" s="577"/>
      <c r="U234" s="577"/>
      <c r="V234" s="577"/>
      <c r="W234" s="577"/>
      <c r="X234" s="577"/>
      <c r="Y234" s="577"/>
      <c r="Z234" s="577"/>
      <c r="AA234" s="577"/>
      <c r="AB234" s="577"/>
      <c r="AC234" s="577"/>
      <c r="AD234" s="577"/>
      <c r="AE234" s="577"/>
      <c r="AF234" s="577"/>
      <c r="AG234" s="577"/>
      <c r="AH234" s="577"/>
      <c r="AI234" s="577"/>
      <c r="AJ234" s="577"/>
      <c r="AK234" s="577"/>
      <c r="AL234" s="577"/>
      <c r="AM234" s="577"/>
      <c r="AN234" s="577"/>
      <c r="AO234" s="577"/>
      <c r="AP234" s="577"/>
      <c r="AQ234" s="577"/>
      <c r="AR234" s="577"/>
      <c r="AS234" s="577"/>
      <c r="AT234" s="577"/>
      <c r="AU234" s="577"/>
      <c r="AV234" s="577"/>
      <c r="AW234" s="577"/>
      <c r="AX234" s="577"/>
      <c r="AY234" s="577"/>
      <c r="AZ234" s="577"/>
      <c r="BA234" s="577"/>
      <c r="BB234" s="577"/>
      <c r="BC234" s="577"/>
      <c r="BD234" s="577"/>
      <c r="BE234" s="577"/>
      <c r="BF234" s="577"/>
      <c r="BG234" s="577"/>
      <c r="BH234" s="577"/>
      <c r="BI234" s="577"/>
      <c r="BJ234" s="577"/>
      <c r="BK234" s="577"/>
      <c r="BL234" s="577"/>
      <c r="BM234" s="577"/>
      <c r="BN234" s="577"/>
      <c r="BO234" s="577"/>
      <c r="BP234" s="577"/>
      <c r="BQ234" s="577"/>
      <c r="BR234" s="577"/>
      <c r="BS234" s="577"/>
      <c r="BT234" s="577"/>
      <c r="BU234" s="577"/>
      <c r="BV234" s="577"/>
      <c r="BW234" s="577"/>
      <c r="BX234" s="577"/>
      <c r="BY234" s="577"/>
      <c r="BZ234" s="577"/>
      <c r="CA234" s="577"/>
      <c r="CB234" s="577"/>
      <c r="CC234" s="577"/>
      <c r="CD234" s="577"/>
      <c r="CE234" s="577"/>
      <c r="CF234" s="577"/>
      <c r="CG234" s="577"/>
      <c r="CH234" s="577"/>
      <c r="CI234" s="577"/>
      <c r="CJ234" s="577"/>
      <c r="CK234" s="577"/>
      <c r="CL234" s="577"/>
      <c r="CM234" s="577"/>
      <c r="CN234" s="577"/>
      <c r="CO234" s="577"/>
      <c r="CP234" s="577"/>
      <c r="CQ234" s="577"/>
      <c r="CR234" s="577"/>
      <c r="CS234" s="577"/>
      <c r="CT234" s="577"/>
      <c r="CU234" s="577"/>
      <c r="CV234" s="577"/>
      <c r="CW234" s="577"/>
    </row>
    <row r="235" spans="1:101" x14ac:dyDescent="0.3">
      <c r="A235" s="359">
        <f>+SUBTOTAL(3,$E$8:$E235)</f>
        <v>228</v>
      </c>
      <c r="B235" s="582">
        <v>45536</v>
      </c>
      <c r="C235" s="582" t="s">
        <v>522</v>
      </c>
      <c r="D235" s="359" t="str">
        <f>+VLOOKUP(C235,'Visual chart Edit'!$B$7:$C$491,2,FALSE)</f>
        <v>DA+0</v>
      </c>
      <c r="E235" s="359" t="s">
        <v>279</v>
      </c>
      <c r="F235" s="578">
        <v>45563</v>
      </c>
      <c r="G235" s="578">
        <v>45565</v>
      </c>
      <c r="H235" s="579" t="s">
        <v>399</v>
      </c>
      <c r="I235" s="580" t="s">
        <v>240</v>
      </c>
      <c r="J235" s="581"/>
      <c r="K235" s="577"/>
      <c r="L235" s="577"/>
      <c r="M235" s="577"/>
      <c r="N235" s="577"/>
      <c r="O235" s="577"/>
      <c r="P235" s="577"/>
      <c r="Q235" s="577"/>
      <c r="R235" s="577"/>
      <c r="S235" s="577"/>
      <c r="T235" s="577"/>
      <c r="U235" s="577"/>
      <c r="V235" s="577"/>
      <c r="W235" s="577"/>
      <c r="X235" s="577"/>
      <c r="Y235" s="577"/>
      <c r="Z235" s="577"/>
      <c r="AA235" s="577"/>
      <c r="AB235" s="577"/>
      <c r="AC235" s="577"/>
      <c r="AD235" s="577"/>
      <c r="AE235" s="577"/>
      <c r="AF235" s="577"/>
      <c r="AG235" s="577"/>
      <c r="AH235" s="577"/>
      <c r="AI235" s="577"/>
      <c r="AJ235" s="577"/>
      <c r="AK235" s="577"/>
      <c r="AL235" s="577"/>
      <c r="AM235" s="577"/>
      <c r="AN235" s="577"/>
      <c r="AO235" s="577"/>
      <c r="AP235" s="577"/>
      <c r="AQ235" s="577"/>
      <c r="AR235" s="577"/>
      <c r="AS235" s="577"/>
      <c r="AT235" s="577"/>
      <c r="AU235" s="577"/>
      <c r="AV235" s="577"/>
      <c r="AW235" s="577"/>
      <c r="AX235" s="577"/>
      <c r="AY235" s="577"/>
      <c r="AZ235" s="577"/>
      <c r="BA235" s="577"/>
      <c r="BB235" s="577"/>
      <c r="BC235" s="577"/>
      <c r="BD235" s="577"/>
      <c r="BE235" s="577"/>
      <c r="BF235" s="577"/>
      <c r="BG235" s="577"/>
      <c r="BH235" s="577"/>
      <c r="BI235" s="577"/>
      <c r="BJ235" s="577"/>
      <c r="BK235" s="577"/>
      <c r="BL235" s="577"/>
      <c r="BM235" s="577"/>
      <c r="BN235" s="577"/>
      <c r="BO235" s="577"/>
      <c r="BP235" s="577"/>
      <c r="BQ235" s="577"/>
      <c r="BR235" s="577"/>
      <c r="BS235" s="577"/>
      <c r="BT235" s="577"/>
      <c r="BU235" s="577"/>
      <c r="BV235" s="577"/>
      <c r="BW235" s="577"/>
      <c r="BX235" s="577"/>
      <c r="BY235" s="577"/>
      <c r="BZ235" s="577"/>
      <c r="CA235" s="577"/>
      <c r="CB235" s="577"/>
      <c r="CC235" s="577"/>
      <c r="CD235" s="577"/>
      <c r="CE235" s="577"/>
      <c r="CF235" s="577"/>
      <c r="CG235" s="577"/>
      <c r="CH235" s="577"/>
      <c r="CI235" s="577"/>
      <c r="CJ235" s="577"/>
      <c r="CK235" s="577"/>
      <c r="CL235" s="577"/>
      <c r="CM235" s="577"/>
      <c r="CN235" s="577"/>
      <c r="CO235" s="577"/>
      <c r="CP235" s="577"/>
      <c r="CQ235" s="577"/>
      <c r="CR235" s="577"/>
      <c r="CS235" s="577"/>
      <c r="CT235" s="577"/>
      <c r="CU235" s="577"/>
      <c r="CV235" s="577"/>
      <c r="CW235" s="577"/>
    </row>
    <row r="236" spans="1:101" x14ac:dyDescent="0.3">
      <c r="A236" s="359">
        <f>+SUBTOTAL(3,$E$8:$E236)</f>
        <v>229</v>
      </c>
      <c r="B236" s="582">
        <v>45536</v>
      </c>
      <c r="C236" s="359" t="s">
        <v>573</v>
      </c>
      <c r="D236" s="359" t="str">
        <f>+VLOOKUP(C236,'Visual chart Edit'!$B$7:$C$491,2,FALSE)</f>
        <v>DA+0</v>
      </c>
      <c r="E236" s="359" t="s">
        <v>279</v>
      </c>
      <c r="F236" s="578">
        <v>45550</v>
      </c>
      <c r="G236" s="578">
        <v>45565</v>
      </c>
      <c r="H236" s="579" t="s">
        <v>606</v>
      </c>
      <c r="I236" s="580" t="s">
        <v>225</v>
      </c>
      <c r="J236" s="581"/>
      <c r="K236" s="577"/>
      <c r="L236" s="577"/>
      <c r="M236" s="577"/>
      <c r="N236" s="577"/>
      <c r="O236" s="577"/>
      <c r="P236" s="577"/>
      <c r="Q236" s="577"/>
      <c r="R236" s="577"/>
      <c r="S236" s="577"/>
      <c r="T236" s="577"/>
      <c r="U236" s="577"/>
      <c r="V236" s="577"/>
      <c r="W236" s="577"/>
      <c r="X236" s="577"/>
      <c r="Y236" s="577"/>
      <c r="Z236" s="577"/>
      <c r="AA236" s="577"/>
      <c r="AB236" s="577"/>
      <c r="AC236" s="577"/>
      <c r="AD236" s="577"/>
      <c r="AE236" s="577"/>
      <c r="AF236" s="577"/>
      <c r="AG236" s="577"/>
      <c r="AH236" s="577"/>
      <c r="AI236" s="577"/>
      <c r="AJ236" s="577"/>
      <c r="AK236" s="577"/>
      <c r="AL236" s="577"/>
      <c r="AM236" s="577"/>
      <c r="AN236" s="577"/>
      <c r="AO236" s="577"/>
      <c r="AP236" s="577"/>
      <c r="AQ236" s="577"/>
      <c r="AR236" s="577"/>
      <c r="AS236" s="577"/>
      <c r="AT236" s="577"/>
      <c r="AU236" s="577"/>
      <c r="AV236" s="577"/>
      <c r="AW236" s="577"/>
      <c r="AX236" s="577"/>
      <c r="AY236" s="577"/>
      <c r="AZ236" s="577"/>
      <c r="BA236" s="577"/>
      <c r="BB236" s="577"/>
      <c r="BC236" s="577"/>
      <c r="BD236" s="577"/>
      <c r="BE236" s="577"/>
      <c r="BF236" s="577"/>
      <c r="BG236" s="577"/>
      <c r="BH236" s="577"/>
      <c r="BI236" s="577"/>
      <c r="BJ236" s="577"/>
      <c r="BK236" s="577"/>
      <c r="BL236" s="577"/>
      <c r="BM236" s="577"/>
      <c r="BN236" s="577"/>
      <c r="BO236" s="577"/>
      <c r="BP236" s="577"/>
      <c r="BQ236" s="577"/>
      <c r="BR236" s="577"/>
      <c r="BS236" s="577"/>
      <c r="BT236" s="577"/>
      <c r="BU236" s="577"/>
      <c r="BV236" s="577"/>
      <c r="BW236" s="577"/>
      <c r="BX236" s="577"/>
      <c r="BY236" s="577"/>
      <c r="BZ236" s="577"/>
      <c r="CA236" s="577"/>
      <c r="CB236" s="577"/>
      <c r="CC236" s="577"/>
      <c r="CD236" s="577"/>
      <c r="CE236" s="577"/>
      <c r="CF236" s="577"/>
      <c r="CG236" s="577"/>
      <c r="CH236" s="577"/>
      <c r="CI236" s="577"/>
      <c r="CJ236" s="577"/>
      <c r="CK236" s="577"/>
      <c r="CL236" s="577"/>
      <c r="CM236" s="577"/>
      <c r="CN236" s="577"/>
      <c r="CO236" s="577"/>
      <c r="CP236" s="577"/>
      <c r="CQ236" s="577"/>
      <c r="CR236" s="577"/>
      <c r="CS236" s="577"/>
      <c r="CT236" s="577"/>
      <c r="CU236" s="577"/>
      <c r="CV236" s="577"/>
      <c r="CW236" s="577"/>
    </row>
    <row r="237" spans="1:101" x14ac:dyDescent="0.3">
      <c r="A237" s="359">
        <f>+SUBTOTAL(3,$E$8:$E237)</f>
        <v>230</v>
      </c>
      <c r="B237" s="582">
        <v>45536</v>
      </c>
      <c r="C237" s="359" t="s">
        <v>864</v>
      </c>
      <c r="D237" s="359" t="str">
        <f>+VLOOKUP(C237,'Visual chart Edit'!$B$7:$C$491,2,FALSE)</f>
        <v>DA+0</v>
      </c>
      <c r="E237" s="359" t="s">
        <v>279</v>
      </c>
      <c r="F237" s="578">
        <v>45560</v>
      </c>
      <c r="G237" s="578">
        <v>45565</v>
      </c>
      <c r="H237" s="579" t="s">
        <v>887</v>
      </c>
      <c r="I237" s="580" t="s">
        <v>1028</v>
      </c>
      <c r="J237" s="581"/>
      <c r="K237" s="577"/>
      <c r="L237" s="577"/>
      <c r="M237" s="577"/>
      <c r="N237" s="577"/>
      <c r="O237" s="577"/>
      <c r="P237" s="577"/>
      <c r="Q237" s="577"/>
      <c r="R237" s="577"/>
      <c r="S237" s="577"/>
      <c r="T237" s="577"/>
      <c r="U237" s="577"/>
      <c r="V237" s="577"/>
      <c r="W237" s="577"/>
      <c r="X237" s="577"/>
      <c r="Y237" s="577"/>
      <c r="Z237" s="577"/>
      <c r="AA237" s="577"/>
      <c r="AB237" s="577"/>
      <c r="AC237" s="577"/>
      <c r="AD237" s="577"/>
      <c r="AE237" s="577"/>
      <c r="AF237" s="577"/>
      <c r="AG237" s="577"/>
      <c r="AH237" s="577"/>
      <c r="AI237" s="577"/>
      <c r="AJ237" s="577"/>
      <c r="AK237" s="577"/>
      <c r="AL237" s="577"/>
      <c r="AM237" s="577"/>
      <c r="AN237" s="577"/>
      <c r="AO237" s="577"/>
      <c r="AP237" s="577"/>
      <c r="AQ237" s="577"/>
      <c r="AR237" s="577"/>
      <c r="AS237" s="577"/>
      <c r="AT237" s="577"/>
      <c r="AU237" s="577"/>
      <c r="AV237" s="577"/>
      <c r="AW237" s="577"/>
      <c r="AX237" s="577"/>
      <c r="AY237" s="577"/>
      <c r="AZ237" s="577"/>
      <c r="BA237" s="577"/>
      <c r="BB237" s="577"/>
      <c r="BC237" s="577"/>
      <c r="BD237" s="577"/>
      <c r="BE237" s="577"/>
      <c r="BF237" s="577"/>
      <c r="BG237" s="577"/>
      <c r="BH237" s="577"/>
      <c r="BI237" s="577"/>
      <c r="BJ237" s="577"/>
      <c r="BK237" s="577"/>
      <c r="BL237" s="577"/>
      <c r="BM237" s="577"/>
      <c r="BN237" s="577"/>
      <c r="BO237" s="577"/>
      <c r="BP237" s="577"/>
      <c r="BQ237" s="577"/>
      <c r="BR237" s="577"/>
      <c r="BS237" s="577"/>
      <c r="BT237" s="577"/>
      <c r="BU237" s="577"/>
      <c r="BV237" s="577"/>
      <c r="BW237" s="577"/>
      <c r="BX237" s="577"/>
      <c r="BY237" s="577"/>
      <c r="BZ237" s="577"/>
      <c r="CA237" s="577"/>
      <c r="CB237" s="577"/>
      <c r="CC237" s="577"/>
      <c r="CD237" s="577"/>
      <c r="CE237" s="577"/>
      <c r="CF237" s="577"/>
      <c r="CG237" s="577"/>
      <c r="CH237" s="577"/>
      <c r="CI237" s="577"/>
      <c r="CJ237" s="577"/>
      <c r="CK237" s="577"/>
      <c r="CL237" s="577"/>
      <c r="CM237" s="577"/>
      <c r="CN237" s="577"/>
      <c r="CO237" s="577"/>
      <c r="CP237" s="577"/>
      <c r="CQ237" s="577"/>
      <c r="CR237" s="577"/>
      <c r="CS237" s="577"/>
      <c r="CT237" s="577"/>
      <c r="CU237" s="577"/>
      <c r="CV237" s="577"/>
      <c r="CW237" s="577"/>
    </row>
    <row r="238" spans="1:101" x14ac:dyDescent="0.3">
      <c r="A238" s="359">
        <f>+SUBTOTAL(3,$E$8:$E238)</f>
        <v>231</v>
      </c>
      <c r="B238" s="582">
        <v>45566</v>
      </c>
      <c r="C238" s="359" t="s">
        <v>868</v>
      </c>
      <c r="D238" s="359" t="str">
        <f>+VLOOKUP(C238,'Visual chart Edit'!$B$7:$C$491,2,FALSE)</f>
        <v>DA+0</v>
      </c>
      <c r="E238" s="359" t="s">
        <v>279</v>
      </c>
      <c r="F238" s="578">
        <v>45564</v>
      </c>
      <c r="G238" s="578">
        <v>45566</v>
      </c>
      <c r="H238" s="579" t="s">
        <v>239</v>
      </c>
      <c r="I238" s="580" t="s">
        <v>1028</v>
      </c>
      <c r="J238" s="581"/>
      <c r="K238" s="577"/>
      <c r="L238" s="577"/>
      <c r="M238" s="577"/>
      <c r="N238" s="577"/>
      <c r="O238" s="577"/>
      <c r="P238" s="577"/>
      <c r="Q238" s="577"/>
      <c r="R238" s="577"/>
      <c r="S238" s="577"/>
      <c r="T238" s="577"/>
      <c r="U238" s="577"/>
      <c r="V238" s="577"/>
      <c r="W238" s="577"/>
      <c r="X238" s="577"/>
      <c r="Y238" s="577"/>
      <c r="Z238" s="577"/>
      <c r="AA238" s="577"/>
      <c r="AB238" s="577"/>
      <c r="AC238" s="577"/>
      <c r="AD238" s="577"/>
      <c r="AE238" s="577"/>
      <c r="AF238" s="577"/>
      <c r="AG238" s="577"/>
      <c r="AH238" s="577"/>
      <c r="AI238" s="577"/>
      <c r="AJ238" s="577"/>
      <c r="AK238" s="577"/>
      <c r="AL238" s="577"/>
      <c r="AM238" s="577"/>
      <c r="AN238" s="577"/>
      <c r="AO238" s="577"/>
      <c r="AP238" s="577"/>
      <c r="AQ238" s="577"/>
      <c r="AR238" s="577"/>
      <c r="AS238" s="577"/>
      <c r="AT238" s="577"/>
      <c r="AU238" s="577"/>
      <c r="AV238" s="577"/>
      <c r="AW238" s="577"/>
      <c r="AX238" s="577"/>
      <c r="AY238" s="577"/>
      <c r="AZ238" s="577"/>
      <c r="BA238" s="577"/>
      <c r="BB238" s="577"/>
      <c r="BC238" s="577"/>
      <c r="BD238" s="577"/>
      <c r="BE238" s="577"/>
      <c r="BF238" s="577"/>
      <c r="BG238" s="577"/>
      <c r="BH238" s="577"/>
      <c r="BI238" s="577"/>
      <c r="BJ238" s="577"/>
      <c r="BK238" s="577"/>
      <c r="BL238" s="577"/>
      <c r="BM238" s="577"/>
      <c r="BN238" s="577"/>
      <c r="BO238" s="577"/>
      <c r="BP238" s="577"/>
      <c r="BQ238" s="577"/>
      <c r="BR238" s="577"/>
      <c r="BS238" s="577"/>
      <c r="BT238" s="577"/>
      <c r="BU238" s="577"/>
      <c r="BV238" s="577"/>
      <c r="BW238" s="577"/>
      <c r="BX238" s="577"/>
      <c r="BY238" s="577"/>
      <c r="BZ238" s="577"/>
      <c r="CA238" s="577"/>
      <c r="CB238" s="577"/>
      <c r="CC238" s="577"/>
      <c r="CD238" s="577"/>
      <c r="CE238" s="577"/>
      <c r="CF238" s="577"/>
      <c r="CG238" s="577"/>
      <c r="CH238" s="577"/>
      <c r="CI238" s="577"/>
      <c r="CJ238" s="577"/>
      <c r="CK238" s="577"/>
      <c r="CL238" s="577"/>
      <c r="CM238" s="577"/>
      <c r="CN238" s="577"/>
      <c r="CO238" s="577"/>
      <c r="CP238" s="577"/>
      <c r="CQ238" s="577"/>
      <c r="CR238" s="577"/>
      <c r="CS238" s="577"/>
      <c r="CT238" s="577"/>
      <c r="CU238" s="577"/>
      <c r="CV238" s="577"/>
      <c r="CW238" s="577"/>
    </row>
    <row r="239" spans="1:101" x14ac:dyDescent="0.3">
      <c r="A239" s="359">
        <f>+SUBTOTAL(3,$E$8:$E239)</f>
        <v>232</v>
      </c>
      <c r="B239" s="582">
        <v>45566</v>
      </c>
      <c r="C239" s="359" t="s">
        <v>35</v>
      </c>
      <c r="D239" s="359" t="str">
        <f>+VLOOKUP(C239,'Visual chart Edit'!$B$7:$C$491,2,FALSE)</f>
        <v>DC2+0</v>
      </c>
      <c r="E239" s="359" t="s">
        <v>279</v>
      </c>
      <c r="F239" s="578">
        <v>45564</v>
      </c>
      <c r="G239" s="578">
        <v>45569</v>
      </c>
      <c r="H239" s="579" t="s">
        <v>884</v>
      </c>
      <c r="I239" s="580" t="s">
        <v>1032</v>
      </c>
      <c r="J239" s="581"/>
      <c r="K239" s="577"/>
      <c r="L239" s="577"/>
      <c r="M239" s="577"/>
      <c r="N239" s="577"/>
      <c r="O239" s="577"/>
      <c r="P239" s="577"/>
      <c r="Q239" s="577"/>
      <c r="R239" s="577"/>
      <c r="S239" s="577"/>
      <c r="T239" s="577"/>
      <c r="U239" s="577"/>
      <c r="V239" s="577"/>
      <c r="W239" s="577"/>
      <c r="X239" s="577"/>
      <c r="Y239" s="577"/>
      <c r="Z239" s="577"/>
      <c r="AA239" s="577"/>
      <c r="AB239" s="577"/>
      <c r="AC239" s="577"/>
      <c r="AD239" s="577"/>
      <c r="AE239" s="577"/>
      <c r="AF239" s="577"/>
      <c r="AG239" s="577"/>
      <c r="AH239" s="577"/>
      <c r="AI239" s="577"/>
      <c r="AJ239" s="577"/>
      <c r="AK239" s="577"/>
      <c r="AL239" s="577"/>
      <c r="AM239" s="577"/>
      <c r="AN239" s="577"/>
      <c r="AO239" s="577"/>
      <c r="AP239" s="577"/>
      <c r="AQ239" s="577"/>
      <c r="AR239" s="577"/>
      <c r="AS239" s="577"/>
      <c r="AT239" s="577"/>
      <c r="AU239" s="577"/>
      <c r="AV239" s="577"/>
      <c r="AW239" s="577"/>
      <c r="AX239" s="577"/>
      <c r="AY239" s="577"/>
      <c r="AZ239" s="577"/>
      <c r="BA239" s="577"/>
      <c r="BB239" s="577"/>
      <c r="BC239" s="577"/>
      <c r="BD239" s="577"/>
      <c r="BE239" s="577"/>
      <c r="BF239" s="577"/>
      <c r="BG239" s="577"/>
      <c r="BH239" s="577"/>
      <c r="BI239" s="577"/>
      <c r="BJ239" s="577"/>
      <c r="BK239" s="577"/>
      <c r="BL239" s="577"/>
      <c r="BM239" s="577"/>
      <c r="BN239" s="577"/>
      <c r="BO239" s="577"/>
      <c r="BP239" s="577"/>
      <c r="BQ239" s="577"/>
      <c r="BR239" s="577"/>
      <c r="BS239" s="577"/>
      <c r="BT239" s="577"/>
      <c r="BU239" s="577"/>
      <c r="BV239" s="577"/>
      <c r="BW239" s="577"/>
      <c r="BX239" s="577"/>
      <c r="BY239" s="577"/>
      <c r="BZ239" s="577"/>
      <c r="CA239" s="577"/>
      <c r="CB239" s="577"/>
      <c r="CC239" s="577"/>
      <c r="CD239" s="577"/>
      <c r="CE239" s="577"/>
      <c r="CF239" s="577"/>
      <c r="CG239" s="577"/>
      <c r="CH239" s="577"/>
      <c r="CI239" s="577"/>
      <c r="CJ239" s="577"/>
      <c r="CK239" s="577"/>
      <c r="CL239" s="577"/>
      <c r="CM239" s="577"/>
      <c r="CN239" s="577"/>
      <c r="CO239" s="577"/>
      <c r="CP239" s="577"/>
      <c r="CQ239" s="577"/>
      <c r="CR239" s="577"/>
      <c r="CS239" s="577"/>
      <c r="CT239" s="577"/>
      <c r="CU239" s="577"/>
      <c r="CV239" s="577"/>
      <c r="CW239" s="577"/>
    </row>
    <row r="240" spans="1:101" x14ac:dyDescent="0.3">
      <c r="A240" s="359">
        <f>+SUBTOTAL(3,$E$8:$E240)</f>
        <v>233</v>
      </c>
      <c r="B240" s="582">
        <v>45566</v>
      </c>
      <c r="C240" s="359" t="s">
        <v>102</v>
      </c>
      <c r="D240" s="359" t="str">
        <f>+VLOOKUP(C240,'Visual chart Edit'!$B$7:$C$491,2,FALSE)</f>
        <v>DC1+9</v>
      </c>
      <c r="E240" s="359" t="s">
        <v>279</v>
      </c>
      <c r="F240" s="578">
        <v>45569</v>
      </c>
      <c r="G240" s="578">
        <v>45570</v>
      </c>
      <c r="H240" s="579" t="s">
        <v>884</v>
      </c>
      <c r="I240" s="580" t="s">
        <v>1028</v>
      </c>
      <c r="J240" s="581"/>
      <c r="K240" s="577"/>
      <c r="L240" s="577"/>
      <c r="M240" s="577"/>
      <c r="N240" s="577"/>
      <c r="O240" s="577"/>
      <c r="P240" s="577"/>
      <c r="Q240" s="577"/>
      <c r="R240" s="577"/>
      <c r="S240" s="577"/>
      <c r="T240" s="577"/>
      <c r="U240" s="577"/>
      <c r="V240" s="577"/>
      <c r="W240" s="577"/>
      <c r="X240" s="577"/>
      <c r="Y240" s="577"/>
      <c r="Z240" s="577"/>
      <c r="AA240" s="577"/>
      <c r="AB240" s="577"/>
      <c r="AC240" s="577"/>
      <c r="AD240" s="577"/>
      <c r="AE240" s="577"/>
      <c r="AF240" s="577"/>
      <c r="AG240" s="577"/>
      <c r="AH240" s="577"/>
      <c r="AI240" s="577"/>
      <c r="AJ240" s="577"/>
      <c r="AK240" s="577"/>
      <c r="AL240" s="577"/>
      <c r="AM240" s="577"/>
      <c r="AN240" s="577"/>
      <c r="AO240" s="577"/>
      <c r="AP240" s="577"/>
      <c r="AQ240" s="577"/>
      <c r="AR240" s="577"/>
      <c r="AS240" s="577"/>
      <c r="AT240" s="577"/>
      <c r="AU240" s="577"/>
      <c r="AV240" s="577"/>
      <c r="AW240" s="577"/>
      <c r="AX240" s="577"/>
      <c r="AY240" s="577"/>
      <c r="AZ240" s="577"/>
      <c r="BA240" s="577"/>
      <c r="BB240" s="577"/>
      <c r="BC240" s="577"/>
      <c r="BD240" s="577"/>
      <c r="BE240" s="577"/>
      <c r="BF240" s="577"/>
      <c r="BG240" s="577"/>
      <c r="BH240" s="577"/>
      <c r="BI240" s="577"/>
      <c r="BJ240" s="577"/>
      <c r="BK240" s="577"/>
      <c r="BL240" s="577"/>
      <c r="BM240" s="577"/>
      <c r="BN240" s="577"/>
      <c r="BO240" s="577"/>
      <c r="BP240" s="577"/>
      <c r="BQ240" s="577"/>
      <c r="BR240" s="577"/>
      <c r="BS240" s="577"/>
      <c r="BT240" s="577"/>
      <c r="BU240" s="577"/>
      <c r="BV240" s="577"/>
      <c r="BW240" s="577"/>
      <c r="BX240" s="577"/>
      <c r="BY240" s="577"/>
      <c r="BZ240" s="577"/>
      <c r="CA240" s="577"/>
      <c r="CB240" s="577"/>
      <c r="CC240" s="577"/>
      <c r="CD240" s="577"/>
      <c r="CE240" s="577"/>
      <c r="CF240" s="577"/>
      <c r="CG240" s="577"/>
      <c r="CH240" s="577"/>
      <c r="CI240" s="577"/>
      <c r="CJ240" s="577"/>
      <c r="CK240" s="577"/>
      <c r="CL240" s="577"/>
      <c r="CM240" s="577"/>
      <c r="CN240" s="577"/>
      <c r="CO240" s="577"/>
      <c r="CP240" s="577"/>
      <c r="CQ240" s="577"/>
      <c r="CR240" s="577"/>
      <c r="CS240" s="577"/>
      <c r="CT240" s="577"/>
      <c r="CU240" s="577"/>
      <c r="CV240" s="577"/>
      <c r="CW240" s="577"/>
    </row>
    <row r="241" spans="1:101" x14ac:dyDescent="0.3">
      <c r="A241" s="359">
        <f>+SUBTOTAL(3,$E$8:$E241)</f>
        <v>234</v>
      </c>
      <c r="B241" s="582">
        <v>45566</v>
      </c>
      <c r="C241" s="359" t="s">
        <v>568</v>
      </c>
      <c r="D241" s="359" t="str">
        <f>+VLOOKUP(C241,'Visual chart Edit'!$B$7:$C$491,2,FALSE)</f>
        <v>DA+9</v>
      </c>
      <c r="E241" s="359" t="s">
        <v>146</v>
      </c>
      <c r="F241" s="578">
        <v>45558</v>
      </c>
      <c r="G241" s="578">
        <v>45572</v>
      </c>
      <c r="H241" s="579" t="s">
        <v>602</v>
      </c>
      <c r="I241" s="580" t="s">
        <v>225</v>
      </c>
      <c r="J241" s="581"/>
      <c r="K241" s="577"/>
      <c r="L241" s="577"/>
      <c r="M241" s="577"/>
      <c r="N241" s="577"/>
      <c r="O241" s="577"/>
      <c r="P241" s="577"/>
      <c r="Q241" s="577"/>
      <c r="R241" s="577"/>
      <c r="S241" s="577"/>
      <c r="T241" s="577"/>
      <c r="U241" s="577"/>
      <c r="V241" s="577"/>
      <c r="W241" s="577"/>
      <c r="X241" s="577"/>
      <c r="Y241" s="577"/>
      <c r="Z241" s="577"/>
      <c r="AA241" s="577"/>
      <c r="AB241" s="577"/>
      <c r="AC241" s="577"/>
      <c r="AD241" s="577"/>
      <c r="AE241" s="577"/>
      <c r="AF241" s="577"/>
      <c r="AG241" s="577"/>
      <c r="AH241" s="577"/>
      <c r="AI241" s="577"/>
      <c r="AJ241" s="577"/>
      <c r="AK241" s="577"/>
      <c r="AL241" s="577"/>
      <c r="AM241" s="577"/>
      <c r="AN241" s="577"/>
      <c r="AO241" s="577"/>
      <c r="AP241" s="577"/>
      <c r="AQ241" s="577"/>
      <c r="AR241" s="577"/>
      <c r="AS241" s="577"/>
      <c r="AT241" s="577"/>
      <c r="AU241" s="577"/>
      <c r="AV241" s="577"/>
      <c r="AW241" s="577"/>
      <c r="AX241" s="577"/>
      <c r="AY241" s="577"/>
      <c r="AZ241" s="577"/>
      <c r="BA241" s="577"/>
      <c r="BB241" s="577"/>
      <c r="BC241" s="577"/>
      <c r="BD241" s="577"/>
      <c r="BE241" s="577"/>
      <c r="BF241" s="577"/>
      <c r="BG241" s="577"/>
      <c r="BH241" s="577"/>
      <c r="BI241" s="577"/>
      <c r="BJ241" s="577"/>
      <c r="BK241" s="577"/>
      <c r="BL241" s="577"/>
      <c r="BM241" s="577"/>
      <c r="BN241" s="577"/>
      <c r="BO241" s="577"/>
      <c r="BP241" s="577"/>
      <c r="BQ241" s="577"/>
      <c r="BR241" s="577"/>
      <c r="BS241" s="577"/>
      <c r="BT241" s="577"/>
      <c r="BU241" s="577"/>
      <c r="BV241" s="577"/>
      <c r="BW241" s="577"/>
      <c r="BX241" s="577"/>
      <c r="BY241" s="577"/>
      <c r="BZ241" s="577"/>
      <c r="CA241" s="577"/>
      <c r="CB241" s="577"/>
      <c r="CC241" s="577"/>
      <c r="CD241" s="577"/>
      <c r="CE241" s="577"/>
      <c r="CF241" s="577"/>
      <c r="CG241" s="577"/>
      <c r="CH241" s="577"/>
      <c r="CI241" s="577"/>
      <c r="CJ241" s="577"/>
      <c r="CK241" s="577"/>
      <c r="CL241" s="577"/>
      <c r="CM241" s="577"/>
      <c r="CN241" s="577"/>
      <c r="CO241" s="577"/>
      <c r="CP241" s="577"/>
      <c r="CQ241" s="577"/>
      <c r="CR241" s="577"/>
      <c r="CS241" s="577"/>
      <c r="CT241" s="577"/>
      <c r="CU241" s="577"/>
      <c r="CV241" s="577"/>
      <c r="CW241" s="577"/>
    </row>
    <row r="242" spans="1:101" x14ac:dyDescent="0.3">
      <c r="A242" s="359">
        <f>+SUBTOTAL(3,$E$8:$E242)</f>
        <v>235</v>
      </c>
      <c r="B242" s="582">
        <v>45566</v>
      </c>
      <c r="C242" s="359" t="s">
        <v>570</v>
      </c>
      <c r="D242" s="359" t="str">
        <f>+VLOOKUP(C242,'Visual chart Edit'!$B$7:$C$491,2,FALSE)</f>
        <v>DB1+0</v>
      </c>
      <c r="E242" s="359" t="s">
        <v>146</v>
      </c>
      <c r="F242" s="578">
        <v>45563</v>
      </c>
      <c r="G242" s="578">
        <v>45572</v>
      </c>
      <c r="H242" s="579" t="s">
        <v>254</v>
      </c>
      <c r="I242" s="580" t="s">
        <v>225</v>
      </c>
      <c r="J242" s="581"/>
      <c r="K242" s="577"/>
      <c r="L242" s="577"/>
      <c r="M242" s="577"/>
      <c r="N242" s="577"/>
      <c r="O242" s="577"/>
      <c r="P242" s="577"/>
      <c r="Q242" s="577"/>
      <c r="R242" s="577"/>
      <c r="S242" s="577"/>
      <c r="T242" s="577"/>
      <c r="U242" s="577"/>
      <c r="V242" s="577"/>
      <c r="W242" s="577"/>
      <c r="X242" s="577"/>
      <c r="Y242" s="577"/>
      <c r="Z242" s="577"/>
      <c r="AA242" s="577"/>
      <c r="AB242" s="577"/>
      <c r="AC242" s="577"/>
      <c r="AD242" s="577"/>
      <c r="AE242" s="577"/>
      <c r="AF242" s="577"/>
      <c r="AG242" s="577"/>
      <c r="AH242" s="577"/>
      <c r="AI242" s="577"/>
      <c r="AJ242" s="577"/>
      <c r="AK242" s="577"/>
      <c r="AL242" s="577"/>
      <c r="AM242" s="577"/>
      <c r="AN242" s="577"/>
      <c r="AO242" s="577"/>
      <c r="AP242" s="577"/>
      <c r="AQ242" s="577"/>
      <c r="AR242" s="577"/>
      <c r="AS242" s="577"/>
      <c r="AT242" s="577"/>
      <c r="AU242" s="577"/>
      <c r="AV242" s="577"/>
      <c r="AW242" s="577"/>
      <c r="AX242" s="577"/>
      <c r="AY242" s="577"/>
      <c r="AZ242" s="577"/>
      <c r="BA242" s="577"/>
      <c r="BB242" s="577"/>
      <c r="BC242" s="577"/>
      <c r="BD242" s="577"/>
      <c r="BE242" s="577"/>
      <c r="BF242" s="577"/>
      <c r="BG242" s="577"/>
      <c r="BH242" s="577"/>
      <c r="BI242" s="577"/>
      <c r="BJ242" s="577"/>
      <c r="BK242" s="577"/>
      <c r="BL242" s="577"/>
      <c r="BM242" s="577"/>
      <c r="BN242" s="577"/>
      <c r="BO242" s="577"/>
      <c r="BP242" s="577"/>
      <c r="BQ242" s="577"/>
      <c r="BR242" s="577"/>
      <c r="BS242" s="577"/>
      <c r="BT242" s="577"/>
      <c r="BU242" s="577"/>
      <c r="BV242" s="577"/>
      <c r="BW242" s="577"/>
      <c r="BX242" s="577"/>
      <c r="BY242" s="577"/>
      <c r="BZ242" s="577"/>
      <c r="CA242" s="577"/>
      <c r="CB242" s="577"/>
      <c r="CC242" s="577"/>
      <c r="CD242" s="577"/>
      <c r="CE242" s="577"/>
      <c r="CF242" s="577"/>
      <c r="CG242" s="577"/>
      <c r="CH242" s="577"/>
      <c r="CI242" s="577"/>
      <c r="CJ242" s="577"/>
      <c r="CK242" s="577"/>
      <c r="CL242" s="577"/>
      <c r="CM242" s="577"/>
      <c r="CN242" s="577"/>
      <c r="CO242" s="577"/>
      <c r="CP242" s="577"/>
      <c r="CQ242" s="577"/>
      <c r="CR242" s="577"/>
      <c r="CS242" s="577"/>
      <c r="CT242" s="577"/>
      <c r="CU242" s="577"/>
      <c r="CV242" s="577"/>
      <c r="CW242" s="577"/>
    </row>
    <row r="243" spans="1:101" x14ac:dyDescent="0.3">
      <c r="A243" s="359">
        <f>+SUBTOTAL(3,$E$8:$E243)</f>
        <v>236</v>
      </c>
      <c r="B243" s="582">
        <v>45566</v>
      </c>
      <c r="C243" s="359" t="s">
        <v>184</v>
      </c>
      <c r="D243" s="359" t="str">
        <f>+VLOOKUP(C243,'Visual chart Edit'!$B$7:$C$491,2,FALSE)</f>
        <v>DA+0</v>
      </c>
      <c r="E243" s="359" t="s">
        <v>146</v>
      </c>
      <c r="F243" s="578">
        <v>45550</v>
      </c>
      <c r="G243" s="578">
        <v>45573</v>
      </c>
      <c r="H243" s="579" t="s">
        <v>587</v>
      </c>
      <c r="I243" s="580" t="s">
        <v>588</v>
      </c>
      <c r="J243" s="581"/>
      <c r="K243" s="577"/>
      <c r="L243" s="577"/>
      <c r="M243" s="577"/>
      <c r="N243" s="577"/>
      <c r="O243" s="577"/>
      <c r="P243" s="577"/>
      <c r="Q243" s="577"/>
      <c r="R243" s="577"/>
      <c r="S243" s="577"/>
      <c r="T243" s="577"/>
      <c r="U243" s="577"/>
      <c r="V243" s="577"/>
      <c r="W243" s="577"/>
      <c r="X243" s="577"/>
      <c r="Y243" s="577"/>
      <c r="Z243" s="577"/>
      <c r="AA243" s="577"/>
      <c r="AB243" s="577"/>
      <c r="AC243" s="577"/>
      <c r="AD243" s="577"/>
      <c r="AE243" s="577"/>
      <c r="AF243" s="577"/>
      <c r="AG243" s="577"/>
      <c r="AH243" s="577"/>
      <c r="AI243" s="577"/>
      <c r="AJ243" s="577"/>
      <c r="AK243" s="577"/>
      <c r="AL243" s="577"/>
      <c r="AM243" s="577"/>
      <c r="AN243" s="577"/>
      <c r="AO243" s="577"/>
      <c r="AP243" s="577"/>
      <c r="AQ243" s="577"/>
      <c r="AR243" s="577"/>
      <c r="AS243" s="577"/>
      <c r="AT243" s="577"/>
      <c r="AU243" s="577"/>
      <c r="AV243" s="577"/>
      <c r="AW243" s="577"/>
      <c r="AX243" s="577"/>
      <c r="AY243" s="577"/>
      <c r="AZ243" s="577"/>
      <c r="BA243" s="577"/>
      <c r="BB243" s="577"/>
      <c r="BC243" s="577"/>
      <c r="BD243" s="577"/>
      <c r="BE243" s="577"/>
      <c r="BF243" s="577"/>
      <c r="BG243" s="577"/>
      <c r="BH243" s="577"/>
      <c r="BI243" s="577"/>
      <c r="BJ243" s="577"/>
      <c r="BK243" s="577"/>
      <c r="BL243" s="577"/>
      <c r="BM243" s="577"/>
      <c r="BN243" s="577"/>
      <c r="BO243" s="577"/>
      <c r="BP243" s="577"/>
      <c r="BQ243" s="577"/>
      <c r="BR243" s="577"/>
      <c r="BS243" s="577"/>
      <c r="BT243" s="577"/>
      <c r="BU243" s="577"/>
      <c r="BV243" s="577"/>
      <c r="BW243" s="577"/>
      <c r="BX243" s="577"/>
      <c r="BY243" s="577"/>
      <c r="BZ243" s="577"/>
      <c r="CA243" s="577"/>
      <c r="CB243" s="577"/>
      <c r="CC243" s="577"/>
      <c r="CD243" s="577"/>
      <c r="CE243" s="577"/>
      <c r="CF243" s="577"/>
      <c r="CG243" s="577"/>
      <c r="CH243" s="577"/>
      <c r="CI243" s="577"/>
      <c r="CJ243" s="577"/>
      <c r="CK243" s="577"/>
      <c r="CL243" s="577"/>
      <c r="CM243" s="577"/>
      <c r="CN243" s="577"/>
      <c r="CO243" s="577"/>
      <c r="CP243" s="577"/>
      <c r="CQ243" s="577"/>
      <c r="CR243" s="577"/>
      <c r="CS243" s="577"/>
      <c r="CT243" s="577"/>
      <c r="CU243" s="577"/>
      <c r="CV243" s="577"/>
      <c r="CW243" s="577"/>
    </row>
    <row r="244" spans="1:101" x14ac:dyDescent="0.3">
      <c r="A244" s="359">
        <f>+SUBTOTAL(3,$E$8:$E244)</f>
        <v>237</v>
      </c>
      <c r="B244" s="582">
        <v>45566</v>
      </c>
      <c r="C244" s="359" t="s">
        <v>104</v>
      </c>
      <c r="D244" s="359" t="str">
        <f>+VLOOKUP(C244,'Visual chart Edit'!$B$7:$C$491,2,FALSE)</f>
        <v>DB2+0</v>
      </c>
      <c r="E244" s="359" t="s">
        <v>32</v>
      </c>
      <c r="F244" s="578">
        <v>45563</v>
      </c>
      <c r="G244" s="578">
        <v>45574</v>
      </c>
      <c r="H244" s="579" t="s">
        <v>884</v>
      </c>
      <c r="I244" s="580" t="s">
        <v>1029</v>
      </c>
      <c r="J244" s="581"/>
      <c r="K244" s="577"/>
      <c r="L244" s="577"/>
      <c r="M244" s="577"/>
      <c r="N244" s="577"/>
      <c r="O244" s="577"/>
      <c r="P244" s="577"/>
      <c r="Q244" s="577"/>
      <c r="R244" s="577"/>
      <c r="S244" s="577"/>
      <c r="T244" s="577"/>
      <c r="U244" s="577"/>
      <c r="V244" s="577"/>
      <c r="W244" s="577"/>
      <c r="X244" s="577"/>
      <c r="Y244" s="577"/>
      <c r="Z244" s="577"/>
      <c r="AA244" s="577"/>
      <c r="AB244" s="577"/>
      <c r="AC244" s="577"/>
      <c r="AD244" s="577"/>
      <c r="AE244" s="577"/>
      <c r="AF244" s="577"/>
      <c r="AG244" s="577"/>
      <c r="AH244" s="577"/>
      <c r="AI244" s="577"/>
      <c r="AJ244" s="577"/>
      <c r="AK244" s="577"/>
      <c r="AL244" s="577"/>
      <c r="AM244" s="577"/>
      <c r="AN244" s="577"/>
      <c r="AO244" s="577"/>
      <c r="AP244" s="577"/>
      <c r="AQ244" s="577"/>
      <c r="AR244" s="577"/>
      <c r="AS244" s="577"/>
      <c r="AT244" s="577"/>
      <c r="AU244" s="577"/>
      <c r="AV244" s="577"/>
      <c r="AW244" s="577"/>
      <c r="AX244" s="577"/>
      <c r="AY244" s="577"/>
      <c r="AZ244" s="577"/>
      <c r="BA244" s="577"/>
      <c r="BB244" s="577"/>
      <c r="BC244" s="577"/>
      <c r="BD244" s="577"/>
      <c r="BE244" s="577"/>
      <c r="BF244" s="577"/>
      <c r="BG244" s="577"/>
      <c r="BH244" s="577"/>
      <c r="BI244" s="577"/>
      <c r="BJ244" s="577"/>
      <c r="BK244" s="577"/>
      <c r="BL244" s="577"/>
      <c r="BM244" s="577"/>
      <c r="BN244" s="577"/>
      <c r="BO244" s="577"/>
      <c r="BP244" s="577"/>
      <c r="BQ244" s="577"/>
      <c r="BR244" s="577"/>
      <c r="BS244" s="577"/>
      <c r="BT244" s="577"/>
      <c r="BU244" s="577"/>
      <c r="BV244" s="577"/>
      <c r="BW244" s="577"/>
      <c r="BX244" s="577"/>
      <c r="BY244" s="577"/>
      <c r="BZ244" s="577"/>
      <c r="CA244" s="577"/>
      <c r="CB244" s="577"/>
      <c r="CC244" s="577"/>
      <c r="CD244" s="577"/>
      <c r="CE244" s="577"/>
      <c r="CF244" s="577"/>
      <c r="CG244" s="577"/>
      <c r="CH244" s="577"/>
      <c r="CI244" s="577"/>
      <c r="CJ244" s="577"/>
      <c r="CK244" s="577"/>
      <c r="CL244" s="577"/>
      <c r="CM244" s="577"/>
      <c r="CN244" s="577"/>
      <c r="CO244" s="577"/>
      <c r="CP244" s="577"/>
      <c r="CQ244" s="577"/>
      <c r="CR244" s="577"/>
      <c r="CS244" s="577"/>
      <c r="CT244" s="577"/>
      <c r="CU244" s="577"/>
      <c r="CV244" s="577"/>
      <c r="CW244" s="577"/>
    </row>
    <row r="245" spans="1:101" x14ac:dyDescent="0.3">
      <c r="A245" s="359">
        <f>+SUBTOTAL(3,$E$8:$E245)</f>
        <v>238</v>
      </c>
      <c r="B245" s="582">
        <v>45566</v>
      </c>
      <c r="C245" s="359" t="s">
        <v>865</v>
      </c>
      <c r="D245" s="359" t="str">
        <f>+VLOOKUP(C245,'Visual chart Edit'!$B$7:$C$491,2,FALSE)</f>
        <v>DA+0</v>
      </c>
      <c r="E245" s="359" t="s">
        <v>279</v>
      </c>
      <c r="F245" s="578">
        <v>45573</v>
      </c>
      <c r="G245" s="578">
        <v>45574</v>
      </c>
      <c r="H245" s="579" t="s">
        <v>886</v>
      </c>
      <c r="I245" s="580" t="s">
        <v>1029</v>
      </c>
      <c r="J245" s="581"/>
      <c r="K245" s="577"/>
      <c r="L245" s="577"/>
      <c r="M245" s="577"/>
      <c r="N245" s="577"/>
      <c r="O245" s="577"/>
      <c r="P245" s="577"/>
      <c r="Q245" s="577"/>
      <c r="R245" s="577"/>
      <c r="S245" s="577"/>
      <c r="T245" s="577"/>
      <c r="U245" s="577"/>
      <c r="V245" s="577"/>
      <c r="W245" s="577"/>
      <c r="X245" s="577"/>
      <c r="Y245" s="577"/>
      <c r="Z245" s="577"/>
      <c r="AA245" s="577"/>
      <c r="AB245" s="577"/>
      <c r="AC245" s="577"/>
      <c r="AD245" s="577"/>
      <c r="AE245" s="577"/>
      <c r="AF245" s="577"/>
      <c r="AG245" s="577"/>
      <c r="AH245" s="577"/>
      <c r="AI245" s="577"/>
      <c r="AJ245" s="577"/>
      <c r="AK245" s="577"/>
      <c r="AL245" s="577"/>
      <c r="AM245" s="577"/>
      <c r="AN245" s="577"/>
      <c r="AO245" s="577"/>
      <c r="AP245" s="577"/>
      <c r="AQ245" s="577"/>
      <c r="AR245" s="577"/>
      <c r="AS245" s="577"/>
      <c r="AT245" s="577"/>
      <c r="AU245" s="577"/>
      <c r="AV245" s="577"/>
      <c r="AW245" s="577"/>
      <c r="AX245" s="577"/>
      <c r="AY245" s="577"/>
      <c r="AZ245" s="577"/>
      <c r="BA245" s="577"/>
      <c r="BB245" s="577"/>
      <c r="BC245" s="577"/>
      <c r="BD245" s="577"/>
      <c r="BE245" s="577"/>
      <c r="BF245" s="577"/>
      <c r="BG245" s="577"/>
      <c r="BH245" s="577"/>
      <c r="BI245" s="577"/>
      <c r="BJ245" s="577"/>
      <c r="BK245" s="577"/>
      <c r="BL245" s="577"/>
      <c r="BM245" s="577"/>
      <c r="BN245" s="577"/>
      <c r="BO245" s="577"/>
      <c r="BP245" s="577"/>
      <c r="BQ245" s="577"/>
      <c r="BR245" s="577"/>
      <c r="BS245" s="577"/>
      <c r="BT245" s="577"/>
      <c r="BU245" s="577"/>
      <c r="BV245" s="577"/>
      <c r="BW245" s="577"/>
      <c r="BX245" s="577"/>
      <c r="BY245" s="577"/>
      <c r="BZ245" s="577"/>
      <c r="CA245" s="577"/>
      <c r="CB245" s="577"/>
      <c r="CC245" s="577"/>
      <c r="CD245" s="577"/>
      <c r="CE245" s="577"/>
      <c r="CF245" s="577"/>
      <c r="CG245" s="577"/>
      <c r="CH245" s="577"/>
      <c r="CI245" s="577"/>
      <c r="CJ245" s="577"/>
      <c r="CK245" s="577"/>
      <c r="CL245" s="577"/>
      <c r="CM245" s="577"/>
      <c r="CN245" s="577"/>
      <c r="CO245" s="577"/>
      <c r="CP245" s="577"/>
      <c r="CQ245" s="577"/>
      <c r="CR245" s="577"/>
      <c r="CS245" s="577"/>
      <c r="CT245" s="577"/>
      <c r="CU245" s="577"/>
      <c r="CV245" s="577"/>
      <c r="CW245" s="577"/>
    </row>
    <row r="246" spans="1:101" x14ac:dyDescent="0.3">
      <c r="A246" s="359">
        <f>+SUBTOTAL(3,$E$8:$E246)</f>
        <v>239</v>
      </c>
      <c r="B246" s="582">
        <v>45566</v>
      </c>
      <c r="C246" s="359" t="s">
        <v>538</v>
      </c>
      <c r="D246" s="359" t="str">
        <f>+VLOOKUP(C246,'Visual chart Edit'!$B$7:$C$491,2,FALSE)</f>
        <v>DA+6</v>
      </c>
      <c r="E246" s="359" t="s">
        <v>146</v>
      </c>
      <c r="F246" s="578">
        <v>45560</v>
      </c>
      <c r="G246" s="578">
        <v>45575</v>
      </c>
      <c r="H246" s="579" t="s">
        <v>1019</v>
      </c>
      <c r="I246" s="580" t="s">
        <v>588</v>
      </c>
      <c r="J246" s="581"/>
      <c r="K246" s="577"/>
      <c r="L246" s="577"/>
      <c r="M246" s="577"/>
      <c r="N246" s="577"/>
      <c r="O246" s="577"/>
      <c r="P246" s="577"/>
      <c r="Q246" s="577"/>
      <c r="R246" s="577"/>
      <c r="S246" s="577"/>
      <c r="T246" s="577"/>
      <c r="U246" s="577"/>
      <c r="V246" s="577"/>
      <c r="W246" s="577"/>
      <c r="X246" s="577"/>
      <c r="Y246" s="577"/>
      <c r="Z246" s="577"/>
      <c r="AA246" s="577"/>
      <c r="AB246" s="577"/>
      <c r="AC246" s="577"/>
      <c r="AD246" s="577"/>
      <c r="AE246" s="577"/>
      <c r="AF246" s="577"/>
      <c r="AG246" s="577"/>
      <c r="AH246" s="577"/>
      <c r="AI246" s="577"/>
      <c r="AJ246" s="577"/>
      <c r="AK246" s="577"/>
      <c r="AL246" s="577"/>
      <c r="AM246" s="577"/>
      <c r="AN246" s="577"/>
      <c r="AO246" s="577"/>
      <c r="AP246" s="577"/>
      <c r="AQ246" s="577"/>
      <c r="AR246" s="577"/>
      <c r="AS246" s="577"/>
      <c r="AT246" s="577"/>
      <c r="AU246" s="577"/>
      <c r="AV246" s="577"/>
      <c r="AW246" s="577"/>
      <c r="AX246" s="577"/>
      <c r="AY246" s="577"/>
      <c r="AZ246" s="577"/>
      <c r="BA246" s="577"/>
      <c r="BB246" s="577"/>
      <c r="BC246" s="577"/>
      <c r="BD246" s="577"/>
      <c r="BE246" s="577"/>
      <c r="BF246" s="577"/>
      <c r="BG246" s="577"/>
      <c r="BH246" s="577"/>
      <c r="BI246" s="577"/>
      <c r="BJ246" s="577"/>
      <c r="BK246" s="577"/>
      <c r="BL246" s="577"/>
      <c r="BM246" s="577"/>
      <c r="BN246" s="577"/>
      <c r="BO246" s="577"/>
      <c r="BP246" s="577"/>
      <c r="BQ246" s="577"/>
      <c r="BR246" s="577"/>
      <c r="BS246" s="577"/>
      <c r="BT246" s="577"/>
      <c r="BU246" s="577"/>
      <c r="BV246" s="577"/>
      <c r="BW246" s="577"/>
      <c r="BX246" s="577"/>
      <c r="BY246" s="577"/>
      <c r="BZ246" s="577"/>
      <c r="CA246" s="577"/>
      <c r="CB246" s="577"/>
      <c r="CC246" s="577"/>
      <c r="CD246" s="577"/>
      <c r="CE246" s="577"/>
      <c r="CF246" s="577"/>
      <c r="CG246" s="577"/>
      <c r="CH246" s="577"/>
      <c r="CI246" s="577"/>
      <c r="CJ246" s="577"/>
      <c r="CK246" s="577"/>
      <c r="CL246" s="577"/>
      <c r="CM246" s="577"/>
      <c r="CN246" s="577"/>
      <c r="CO246" s="577"/>
      <c r="CP246" s="577"/>
      <c r="CQ246" s="577"/>
      <c r="CR246" s="577"/>
      <c r="CS246" s="577"/>
      <c r="CT246" s="577"/>
      <c r="CU246" s="577"/>
      <c r="CV246" s="577"/>
      <c r="CW246" s="577"/>
    </row>
    <row r="247" spans="1:101" x14ac:dyDescent="0.3">
      <c r="A247" s="359">
        <f>+SUBTOTAL(3,$E$8:$E247)</f>
        <v>240</v>
      </c>
      <c r="B247" s="582">
        <v>45566</v>
      </c>
      <c r="C247" s="359" t="s">
        <v>871</v>
      </c>
      <c r="D247" s="359" t="str">
        <f>+VLOOKUP(C247,'Visual chart Edit'!$B$7:$C$491,2,FALSE)</f>
        <v>DB2+0</v>
      </c>
      <c r="E247" s="359" t="s">
        <v>146</v>
      </c>
      <c r="F247" s="578">
        <v>45572</v>
      </c>
      <c r="G247" s="578">
        <v>45575</v>
      </c>
      <c r="H247" s="579" t="s">
        <v>239</v>
      </c>
      <c r="I247" s="580" t="s">
        <v>1029</v>
      </c>
      <c r="J247" s="581"/>
      <c r="K247" s="577"/>
      <c r="L247" s="577"/>
      <c r="M247" s="577"/>
      <c r="N247" s="577"/>
      <c r="O247" s="577"/>
      <c r="P247" s="577"/>
      <c r="Q247" s="577"/>
      <c r="R247" s="577"/>
      <c r="S247" s="577"/>
      <c r="T247" s="577"/>
      <c r="U247" s="577"/>
      <c r="V247" s="577"/>
      <c r="W247" s="577"/>
      <c r="X247" s="577"/>
      <c r="Y247" s="577"/>
      <c r="Z247" s="577"/>
      <c r="AA247" s="577"/>
      <c r="AB247" s="577"/>
      <c r="AC247" s="577"/>
      <c r="AD247" s="577"/>
      <c r="AE247" s="577"/>
      <c r="AF247" s="577"/>
      <c r="AG247" s="577"/>
      <c r="AH247" s="577"/>
      <c r="AI247" s="577"/>
      <c r="AJ247" s="577"/>
      <c r="AK247" s="577"/>
      <c r="AL247" s="577"/>
      <c r="AM247" s="577"/>
      <c r="AN247" s="577"/>
      <c r="AO247" s="577"/>
      <c r="AP247" s="577"/>
      <c r="AQ247" s="577"/>
      <c r="AR247" s="577"/>
      <c r="AS247" s="577"/>
      <c r="AT247" s="577"/>
      <c r="AU247" s="577"/>
      <c r="AV247" s="577"/>
      <c r="AW247" s="577"/>
      <c r="AX247" s="577"/>
      <c r="AY247" s="577"/>
      <c r="AZ247" s="577"/>
      <c r="BA247" s="577"/>
      <c r="BB247" s="577"/>
      <c r="BC247" s="577"/>
      <c r="BD247" s="577"/>
      <c r="BE247" s="577"/>
      <c r="BF247" s="577"/>
      <c r="BG247" s="577"/>
      <c r="BH247" s="577"/>
      <c r="BI247" s="577"/>
      <c r="BJ247" s="577"/>
      <c r="BK247" s="577"/>
      <c r="BL247" s="577"/>
      <c r="BM247" s="577"/>
      <c r="BN247" s="577"/>
      <c r="BO247" s="577"/>
      <c r="BP247" s="577"/>
      <c r="BQ247" s="577"/>
      <c r="BR247" s="577"/>
      <c r="BS247" s="577"/>
      <c r="BT247" s="577"/>
      <c r="BU247" s="577"/>
      <c r="BV247" s="577"/>
      <c r="BW247" s="577"/>
      <c r="BX247" s="577"/>
      <c r="BY247" s="577"/>
      <c r="BZ247" s="577"/>
      <c r="CA247" s="577"/>
      <c r="CB247" s="577"/>
      <c r="CC247" s="577"/>
      <c r="CD247" s="577"/>
      <c r="CE247" s="577"/>
      <c r="CF247" s="577"/>
      <c r="CG247" s="577"/>
      <c r="CH247" s="577"/>
      <c r="CI247" s="577"/>
      <c r="CJ247" s="577"/>
      <c r="CK247" s="577"/>
      <c r="CL247" s="577"/>
      <c r="CM247" s="577"/>
      <c r="CN247" s="577"/>
      <c r="CO247" s="577"/>
      <c r="CP247" s="577"/>
      <c r="CQ247" s="577"/>
      <c r="CR247" s="577"/>
      <c r="CS247" s="577"/>
      <c r="CT247" s="577"/>
      <c r="CU247" s="577"/>
      <c r="CV247" s="577"/>
      <c r="CW247" s="577"/>
    </row>
    <row r="248" spans="1:101" x14ac:dyDescent="0.3">
      <c r="A248" s="359">
        <f>+SUBTOTAL(3,$E$8:$E248)</f>
        <v>241</v>
      </c>
      <c r="B248" s="582">
        <v>45566</v>
      </c>
      <c r="C248" s="359" t="s">
        <v>182</v>
      </c>
      <c r="D248" s="359" t="str">
        <f>+VLOOKUP(C248,'Visual chart Edit'!$B$7:$C$491,2,FALSE)</f>
        <v>DA+3</v>
      </c>
      <c r="E248" s="359" t="s">
        <v>279</v>
      </c>
      <c r="F248" s="578">
        <v>45563</v>
      </c>
      <c r="G248" s="578">
        <v>45577</v>
      </c>
      <c r="H248" s="579" t="s">
        <v>587</v>
      </c>
      <c r="I248" s="580" t="s">
        <v>588</v>
      </c>
      <c r="J248" s="581"/>
      <c r="K248" s="577"/>
      <c r="L248" s="577"/>
      <c r="M248" s="577"/>
      <c r="N248" s="577"/>
      <c r="O248" s="577"/>
      <c r="P248" s="577"/>
      <c r="Q248" s="577"/>
      <c r="R248" s="577"/>
      <c r="S248" s="577"/>
      <c r="T248" s="577"/>
      <c r="U248" s="577"/>
      <c r="V248" s="577"/>
      <c r="W248" s="577"/>
      <c r="X248" s="577"/>
      <c r="Y248" s="577"/>
      <c r="Z248" s="577"/>
      <c r="AA248" s="577"/>
      <c r="AB248" s="577"/>
      <c r="AC248" s="577"/>
      <c r="AD248" s="577"/>
      <c r="AE248" s="577"/>
      <c r="AF248" s="577"/>
      <c r="AG248" s="577"/>
      <c r="AH248" s="577"/>
      <c r="AI248" s="577"/>
      <c r="AJ248" s="577"/>
      <c r="AK248" s="577"/>
      <c r="AL248" s="577"/>
      <c r="AM248" s="577"/>
      <c r="AN248" s="577"/>
      <c r="AO248" s="577"/>
      <c r="AP248" s="577"/>
      <c r="AQ248" s="577"/>
      <c r="AR248" s="577"/>
      <c r="AS248" s="577"/>
      <c r="AT248" s="577"/>
      <c r="AU248" s="577"/>
      <c r="AV248" s="577"/>
      <c r="AW248" s="577"/>
      <c r="AX248" s="577"/>
      <c r="AY248" s="577"/>
      <c r="AZ248" s="577"/>
      <c r="BA248" s="577"/>
      <c r="BB248" s="577"/>
      <c r="BC248" s="577"/>
      <c r="BD248" s="577"/>
      <c r="BE248" s="577"/>
      <c r="BF248" s="577"/>
      <c r="BG248" s="577"/>
      <c r="BH248" s="577"/>
      <c r="BI248" s="577"/>
      <c r="BJ248" s="577"/>
      <c r="BK248" s="577"/>
      <c r="BL248" s="577"/>
      <c r="BM248" s="577"/>
      <c r="BN248" s="577"/>
      <c r="BO248" s="577"/>
      <c r="BP248" s="577"/>
      <c r="BQ248" s="577"/>
      <c r="BR248" s="577"/>
      <c r="BS248" s="577"/>
      <c r="BT248" s="577"/>
      <c r="BU248" s="577"/>
      <c r="BV248" s="577"/>
      <c r="BW248" s="577"/>
      <c r="BX248" s="577"/>
      <c r="BY248" s="577"/>
      <c r="BZ248" s="577"/>
      <c r="CA248" s="577"/>
      <c r="CB248" s="577"/>
      <c r="CC248" s="577"/>
      <c r="CD248" s="577"/>
      <c r="CE248" s="577"/>
      <c r="CF248" s="577"/>
      <c r="CG248" s="577"/>
      <c r="CH248" s="577"/>
      <c r="CI248" s="577"/>
      <c r="CJ248" s="577"/>
      <c r="CK248" s="577"/>
      <c r="CL248" s="577"/>
      <c r="CM248" s="577"/>
      <c r="CN248" s="577"/>
      <c r="CO248" s="577"/>
      <c r="CP248" s="577"/>
      <c r="CQ248" s="577"/>
      <c r="CR248" s="577"/>
      <c r="CS248" s="577"/>
      <c r="CT248" s="577"/>
      <c r="CU248" s="577"/>
      <c r="CV248" s="577"/>
      <c r="CW248" s="577"/>
    </row>
    <row r="249" spans="1:101" x14ac:dyDescent="0.3">
      <c r="A249" s="359">
        <f>+SUBTOTAL(3,$E$8:$E249)</f>
        <v>242</v>
      </c>
      <c r="B249" s="582">
        <v>45566</v>
      </c>
      <c r="C249" s="359" t="s">
        <v>572</v>
      </c>
      <c r="D249" s="359" t="str">
        <f>+VLOOKUP(C249,'Visual chart Edit'!$B$7:$C$491,2,FALSE)</f>
        <v>DA+0</v>
      </c>
      <c r="E249" s="359" t="s">
        <v>146</v>
      </c>
      <c r="F249" s="578">
        <v>45563</v>
      </c>
      <c r="G249" s="578">
        <v>45577</v>
      </c>
      <c r="H249" s="579" t="s">
        <v>606</v>
      </c>
      <c r="I249" s="580" t="s">
        <v>225</v>
      </c>
      <c r="J249" s="581"/>
      <c r="K249" s="577"/>
      <c r="L249" s="577"/>
      <c r="M249" s="577"/>
      <c r="N249" s="577"/>
      <c r="O249" s="577"/>
      <c r="P249" s="577"/>
      <c r="Q249" s="577"/>
      <c r="R249" s="577"/>
      <c r="S249" s="577"/>
      <c r="T249" s="577"/>
      <c r="U249" s="577"/>
      <c r="V249" s="577"/>
      <c r="W249" s="577"/>
      <c r="X249" s="577"/>
      <c r="Y249" s="577"/>
      <c r="Z249" s="577"/>
      <c r="AA249" s="577"/>
      <c r="AB249" s="577"/>
      <c r="AC249" s="577"/>
      <c r="AD249" s="577"/>
      <c r="AE249" s="577"/>
      <c r="AF249" s="577"/>
      <c r="AG249" s="577"/>
      <c r="AH249" s="577"/>
      <c r="AI249" s="577"/>
      <c r="AJ249" s="577"/>
      <c r="AK249" s="577"/>
      <c r="AL249" s="577"/>
      <c r="AM249" s="577"/>
      <c r="AN249" s="577"/>
      <c r="AO249" s="577"/>
      <c r="AP249" s="577"/>
      <c r="AQ249" s="577"/>
      <c r="AR249" s="577"/>
      <c r="AS249" s="577"/>
      <c r="AT249" s="577"/>
      <c r="AU249" s="577"/>
      <c r="AV249" s="577"/>
      <c r="AW249" s="577"/>
      <c r="AX249" s="577"/>
      <c r="AY249" s="577"/>
      <c r="AZ249" s="577"/>
      <c r="BA249" s="577"/>
      <c r="BB249" s="577"/>
      <c r="BC249" s="577"/>
      <c r="BD249" s="577"/>
      <c r="BE249" s="577"/>
      <c r="BF249" s="577"/>
      <c r="BG249" s="577"/>
      <c r="BH249" s="577"/>
      <c r="BI249" s="577"/>
      <c r="BJ249" s="577"/>
      <c r="BK249" s="577"/>
      <c r="BL249" s="577"/>
      <c r="BM249" s="577"/>
      <c r="BN249" s="577"/>
      <c r="BO249" s="577"/>
      <c r="BP249" s="577"/>
      <c r="BQ249" s="577"/>
      <c r="BR249" s="577"/>
      <c r="BS249" s="577"/>
      <c r="BT249" s="577"/>
      <c r="BU249" s="577"/>
      <c r="BV249" s="577"/>
      <c r="BW249" s="577"/>
      <c r="BX249" s="577"/>
      <c r="BY249" s="577"/>
      <c r="BZ249" s="577"/>
      <c r="CA249" s="577"/>
      <c r="CB249" s="577"/>
      <c r="CC249" s="577"/>
      <c r="CD249" s="577"/>
      <c r="CE249" s="577"/>
      <c r="CF249" s="577"/>
      <c r="CG249" s="577"/>
      <c r="CH249" s="577"/>
      <c r="CI249" s="577"/>
      <c r="CJ249" s="577"/>
      <c r="CK249" s="577"/>
      <c r="CL249" s="577"/>
      <c r="CM249" s="577"/>
      <c r="CN249" s="577"/>
      <c r="CO249" s="577"/>
      <c r="CP249" s="577"/>
      <c r="CQ249" s="577"/>
      <c r="CR249" s="577"/>
      <c r="CS249" s="577"/>
      <c r="CT249" s="577"/>
      <c r="CU249" s="577"/>
      <c r="CV249" s="577"/>
      <c r="CW249" s="577"/>
    </row>
    <row r="250" spans="1:101" x14ac:dyDescent="0.3">
      <c r="A250" s="359">
        <f>+SUBTOTAL(3,$E$8:$E250)</f>
        <v>243</v>
      </c>
      <c r="B250" s="582">
        <v>45566</v>
      </c>
      <c r="C250" s="359" t="s">
        <v>224</v>
      </c>
      <c r="D250" s="359" t="str">
        <f>+VLOOKUP(C250,'Visual chart Edit'!$B$7:$C$491,2,FALSE)</f>
        <v>DA+3</v>
      </c>
      <c r="E250" s="359" t="s">
        <v>279</v>
      </c>
      <c r="F250" s="578">
        <v>45579</v>
      </c>
      <c r="G250" s="578">
        <v>45580</v>
      </c>
      <c r="H250" s="579" t="s">
        <v>886</v>
      </c>
      <c r="I250" s="580" t="s">
        <v>1029</v>
      </c>
      <c r="J250" s="581"/>
      <c r="K250" s="577"/>
      <c r="L250" s="577"/>
      <c r="M250" s="577"/>
      <c r="N250" s="577"/>
      <c r="O250" s="577"/>
      <c r="P250" s="577"/>
      <c r="Q250" s="577"/>
      <c r="R250" s="577"/>
      <c r="S250" s="577"/>
      <c r="T250" s="577"/>
      <c r="U250" s="577"/>
      <c r="V250" s="577"/>
      <c r="W250" s="577"/>
      <c r="X250" s="577"/>
      <c r="Y250" s="577"/>
      <c r="Z250" s="577"/>
      <c r="AA250" s="577"/>
      <c r="AB250" s="577"/>
      <c r="AC250" s="577"/>
      <c r="AD250" s="577"/>
      <c r="AE250" s="577"/>
      <c r="AF250" s="577"/>
      <c r="AG250" s="577"/>
      <c r="AH250" s="577"/>
      <c r="AI250" s="577"/>
      <c r="AJ250" s="577"/>
      <c r="AK250" s="577"/>
      <c r="AL250" s="577"/>
      <c r="AM250" s="577"/>
      <c r="AN250" s="577"/>
      <c r="AO250" s="577"/>
      <c r="AP250" s="577"/>
      <c r="AQ250" s="577"/>
      <c r="AR250" s="577"/>
      <c r="AS250" s="577"/>
      <c r="AT250" s="577"/>
      <c r="AU250" s="577"/>
      <c r="AV250" s="577"/>
      <c r="AW250" s="577"/>
      <c r="AX250" s="577"/>
      <c r="AY250" s="577"/>
      <c r="AZ250" s="577"/>
      <c r="BA250" s="577"/>
      <c r="BB250" s="577"/>
      <c r="BC250" s="577"/>
      <c r="BD250" s="577"/>
      <c r="BE250" s="577"/>
      <c r="BF250" s="577"/>
      <c r="BG250" s="577"/>
      <c r="BH250" s="577"/>
      <c r="BI250" s="577"/>
      <c r="BJ250" s="577"/>
      <c r="BK250" s="577"/>
      <c r="BL250" s="577"/>
      <c r="BM250" s="577"/>
      <c r="BN250" s="577"/>
      <c r="BO250" s="577"/>
      <c r="BP250" s="577"/>
      <c r="BQ250" s="577"/>
      <c r="BR250" s="577"/>
      <c r="BS250" s="577"/>
      <c r="BT250" s="577"/>
      <c r="BU250" s="577"/>
      <c r="BV250" s="577"/>
      <c r="BW250" s="577"/>
      <c r="BX250" s="577"/>
      <c r="BY250" s="577"/>
      <c r="BZ250" s="577"/>
      <c r="CA250" s="577"/>
      <c r="CB250" s="577"/>
      <c r="CC250" s="577"/>
      <c r="CD250" s="577"/>
      <c r="CE250" s="577"/>
      <c r="CF250" s="577"/>
      <c r="CG250" s="577"/>
      <c r="CH250" s="577"/>
      <c r="CI250" s="577"/>
      <c r="CJ250" s="577"/>
      <c r="CK250" s="577"/>
      <c r="CL250" s="577"/>
      <c r="CM250" s="577"/>
      <c r="CN250" s="577"/>
      <c r="CO250" s="577"/>
      <c r="CP250" s="577"/>
      <c r="CQ250" s="577"/>
      <c r="CR250" s="577"/>
      <c r="CS250" s="577"/>
      <c r="CT250" s="577"/>
      <c r="CU250" s="577"/>
      <c r="CV250" s="577"/>
      <c r="CW250" s="577"/>
    </row>
    <row r="251" spans="1:101" x14ac:dyDescent="0.3">
      <c r="A251" s="359">
        <f>+SUBTOTAL(3,$E$8:$E251)</f>
        <v>244</v>
      </c>
      <c r="B251" s="582">
        <v>45566</v>
      </c>
      <c r="C251" s="359" t="s">
        <v>580</v>
      </c>
      <c r="D251" s="359" t="str">
        <f>+VLOOKUP(C251,'Visual chart Edit'!$B$7:$C$491,2,FALSE)</f>
        <v>DA+3</v>
      </c>
      <c r="E251" s="359" t="s">
        <v>146</v>
      </c>
      <c r="F251" s="578">
        <v>45560</v>
      </c>
      <c r="G251" s="578">
        <v>45583</v>
      </c>
      <c r="H251" s="579" t="s">
        <v>612</v>
      </c>
      <c r="I251" s="580" t="s">
        <v>225</v>
      </c>
      <c r="J251" s="581"/>
      <c r="K251" s="577"/>
      <c r="L251" s="577"/>
      <c r="M251" s="577"/>
      <c r="N251" s="577"/>
      <c r="O251" s="577"/>
      <c r="P251" s="577"/>
      <c r="Q251" s="577"/>
      <c r="R251" s="577"/>
      <c r="S251" s="577"/>
      <c r="T251" s="577"/>
      <c r="U251" s="577"/>
      <c r="V251" s="577"/>
      <c r="W251" s="577"/>
      <c r="X251" s="577"/>
      <c r="Y251" s="577"/>
      <c r="Z251" s="577"/>
      <c r="AA251" s="577"/>
      <c r="AB251" s="577"/>
      <c r="AC251" s="577"/>
      <c r="AD251" s="577"/>
      <c r="AE251" s="577"/>
      <c r="AF251" s="577"/>
      <c r="AG251" s="577"/>
      <c r="AH251" s="577"/>
      <c r="AI251" s="577"/>
      <c r="AJ251" s="577"/>
      <c r="AK251" s="577"/>
      <c r="AL251" s="577"/>
      <c r="AM251" s="577"/>
      <c r="AN251" s="577"/>
      <c r="AO251" s="577"/>
      <c r="AP251" s="577"/>
      <c r="AQ251" s="577"/>
      <c r="AR251" s="577"/>
      <c r="AS251" s="577"/>
      <c r="AT251" s="577"/>
      <c r="AU251" s="577"/>
      <c r="AV251" s="577"/>
      <c r="AW251" s="577"/>
      <c r="AX251" s="577"/>
      <c r="AY251" s="577"/>
      <c r="AZ251" s="577"/>
      <c r="BA251" s="577"/>
      <c r="BB251" s="577"/>
      <c r="BC251" s="577"/>
      <c r="BD251" s="577"/>
      <c r="BE251" s="577"/>
      <c r="BF251" s="577"/>
      <c r="BG251" s="577"/>
      <c r="BH251" s="577"/>
      <c r="BI251" s="577"/>
      <c r="BJ251" s="577"/>
      <c r="BK251" s="577"/>
      <c r="BL251" s="577"/>
      <c r="BM251" s="577"/>
      <c r="BN251" s="577"/>
      <c r="BO251" s="577"/>
      <c r="BP251" s="577"/>
      <c r="BQ251" s="577"/>
      <c r="BR251" s="577"/>
      <c r="BS251" s="577"/>
      <c r="BT251" s="577"/>
      <c r="BU251" s="577"/>
      <c r="BV251" s="577"/>
      <c r="BW251" s="577"/>
      <c r="BX251" s="577"/>
      <c r="BY251" s="577"/>
      <c r="BZ251" s="577"/>
      <c r="CA251" s="577"/>
      <c r="CB251" s="577"/>
      <c r="CC251" s="577"/>
      <c r="CD251" s="577"/>
      <c r="CE251" s="577"/>
      <c r="CF251" s="577"/>
      <c r="CG251" s="577"/>
      <c r="CH251" s="577"/>
      <c r="CI251" s="577"/>
      <c r="CJ251" s="577"/>
      <c r="CK251" s="577"/>
      <c r="CL251" s="577"/>
      <c r="CM251" s="577"/>
      <c r="CN251" s="577"/>
      <c r="CO251" s="577"/>
      <c r="CP251" s="577"/>
      <c r="CQ251" s="577"/>
      <c r="CR251" s="577"/>
      <c r="CS251" s="577"/>
      <c r="CT251" s="577"/>
      <c r="CU251" s="577"/>
      <c r="CV251" s="577"/>
      <c r="CW251" s="577"/>
    </row>
    <row r="252" spans="1:101" x14ac:dyDescent="0.3">
      <c r="A252" s="359">
        <f>+SUBTOTAL(3,$E$8:$E252)</f>
        <v>245</v>
      </c>
      <c r="B252" s="582">
        <v>45566</v>
      </c>
      <c r="C252" s="359" t="s">
        <v>48</v>
      </c>
      <c r="D252" s="359" t="str">
        <f>+VLOOKUP(C252,'Visual chart Edit'!$B$7:$C$491,2,FALSE)</f>
        <v>DD60+3</v>
      </c>
      <c r="E252" s="359" t="s">
        <v>279</v>
      </c>
      <c r="F252" s="578">
        <v>45569</v>
      </c>
      <c r="G252" s="578">
        <v>45583</v>
      </c>
      <c r="H252" s="579" t="s">
        <v>589</v>
      </c>
      <c r="I252" s="580" t="s">
        <v>240</v>
      </c>
      <c r="J252" s="581"/>
      <c r="K252" s="577"/>
      <c r="L252" s="577"/>
      <c r="M252" s="577"/>
      <c r="N252" s="577"/>
      <c r="O252" s="577"/>
      <c r="P252" s="577"/>
      <c r="Q252" s="577"/>
      <c r="R252" s="577"/>
      <c r="S252" s="577"/>
      <c r="T252" s="577"/>
      <c r="U252" s="577"/>
      <c r="V252" s="577"/>
      <c r="W252" s="577"/>
      <c r="X252" s="577"/>
      <c r="Y252" s="577"/>
      <c r="Z252" s="577"/>
      <c r="AA252" s="577"/>
      <c r="AB252" s="577"/>
      <c r="AC252" s="577"/>
      <c r="AD252" s="577"/>
      <c r="AE252" s="577"/>
      <c r="AF252" s="577"/>
      <c r="AG252" s="577"/>
      <c r="AH252" s="577"/>
      <c r="AI252" s="577"/>
      <c r="AJ252" s="577"/>
      <c r="AK252" s="577"/>
      <c r="AL252" s="577"/>
      <c r="AM252" s="577"/>
      <c r="AN252" s="577"/>
      <c r="AO252" s="577"/>
      <c r="AP252" s="577"/>
      <c r="AQ252" s="577"/>
      <c r="AR252" s="577"/>
      <c r="AS252" s="577"/>
      <c r="AT252" s="577"/>
      <c r="AU252" s="577"/>
      <c r="AV252" s="577"/>
      <c r="AW252" s="577"/>
      <c r="AX252" s="577"/>
      <c r="AY252" s="577"/>
      <c r="AZ252" s="577"/>
      <c r="BA252" s="577"/>
      <c r="BB252" s="577"/>
      <c r="BC252" s="577"/>
      <c r="BD252" s="577"/>
      <c r="BE252" s="577"/>
      <c r="BF252" s="577"/>
      <c r="BG252" s="577"/>
      <c r="BH252" s="577"/>
      <c r="BI252" s="577"/>
      <c r="BJ252" s="577"/>
      <c r="BK252" s="577"/>
      <c r="BL252" s="577"/>
      <c r="BM252" s="577"/>
      <c r="BN252" s="577"/>
      <c r="BO252" s="577"/>
      <c r="BP252" s="577"/>
      <c r="BQ252" s="577"/>
      <c r="BR252" s="577"/>
      <c r="BS252" s="577"/>
      <c r="BT252" s="577"/>
      <c r="BU252" s="577"/>
      <c r="BV252" s="577"/>
      <c r="BW252" s="577"/>
      <c r="BX252" s="577"/>
      <c r="BY252" s="577"/>
      <c r="BZ252" s="577"/>
      <c r="CA252" s="577"/>
      <c r="CB252" s="577"/>
      <c r="CC252" s="577"/>
      <c r="CD252" s="577"/>
      <c r="CE252" s="577"/>
      <c r="CF252" s="577"/>
      <c r="CG252" s="577"/>
      <c r="CH252" s="577"/>
      <c r="CI252" s="577"/>
      <c r="CJ252" s="577"/>
      <c r="CK252" s="577"/>
      <c r="CL252" s="577"/>
      <c r="CM252" s="577"/>
      <c r="CN252" s="577"/>
      <c r="CO252" s="577"/>
      <c r="CP252" s="577"/>
      <c r="CQ252" s="577"/>
      <c r="CR252" s="577"/>
      <c r="CS252" s="577"/>
      <c r="CT252" s="577"/>
      <c r="CU252" s="577"/>
      <c r="CV252" s="577"/>
      <c r="CW252" s="577"/>
    </row>
    <row r="253" spans="1:101" x14ac:dyDescent="0.3">
      <c r="A253" s="359">
        <f>+SUBTOTAL(3,$E$8:$E253)</f>
        <v>246</v>
      </c>
      <c r="B253" s="582">
        <v>45566</v>
      </c>
      <c r="C253" s="359" t="s">
        <v>856</v>
      </c>
      <c r="D253" s="359" t="str">
        <f>+VLOOKUP(C253,'Visual chart Edit'!$B$7:$C$491,2,FALSE)</f>
        <v>DA+3</v>
      </c>
      <c r="E253" s="359" t="s">
        <v>279</v>
      </c>
      <c r="F253" s="578">
        <v>45582</v>
      </c>
      <c r="G253" s="578">
        <v>45583</v>
      </c>
      <c r="H253" s="579" t="s">
        <v>886</v>
      </c>
      <c r="I253" s="580" t="s">
        <v>1029</v>
      </c>
      <c r="J253" s="581"/>
      <c r="K253" s="577"/>
      <c r="L253" s="577"/>
      <c r="M253" s="577"/>
      <c r="N253" s="577"/>
      <c r="O253" s="577"/>
      <c r="P253" s="577"/>
      <c r="Q253" s="577"/>
      <c r="R253" s="577"/>
      <c r="S253" s="577"/>
      <c r="T253" s="577"/>
      <c r="U253" s="577"/>
      <c r="V253" s="577"/>
      <c r="W253" s="577"/>
      <c r="X253" s="577"/>
      <c r="Y253" s="577"/>
      <c r="Z253" s="577"/>
      <c r="AA253" s="577"/>
      <c r="AB253" s="577"/>
      <c r="AC253" s="577"/>
      <c r="AD253" s="577"/>
      <c r="AE253" s="577"/>
      <c r="AF253" s="577"/>
      <c r="AG253" s="577"/>
      <c r="AH253" s="577"/>
      <c r="AI253" s="577"/>
      <c r="AJ253" s="577"/>
      <c r="AK253" s="577"/>
      <c r="AL253" s="577"/>
      <c r="AM253" s="577"/>
      <c r="AN253" s="577"/>
      <c r="AO253" s="577"/>
      <c r="AP253" s="577"/>
      <c r="AQ253" s="577"/>
      <c r="AR253" s="577"/>
      <c r="AS253" s="577"/>
      <c r="AT253" s="577"/>
      <c r="AU253" s="577"/>
      <c r="AV253" s="577"/>
      <c r="AW253" s="577"/>
      <c r="AX253" s="577"/>
      <c r="AY253" s="577"/>
      <c r="AZ253" s="577"/>
      <c r="BA253" s="577"/>
      <c r="BB253" s="577"/>
      <c r="BC253" s="577"/>
      <c r="BD253" s="577"/>
      <c r="BE253" s="577"/>
      <c r="BF253" s="577"/>
      <c r="BG253" s="577"/>
      <c r="BH253" s="577"/>
      <c r="BI253" s="577"/>
      <c r="BJ253" s="577"/>
      <c r="BK253" s="577"/>
      <c r="BL253" s="577"/>
      <c r="BM253" s="577"/>
      <c r="BN253" s="577"/>
      <c r="BO253" s="577"/>
      <c r="BP253" s="577"/>
      <c r="BQ253" s="577"/>
      <c r="BR253" s="577"/>
      <c r="BS253" s="577"/>
      <c r="BT253" s="577"/>
      <c r="BU253" s="577"/>
      <c r="BV253" s="577"/>
      <c r="BW253" s="577"/>
      <c r="BX253" s="577"/>
      <c r="BY253" s="577"/>
      <c r="BZ253" s="577"/>
      <c r="CA253" s="577"/>
      <c r="CB253" s="577"/>
      <c r="CC253" s="577"/>
      <c r="CD253" s="577"/>
      <c r="CE253" s="577"/>
      <c r="CF253" s="577"/>
      <c r="CG253" s="577"/>
      <c r="CH253" s="577"/>
      <c r="CI253" s="577"/>
      <c r="CJ253" s="577"/>
      <c r="CK253" s="577"/>
      <c r="CL253" s="577"/>
      <c r="CM253" s="577"/>
      <c r="CN253" s="577"/>
      <c r="CO253" s="577"/>
      <c r="CP253" s="577"/>
      <c r="CQ253" s="577"/>
      <c r="CR253" s="577"/>
      <c r="CS253" s="577"/>
      <c r="CT253" s="577"/>
      <c r="CU253" s="577"/>
      <c r="CV253" s="577"/>
      <c r="CW253" s="577"/>
    </row>
    <row r="254" spans="1:101" x14ac:dyDescent="0.3">
      <c r="A254" s="359">
        <f>+SUBTOTAL(3,$E$8:$E254)</f>
        <v>247</v>
      </c>
      <c r="B254" s="582">
        <v>45566</v>
      </c>
      <c r="C254" s="359" t="s">
        <v>761</v>
      </c>
      <c r="D254" s="359" t="str">
        <f>+VLOOKUP(C254,'Visual chart Edit'!$B$7:$C$491,2,FALSE)</f>
        <v>DA+3</v>
      </c>
      <c r="E254" s="359" t="s">
        <v>32</v>
      </c>
      <c r="F254" s="578">
        <v>45579</v>
      </c>
      <c r="G254" s="578">
        <v>45584</v>
      </c>
      <c r="H254" s="579" t="s">
        <v>884</v>
      </c>
      <c r="I254" s="580" t="s">
        <v>1032</v>
      </c>
      <c r="J254" s="581"/>
      <c r="K254" s="577"/>
      <c r="L254" s="577"/>
      <c r="M254" s="577"/>
      <c r="N254" s="577"/>
      <c r="O254" s="577"/>
      <c r="P254" s="577"/>
      <c r="Q254" s="577"/>
      <c r="R254" s="577"/>
      <c r="S254" s="577"/>
      <c r="T254" s="577"/>
      <c r="U254" s="577"/>
      <c r="V254" s="577"/>
      <c r="W254" s="577"/>
      <c r="X254" s="577"/>
      <c r="Y254" s="577"/>
      <c r="Z254" s="577"/>
      <c r="AA254" s="577"/>
      <c r="AB254" s="577"/>
      <c r="AC254" s="577"/>
      <c r="AD254" s="577"/>
      <c r="AE254" s="577"/>
      <c r="AF254" s="577"/>
      <c r="AG254" s="577"/>
      <c r="AH254" s="577"/>
      <c r="AI254" s="577"/>
      <c r="AJ254" s="577"/>
      <c r="AK254" s="577"/>
      <c r="AL254" s="577"/>
      <c r="AM254" s="577"/>
      <c r="AN254" s="577"/>
      <c r="AO254" s="577"/>
      <c r="AP254" s="577"/>
      <c r="AQ254" s="577"/>
      <c r="AR254" s="577"/>
      <c r="AS254" s="577"/>
      <c r="AT254" s="577"/>
      <c r="AU254" s="577"/>
      <c r="AV254" s="577"/>
      <c r="AW254" s="577"/>
      <c r="AX254" s="577"/>
      <c r="AY254" s="577"/>
      <c r="AZ254" s="577"/>
      <c r="BA254" s="577"/>
      <c r="BB254" s="577"/>
      <c r="BC254" s="577"/>
      <c r="BD254" s="577"/>
      <c r="BE254" s="577"/>
      <c r="BF254" s="577"/>
      <c r="BG254" s="577"/>
      <c r="BH254" s="577"/>
      <c r="BI254" s="577"/>
      <c r="BJ254" s="577"/>
      <c r="BK254" s="577"/>
      <c r="BL254" s="577"/>
      <c r="BM254" s="577"/>
      <c r="BN254" s="577"/>
      <c r="BO254" s="577"/>
      <c r="BP254" s="577"/>
      <c r="BQ254" s="577"/>
      <c r="BR254" s="577"/>
      <c r="BS254" s="577"/>
      <c r="BT254" s="577"/>
      <c r="BU254" s="577"/>
      <c r="BV254" s="577"/>
      <c r="BW254" s="577"/>
      <c r="BX254" s="577"/>
      <c r="BY254" s="577"/>
      <c r="BZ254" s="577"/>
      <c r="CA254" s="577"/>
      <c r="CB254" s="577"/>
      <c r="CC254" s="577"/>
      <c r="CD254" s="577"/>
      <c r="CE254" s="577"/>
      <c r="CF254" s="577"/>
      <c r="CG254" s="577"/>
      <c r="CH254" s="577"/>
      <c r="CI254" s="577"/>
      <c r="CJ254" s="577"/>
      <c r="CK254" s="577"/>
      <c r="CL254" s="577"/>
      <c r="CM254" s="577"/>
      <c r="CN254" s="577"/>
      <c r="CO254" s="577"/>
      <c r="CP254" s="577"/>
      <c r="CQ254" s="577"/>
      <c r="CR254" s="577"/>
      <c r="CS254" s="577"/>
      <c r="CT254" s="577"/>
      <c r="CU254" s="577"/>
      <c r="CV254" s="577"/>
      <c r="CW254" s="577"/>
    </row>
    <row r="255" spans="1:101" x14ac:dyDescent="0.3">
      <c r="A255" s="359">
        <f>+SUBTOTAL(3,$E$8:$E255)</f>
        <v>248</v>
      </c>
      <c r="B255" s="582">
        <v>45566</v>
      </c>
      <c r="C255" s="359" t="s">
        <v>537</v>
      </c>
      <c r="D255" s="359" t="str">
        <f>+VLOOKUP(C255,'Visual chart Edit'!$B$7:$C$491,2,FALSE)</f>
        <v>DA+3</v>
      </c>
      <c r="E255" s="359" t="s">
        <v>146</v>
      </c>
      <c r="F255" s="578">
        <v>45576</v>
      </c>
      <c r="G255" s="578">
        <v>45586</v>
      </c>
      <c r="H255" s="579" t="s">
        <v>1019</v>
      </c>
      <c r="I255" s="580" t="s">
        <v>588</v>
      </c>
      <c r="J255" s="581"/>
      <c r="K255" s="577"/>
      <c r="L255" s="577"/>
      <c r="M255" s="577"/>
      <c r="N255" s="577"/>
      <c r="O255" s="577"/>
      <c r="P255" s="577"/>
      <c r="Q255" s="577"/>
      <c r="R255" s="577"/>
      <c r="S255" s="577"/>
      <c r="T255" s="577"/>
      <c r="U255" s="577"/>
      <c r="V255" s="577"/>
      <c r="W255" s="577"/>
      <c r="X255" s="577"/>
      <c r="Y255" s="577"/>
      <c r="Z255" s="577"/>
      <c r="AA255" s="577"/>
      <c r="AB255" s="577"/>
      <c r="AC255" s="577"/>
      <c r="AD255" s="577"/>
      <c r="AE255" s="577"/>
      <c r="AF255" s="577"/>
      <c r="AG255" s="577"/>
      <c r="AH255" s="577"/>
      <c r="AI255" s="577"/>
      <c r="AJ255" s="577"/>
      <c r="AK255" s="577"/>
      <c r="AL255" s="577"/>
      <c r="AM255" s="577"/>
      <c r="AN255" s="577"/>
      <c r="AO255" s="577"/>
      <c r="AP255" s="577"/>
      <c r="AQ255" s="577"/>
      <c r="AR255" s="577"/>
      <c r="AS255" s="577"/>
      <c r="AT255" s="577"/>
      <c r="AU255" s="577"/>
      <c r="AV255" s="577"/>
      <c r="AW255" s="577"/>
      <c r="AX255" s="577"/>
      <c r="AY255" s="577"/>
      <c r="AZ255" s="577"/>
      <c r="BA255" s="577"/>
      <c r="BB255" s="577"/>
      <c r="BC255" s="577"/>
      <c r="BD255" s="577"/>
      <c r="BE255" s="577"/>
      <c r="BF255" s="577"/>
      <c r="BG255" s="577"/>
      <c r="BH255" s="577"/>
      <c r="BI255" s="577"/>
      <c r="BJ255" s="577"/>
      <c r="BK255" s="577"/>
      <c r="BL255" s="577"/>
      <c r="BM255" s="577"/>
      <c r="BN255" s="577"/>
      <c r="BO255" s="577"/>
      <c r="BP255" s="577"/>
      <c r="BQ255" s="577"/>
      <c r="BR255" s="577"/>
      <c r="BS255" s="577"/>
      <c r="BT255" s="577"/>
      <c r="BU255" s="577"/>
      <c r="BV255" s="577"/>
      <c r="BW255" s="577"/>
      <c r="BX255" s="577"/>
      <c r="BY255" s="577"/>
      <c r="BZ255" s="577"/>
      <c r="CA255" s="577"/>
      <c r="CB255" s="577"/>
      <c r="CC255" s="577"/>
      <c r="CD255" s="577"/>
      <c r="CE255" s="577"/>
      <c r="CF255" s="577"/>
      <c r="CG255" s="577"/>
      <c r="CH255" s="577"/>
      <c r="CI255" s="577"/>
      <c r="CJ255" s="577"/>
      <c r="CK255" s="577"/>
      <c r="CL255" s="577"/>
      <c r="CM255" s="577"/>
      <c r="CN255" s="577"/>
      <c r="CO255" s="577"/>
      <c r="CP255" s="577"/>
      <c r="CQ255" s="577"/>
      <c r="CR255" s="577"/>
      <c r="CS255" s="577"/>
      <c r="CT255" s="577"/>
      <c r="CU255" s="577"/>
      <c r="CV255" s="577"/>
      <c r="CW255" s="577"/>
    </row>
    <row r="256" spans="1:101" x14ac:dyDescent="0.3">
      <c r="A256" s="359">
        <f>+SUBTOTAL(3,$E$8:$E256)</f>
        <v>249</v>
      </c>
      <c r="B256" s="582">
        <v>45566</v>
      </c>
      <c r="C256" s="359" t="s">
        <v>564</v>
      </c>
      <c r="D256" s="359" t="str">
        <f>+VLOOKUP(C256,'Visual chart Edit'!$B$7:$C$491,2,FALSE)</f>
        <v>DA+6</v>
      </c>
      <c r="E256" s="359" t="s">
        <v>146</v>
      </c>
      <c r="F256" s="578">
        <v>45575</v>
      </c>
      <c r="G256" s="578">
        <v>45586</v>
      </c>
      <c r="H256" s="579" t="s">
        <v>254</v>
      </c>
      <c r="I256" s="580" t="s">
        <v>225</v>
      </c>
      <c r="J256" s="581"/>
      <c r="K256" s="577"/>
      <c r="L256" s="577"/>
      <c r="M256" s="577"/>
      <c r="N256" s="577"/>
      <c r="O256" s="577"/>
      <c r="P256" s="577"/>
      <c r="Q256" s="577"/>
      <c r="R256" s="577"/>
      <c r="S256" s="577"/>
      <c r="T256" s="577"/>
      <c r="U256" s="577"/>
      <c r="V256" s="577"/>
      <c r="W256" s="577"/>
      <c r="X256" s="577"/>
      <c r="Y256" s="577"/>
      <c r="Z256" s="577"/>
      <c r="AA256" s="577"/>
      <c r="AB256" s="577"/>
      <c r="AC256" s="577"/>
      <c r="AD256" s="577"/>
      <c r="AE256" s="577"/>
      <c r="AF256" s="577"/>
      <c r="AG256" s="577"/>
      <c r="AH256" s="577"/>
      <c r="AI256" s="577"/>
      <c r="AJ256" s="577"/>
      <c r="AK256" s="577"/>
      <c r="AL256" s="577"/>
      <c r="AM256" s="577"/>
      <c r="AN256" s="577"/>
      <c r="AO256" s="577"/>
      <c r="AP256" s="577"/>
      <c r="AQ256" s="577"/>
      <c r="AR256" s="577"/>
      <c r="AS256" s="577"/>
      <c r="AT256" s="577"/>
      <c r="AU256" s="577"/>
      <c r="AV256" s="577"/>
      <c r="AW256" s="577"/>
      <c r="AX256" s="577"/>
      <c r="AY256" s="577"/>
      <c r="AZ256" s="577"/>
      <c r="BA256" s="577"/>
      <c r="BB256" s="577"/>
      <c r="BC256" s="577"/>
      <c r="BD256" s="577"/>
      <c r="BE256" s="577"/>
      <c r="BF256" s="577"/>
      <c r="BG256" s="577"/>
      <c r="BH256" s="577"/>
      <c r="BI256" s="577"/>
      <c r="BJ256" s="577"/>
      <c r="BK256" s="577"/>
      <c r="BL256" s="577"/>
      <c r="BM256" s="577"/>
      <c r="BN256" s="577"/>
      <c r="BO256" s="577"/>
      <c r="BP256" s="577"/>
      <c r="BQ256" s="577"/>
      <c r="BR256" s="577"/>
      <c r="BS256" s="577"/>
      <c r="BT256" s="577"/>
      <c r="BU256" s="577"/>
      <c r="BV256" s="577"/>
      <c r="BW256" s="577"/>
      <c r="BX256" s="577"/>
      <c r="BY256" s="577"/>
      <c r="BZ256" s="577"/>
      <c r="CA256" s="577"/>
      <c r="CB256" s="577"/>
      <c r="CC256" s="577"/>
      <c r="CD256" s="577"/>
      <c r="CE256" s="577"/>
      <c r="CF256" s="577"/>
      <c r="CG256" s="577"/>
      <c r="CH256" s="577"/>
      <c r="CI256" s="577"/>
      <c r="CJ256" s="577"/>
      <c r="CK256" s="577"/>
      <c r="CL256" s="577"/>
      <c r="CM256" s="577"/>
      <c r="CN256" s="577"/>
      <c r="CO256" s="577"/>
      <c r="CP256" s="577"/>
      <c r="CQ256" s="577"/>
      <c r="CR256" s="577"/>
      <c r="CS256" s="577"/>
      <c r="CT256" s="577"/>
      <c r="CU256" s="577"/>
      <c r="CV256" s="577"/>
      <c r="CW256" s="577"/>
    </row>
    <row r="257" spans="1:101" x14ac:dyDescent="0.3">
      <c r="A257" s="359">
        <f>+SUBTOTAL(3,$E$8:$E257)</f>
        <v>250</v>
      </c>
      <c r="B257" s="582">
        <v>45566</v>
      </c>
      <c r="C257" s="359" t="s">
        <v>855</v>
      </c>
      <c r="D257" s="359" t="str">
        <f>+VLOOKUP(C257,'Visual chart Edit'!$B$7:$C$491,2,FALSE)</f>
        <v>DA+0</v>
      </c>
      <c r="E257" s="359" t="s">
        <v>279</v>
      </c>
      <c r="F257" s="578">
        <v>45585</v>
      </c>
      <c r="G257" s="578">
        <v>45586</v>
      </c>
      <c r="H257" s="579" t="s">
        <v>886</v>
      </c>
      <c r="I257" s="580" t="s">
        <v>1029</v>
      </c>
      <c r="J257" s="581"/>
      <c r="K257" s="577"/>
      <c r="L257" s="577"/>
      <c r="M257" s="577"/>
      <c r="N257" s="577"/>
      <c r="O257" s="577"/>
      <c r="P257" s="577"/>
      <c r="Q257" s="577"/>
      <c r="R257" s="577"/>
      <c r="S257" s="577"/>
      <c r="T257" s="577"/>
      <c r="U257" s="577"/>
      <c r="V257" s="577"/>
      <c r="W257" s="577"/>
      <c r="X257" s="577"/>
      <c r="Y257" s="577"/>
      <c r="Z257" s="577"/>
      <c r="AA257" s="577"/>
      <c r="AB257" s="577"/>
      <c r="AC257" s="577"/>
      <c r="AD257" s="577"/>
      <c r="AE257" s="577"/>
      <c r="AF257" s="577"/>
      <c r="AG257" s="577"/>
      <c r="AH257" s="577"/>
      <c r="AI257" s="577"/>
      <c r="AJ257" s="577"/>
      <c r="AK257" s="577"/>
      <c r="AL257" s="577"/>
      <c r="AM257" s="577"/>
      <c r="AN257" s="577"/>
      <c r="AO257" s="577"/>
      <c r="AP257" s="577"/>
      <c r="AQ257" s="577"/>
      <c r="AR257" s="577"/>
      <c r="AS257" s="577"/>
      <c r="AT257" s="577"/>
      <c r="AU257" s="577"/>
      <c r="AV257" s="577"/>
      <c r="AW257" s="577"/>
      <c r="AX257" s="577"/>
      <c r="AY257" s="577"/>
      <c r="AZ257" s="577"/>
      <c r="BA257" s="577"/>
      <c r="BB257" s="577"/>
      <c r="BC257" s="577"/>
      <c r="BD257" s="577"/>
      <c r="BE257" s="577"/>
      <c r="BF257" s="577"/>
      <c r="BG257" s="577"/>
      <c r="BH257" s="577"/>
      <c r="BI257" s="577"/>
      <c r="BJ257" s="577"/>
      <c r="BK257" s="577"/>
      <c r="BL257" s="577"/>
      <c r="BM257" s="577"/>
      <c r="BN257" s="577"/>
      <c r="BO257" s="577"/>
      <c r="BP257" s="577"/>
      <c r="BQ257" s="577"/>
      <c r="BR257" s="577"/>
      <c r="BS257" s="577"/>
      <c r="BT257" s="577"/>
      <c r="BU257" s="577"/>
      <c r="BV257" s="577"/>
      <c r="BW257" s="577"/>
      <c r="BX257" s="577"/>
      <c r="BY257" s="577"/>
      <c r="BZ257" s="577"/>
      <c r="CA257" s="577"/>
      <c r="CB257" s="577"/>
      <c r="CC257" s="577"/>
      <c r="CD257" s="577"/>
      <c r="CE257" s="577"/>
      <c r="CF257" s="577"/>
      <c r="CG257" s="577"/>
      <c r="CH257" s="577"/>
      <c r="CI257" s="577"/>
      <c r="CJ257" s="577"/>
      <c r="CK257" s="577"/>
      <c r="CL257" s="577"/>
      <c r="CM257" s="577"/>
      <c r="CN257" s="577"/>
      <c r="CO257" s="577"/>
      <c r="CP257" s="577"/>
      <c r="CQ257" s="577"/>
      <c r="CR257" s="577"/>
      <c r="CS257" s="577"/>
      <c r="CT257" s="577"/>
      <c r="CU257" s="577"/>
      <c r="CV257" s="577"/>
      <c r="CW257" s="577"/>
    </row>
    <row r="258" spans="1:101" x14ac:dyDescent="0.3">
      <c r="A258" s="359">
        <f>+SUBTOTAL(3,$E$8:$E258)</f>
        <v>251</v>
      </c>
      <c r="B258" s="582">
        <v>45566</v>
      </c>
      <c r="C258" s="359" t="s">
        <v>704</v>
      </c>
      <c r="D258" s="359" t="str">
        <f>+VLOOKUP(C258,'Visual chart Edit'!$B$7:$C$491,2,FALSE)</f>
        <v>DA+0</v>
      </c>
      <c r="E258" s="359" t="s">
        <v>146</v>
      </c>
      <c r="F258" s="578">
        <v>45547</v>
      </c>
      <c r="G258" s="578">
        <v>45586</v>
      </c>
      <c r="H258" s="579" t="s">
        <v>885</v>
      </c>
      <c r="I258" s="580" t="s">
        <v>1032</v>
      </c>
      <c r="J258" s="581"/>
      <c r="K258" s="577"/>
      <c r="L258" s="577"/>
      <c r="M258" s="577"/>
      <c r="N258" s="577"/>
      <c r="O258" s="577"/>
      <c r="P258" s="577"/>
      <c r="Q258" s="577"/>
      <c r="R258" s="577"/>
      <c r="S258" s="577"/>
      <c r="T258" s="577"/>
      <c r="U258" s="577"/>
      <c r="V258" s="577"/>
      <c r="W258" s="577"/>
      <c r="X258" s="577"/>
      <c r="Y258" s="577"/>
      <c r="Z258" s="577"/>
      <c r="AA258" s="577"/>
      <c r="AB258" s="577"/>
      <c r="AC258" s="577"/>
      <c r="AD258" s="577"/>
      <c r="AE258" s="577"/>
      <c r="AF258" s="577"/>
      <c r="AG258" s="577"/>
      <c r="AH258" s="577"/>
      <c r="AI258" s="577"/>
      <c r="AJ258" s="577"/>
      <c r="AK258" s="577"/>
      <c r="AL258" s="577"/>
      <c r="AM258" s="577"/>
      <c r="AN258" s="577"/>
      <c r="AO258" s="577"/>
      <c r="AP258" s="577"/>
      <c r="AQ258" s="577"/>
      <c r="AR258" s="577"/>
      <c r="AS258" s="577"/>
      <c r="AT258" s="577"/>
      <c r="AU258" s="577"/>
      <c r="AV258" s="577"/>
      <c r="AW258" s="577"/>
      <c r="AX258" s="577"/>
      <c r="AY258" s="577"/>
      <c r="AZ258" s="577"/>
      <c r="BA258" s="577"/>
      <c r="BB258" s="577"/>
      <c r="BC258" s="577"/>
      <c r="BD258" s="577"/>
      <c r="BE258" s="577"/>
      <c r="BF258" s="577"/>
      <c r="BG258" s="577"/>
      <c r="BH258" s="577"/>
      <c r="BI258" s="577"/>
      <c r="BJ258" s="577"/>
      <c r="BK258" s="577"/>
      <c r="BL258" s="577"/>
      <c r="BM258" s="577"/>
      <c r="BN258" s="577"/>
      <c r="BO258" s="577"/>
      <c r="BP258" s="577"/>
      <c r="BQ258" s="577"/>
      <c r="BR258" s="577"/>
      <c r="BS258" s="577"/>
      <c r="BT258" s="577"/>
      <c r="BU258" s="577"/>
      <c r="BV258" s="577"/>
      <c r="BW258" s="577"/>
      <c r="BX258" s="577"/>
      <c r="BY258" s="577"/>
      <c r="BZ258" s="577"/>
      <c r="CA258" s="577"/>
      <c r="CB258" s="577"/>
      <c r="CC258" s="577"/>
      <c r="CD258" s="577"/>
      <c r="CE258" s="577"/>
      <c r="CF258" s="577"/>
      <c r="CG258" s="577"/>
      <c r="CH258" s="577"/>
      <c r="CI258" s="577"/>
      <c r="CJ258" s="577"/>
      <c r="CK258" s="577"/>
      <c r="CL258" s="577"/>
      <c r="CM258" s="577"/>
      <c r="CN258" s="577"/>
      <c r="CO258" s="577"/>
      <c r="CP258" s="577"/>
      <c r="CQ258" s="577"/>
      <c r="CR258" s="577"/>
      <c r="CS258" s="577"/>
      <c r="CT258" s="577"/>
      <c r="CU258" s="577"/>
      <c r="CV258" s="577"/>
      <c r="CW258" s="577"/>
    </row>
    <row r="259" spans="1:101" x14ac:dyDescent="0.3">
      <c r="A259" s="359">
        <f>+SUBTOTAL(3,$E$8:$E259)</f>
        <v>252</v>
      </c>
      <c r="B259" s="582">
        <v>45566</v>
      </c>
      <c r="C259" s="359" t="s">
        <v>183</v>
      </c>
      <c r="D259" s="359" t="str">
        <f>+VLOOKUP(C259,'Visual chart Edit'!$B$7:$C$491,2,FALSE)</f>
        <v>DA+0</v>
      </c>
      <c r="E259" s="359" t="s">
        <v>279</v>
      </c>
      <c r="F259" s="578">
        <v>45577</v>
      </c>
      <c r="G259" s="578">
        <v>45587</v>
      </c>
      <c r="H259" s="579" t="s">
        <v>587</v>
      </c>
      <c r="I259" s="580" t="s">
        <v>588</v>
      </c>
      <c r="J259" s="581"/>
      <c r="K259" s="577"/>
      <c r="L259" s="577"/>
      <c r="M259" s="577"/>
      <c r="N259" s="577"/>
      <c r="O259" s="577"/>
      <c r="P259" s="577"/>
      <c r="Q259" s="577"/>
      <c r="R259" s="577"/>
      <c r="S259" s="577"/>
      <c r="T259" s="577"/>
      <c r="U259" s="577"/>
      <c r="V259" s="577"/>
      <c r="W259" s="577"/>
      <c r="X259" s="577"/>
      <c r="Y259" s="577"/>
      <c r="Z259" s="577"/>
      <c r="AA259" s="577"/>
      <c r="AB259" s="577"/>
      <c r="AC259" s="577"/>
      <c r="AD259" s="577"/>
      <c r="AE259" s="577"/>
      <c r="AF259" s="577"/>
      <c r="AG259" s="577"/>
      <c r="AH259" s="577"/>
      <c r="AI259" s="577"/>
      <c r="AJ259" s="577"/>
      <c r="AK259" s="577"/>
      <c r="AL259" s="577"/>
      <c r="AM259" s="577"/>
      <c r="AN259" s="577"/>
      <c r="AO259" s="577"/>
      <c r="AP259" s="577"/>
      <c r="AQ259" s="577"/>
      <c r="AR259" s="577"/>
      <c r="AS259" s="577"/>
      <c r="AT259" s="577"/>
      <c r="AU259" s="577"/>
      <c r="AV259" s="577"/>
      <c r="AW259" s="577"/>
      <c r="AX259" s="577"/>
      <c r="AY259" s="577"/>
      <c r="AZ259" s="577"/>
      <c r="BA259" s="577"/>
      <c r="BB259" s="577"/>
      <c r="BC259" s="577"/>
      <c r="BD259" s="577"/>
      <c r="BE259" s="577"/>
      <c r="BF259" s="577"/>
      <c r="BG259" s="577"/>
      <c r="BH259" s="577"/>
      <c r="BI259" s="577"/>
      <c r="BJ259" s="577"/>
      <c r="BK259" s="577"/>
      <c r="BL259" s="577"/>
      <c r="BM259" s="577"/>
      <c r="BN259" s="577"/>
      <c r="BO259" s="577"/>
      <c r="BP259" s="577"/>
      <c r="BQ259" s="577"/>
      <c r="BR259" s="577"/>
      <c r="BS259" s="577"/>
      <c r="BT259" s="577"/>
      <c r="BU259" s="577"/>
      <c r="BV259" s="577"/>
      <c r="BW259" s="577"/>
      <c r="BX259" s="577"/>
      <c r="BY259" s="577"/>
      <c r="BZ259" s="577"/>
      <c r="CA259" s="577"/>
      <c r="CB259" s="577"/>
      <c r="CC259" s="577"/>
      <c r="CD259" s="577"/>
      <c r="CE259" s="577"/>
      <c r="CF259" s="577"/>
      <c r="CG259" s="577"/>
      <c r="CH259" s="577"/>
      <c r="CI259" s="577"/>
      <c r="CJ259" s="577"/>
      <c r="CK259" s="577"/>
      <c r="CL259" s="577"/>
      <c r="CM259" s="577"/>
      <c r="CN259" s="577"/>
      <c r="CO259" s="577"/>
      <c r="CP259" s="577"/>
      <c r="CQ259" s="577"/>
      <c r="CR259" s="577"/>
      <c r="CS259" s="577"/>
      <c r="CT259" s="577"/>
      <c r="CU259" s="577"/>
      <c r="CV259" s="577"/>
      <c r="CW259" s="577"/>
    </row>
    <row r="260" spans="1:101" x14ac:dyDescent="0.3">
      <c r="A260" s="359">
        <f>+SUBTOTAL(3,$E$8:$E260)</f>
        <v>253</v>
      </c>
      <c r="B260" s="582">
        <v>45566</v>
      </c>
      <c r="C260" s="359" t="s">
        <v>497</v>
      </c>
      <c r="D260" s="359" t="str">
        <f>+VLOOKUP(C260,'Visual chart Edit'!$B$7:$C$491,2,FALSE)</f>
        <v>DA+3</v>
      </c>
      <c r="E260" s="359" t="s">
        <v>146</v>
      </c>
      <c r="F260" s="578">
        <v>45563</v>
      </c>
      <c r="G260" s="578">
        <v>45590</v>
      </c>
      <c r="H260" s="579" t="s">
        <v>553</v>
      </c>
      <c r="I260" s="580" t="s">
        <v>619</v>
      </c>
      <c r="J260" s="581"/>
      <c r="K260" s="577"/>
      <c r="L260" s="577"/>
      <c r="M260" s="577"/>
      <c r="N260" s="577"/>
      <c r="O260" s="577"/>
      <c r="P260" s="577"/>
      <c r="Q260" s="577"/>
      <c r="R260" s="577"/>
      <c r="S260" s="577"/>
      <c r="T260" s="577"/>
      <c r="U260" s="577"/>
      <c r="V260" s="577"/>
      <c r="W260" s="577"/>
      <c r="X260" s="577"/>
      <c r="Y260" s="577"/>
      <c r="Z260" s="577"/>
      <c r="AA260" s="577"/>
      <c r="AB260" s="577"/>
      <c r="AC260" s="577"/>
      <c r="AD260" s="577"/>
      <c r="AE260" s="577"/>
      <c r="AF260" s="577"/>
      <c r="AG260" s="577"/>
      <c r="AH260" s="577"/>
      <c r="AI260" s="577"/>
      <c r="AJ260" s="577"/>
      <c r="AK260" s="577"/>
      <c r="AL260" s="577"/>
      <c r="AM260" s="577"/>
      <c r="AN260" s="577"/>
      <c r="AO260" s="577"/>
      <c r="AP260" s="577"/>
      <c r="AQ260" s="577"/>
      <c r="AR260" s="577"/>
      <c r="AS260" s="577"/>
      <c r="AT260" s="577"/>
      <c r="AU260" s="577"/>
      <c r="AV260" s="577"/>
      <c r="AW260" s="577"/>
      <c r="AX260" s="577"/>
      <c r="AY260" s="577"/>
      <c r="AZ260" s="577"/>
      <c r="BA260" s="577"/>
      <c r="BB260" s="577"/>
      <c r="BC260" s="577"/>
      <c r="BD260" s="577"/>
      <c r="BE260" s="577"/>
      <c r="BF260" s="577"/>
      <c r="BG260" s="577"/>
      <c r="BH260" s="577"/>
      <c r="BI260" s="577"/>
      <c r="BJ260" s="577"/>
      <c r="BK260" s="577"/>
      <c r="BL260" s="577"/>
      <c r="BM260" s="577"/>
      <c r="BN260" s="577"/>
      <c r="BO260" s="577"/>
      <c r="BP260" s="577"/>
      <c r="BQ260" s="577"/>
      <c r="BR260" s="577"/>
      <c r="BS260" s="577"/>
      <c r="BT260" s="577"/>
      <c r="BU260" s="577"/>
      <c r="BV260" s="577"/>
      <c r="BW260" s="577"/>
      <c r="BX260" s="577"/>
      <c r="BY260" s="577"/>
      <c r="BZ260" s="577"/>
      <c r="CA260" s="577"/>
      <c r="CB260" s="577"/>
      <c r="CC260" s="577"/>
      <c r="CD260" s="577"/>
      <c r="CE260" s="577"/>
      <c r="CF260" s="577"/>
      <c r="CG260" s="577"/>
      <c r="CH260" s="577"/>
      <c r="CI260" s="577"/>
      <c r="CJ260" s="577"/>
      <c r="CK260" s="577"/>
      <c r="CL260" s="577"/>
      <c r="CM260" s="577"/>
      <c r="CN260" s="577"/>
      <c r="CO260" s="577"/>
      <c r="CP260" s="577"/>
      <c r="CQ260" s="577"/>
      <c r="CR260" s="577"/>
      <c r="CS260" s="577"/>
      <c r="CT260" s="577"/>
      <c r="CU260" s="577"/>
      <c r="CV260" s="577"/>
      <c r="CW260" s="577"/>
    </row>
    <row r="261" spans="1:101" x14ac:dyDescent="0.3">
      <c r="A261" s="359">
        <f>+SUBTOTAL(3,$E$8:$E261)</f>
        <v>254</v>
      </c>
      <c r="B261" s="582">
        <v>45566</v>
      </c>
      <c r="C261" s="582" t="s">
        <v>55</v>
      </c>
      <c r="D261" s="359" t="str">
        <f>+VLOOKUP(C261,'Visual chart Edit'!$B$7:$C$491,2,FALSE)</f>
        <v>DA+0</v>
      </c>
      <c r="E261" s="359" t="s">
        <v>146</v>
      </c>
      <c r="F261" s="578">
        <v>45589</v>
      </c>
      <c r="G261" s="578">
        <v>45592</v>
      </c>
      <c r="H261" s="579" t="s">
        <v>1019</v>
      </c>
      <c r="I261" s="580" t="s">
        <v>588</v>
      </c>
      <c r="J261" s="581"/>
      <c r="K261" s="577"/>
      <c r="L261" s="577"/>
      <c r="M261" s="577"/>
      <c r="N261" s="577"/>
      <c r="O261" s="577"/>
      <c r="P261" s="577"/>
      <c r="Q261" s="577"/>
      <c r="R261" s="577"/>
      <c r="S261" s="577"/>
      <c r="T261" s="577"/>
      <c r="U261" s="577"/>
      <c r="V261" s="577"/>
      <c r="W261" s="577"/>
      <c r="X261" s="577"/>
      <c r="Y261" s="577"/>
      <c r="Z261" s="577"/>
      <c r="AA261" s="577"/>
      <c r="AB261" s="577"/>
      <c r="AC261" s="577"/>
      <c r="AD261" s="577"/>
      <c r="AE261" s="577"/>
      <c r="AF261" s="577"/>
      <c r="AG261" s="577"/>
      <c r="AH261" s="577"/>
      <c r="AI261" s="577"/>
      <c r="AJ261" s="577"/>
      <c r="AK261" s="577"/>
      <c r="AL261" s="577"/>
      <c r="AM261" s="577"/>
      <c r="AN261" s="577"/>
      <c r="AO261" s="577"/>
      <c r="AP261" s="577"/>
      <c r="AQ261" s="577"/>
      <c r="AR261" s="577"/>
      <c r="AS261" s="577"/>
      <c r="AT261" s="577"/>
      <c r="AU261" s="577"/>
      <c r="AV261" s="577"/>
      <c r="AW261" s="577"/>
      <c r="AX261" s="577"/>
      <c r="AY261" s="577"/>
      <c r="AZ261" s="577"/>
      <c r="BA261" s="577"/>
      <c r="BB261" s="577"/>
      <c r="BC261" s="577"/>
      <c r="BD261" s="577"/>
      <c r="BE261" s="577"/>
      <c r="BF261" s="577"/>
      <c r="BG261" s="577"/>
      <c r="BH261" s="577"/>
      <c r="BI261" s="577"/>
      <c r="BJ261" s="577"/>
      <c r="BK261" s="577"/>
      <c r="BL261" s="577"/>
      <c r="BM261" s="577"/>
      <c r="BN261" s="577"/>
      <c r="BO261" s="577"/>
      <c r="BP261" s="577"/>
      <c r="BQ261" s="577"/>
      <c r="BR261" s="577"/>
      <c r="BS261" s="577"/>
      <c r="BT261" s="577"/>
      <c r="BU261" s="577"/>
      <c r="BV261" s="577"/>
      <c r="BW261" s="577"/>
      <c r="BX261" s="577"/>
      <c r="BY261" s="577"/>
      <c r="BZ261" s="577"/>
      <c r="CA261" s="577"/>
      <c r="CB261" s="577"/>
      <c r="CC261" s="577"/>
      <c r="CD261" s="577"/>
      <c r="CE261" s="577"/>
      <c r="CF261" s="577"/>
      <c r="CG261" s="577"/>
      <c r="CH261" s="577"/>
      <c r="CI261" s="577"/>
      <c r="CJ261" s="577"/>
      <c r="CK261" s="577"/>
      <c r="CL261" s="577"/>
      <c r="CM261" s="577"/>
      <c r="CN261" s="577"/>
      <c r="CO261" s="577"/>
      <c r="CP261" s="577"/>
      <c r="CQ261" s="577"/>
      <c r="CR261" s="577"/>
      <c r="CS261" s="577"/>
      <c r="CT261" s="577"/>
      <c r="CU261" s="577"/>
      <c r="CV261" s="577"/>
      <c r="CW261" s="577"/>
    </row>
    <row r="262" spans="1:101" x14ac:dyDescent="0.3">
      <c r="A262" s="359">
        <f>+SUBTOTAL(3,$E$8:$E262)</f>
        <v>255</v>
      </c>
      <c r="B262" s="582">
        <v>45566</v>
      </c>
      <c r="C262" s="359" t="s">
        <v>52</v>
      </c>
      <c r="D262" s="359" t="str">
        <f>+VLOOKUP(C262,'Visual chart Edit'!$B$7:$C$491,2,FALSE)</f>
        <v>DA+9</v>
      </c>
      <c r="E262" s="359" t="s">
        <v>146</v>
      </c>
      <c r="F262" s="578">
        <v>45589</v>
      </c>
      <c r="G262" s="578">
        <v>45592</v>
      </c>
      <c r="H262" s="579" t="s">
        <v>587</v>
      </c>
      <c r="I262" s="580" t="s">
        <v>588</v>
      </c>
      <c r="J262" s="581"/>
      <c r="K262" s="577"/>
      <c r="L262" s="577"/>
      <c r="M262" s="577"/>
      <c r="N262" s="577"/>
      <c r="O262" s="577"/>
      <c r="P262" s="577"/>
      <c r="Q262" s="577"/>
      <c r="R262" s="577"/>
      <c r="S262" s="577"/>
      <c r="T262" s="577"/>
      <c r="U262" s="577"/>
      <c r="V262" s="577"/>
      <c r="W262" s="577"/>
      <c r="X262" s="577"/>
      <c r="Y262" s="577"/>
      <c r="Z262" s="577"/>
      <c r="AA262" s="577"/>
      <c r="AB262" s="577"/>
      <c r="AC262" s="577"/>
      <c r="AD262" s="577"/>
      <c r="AE262" s="577"/>
      <c r="AF262" s="577"/>
      <c r="AG262" s="577"/>
      <c r="AH262" s="577"/>
      <c r="AI262" s="577"/>
      <c r="AJ262" s="577"/>
      <c r="AK262" s="577"/>
      <c r="AL262" s="577"/>
      <c r="AM262" s="577"/>
      <c r="AN262" s="577"/>
      <c r="AO262" s="577"/>
      <c r="AP262" s="577"/>
      <c r="AQ262" s="577"/>
      <c r="AR262" s="577"/>
      <c r="AS262" s="577"/>
      <c r="AT262" s="577"/>
      <c r="AU262" s="577"/>
      <c r="AV262" s="577"/>
      <c r="AW262" s="577"/>
      <c r="AX262" s="577"/>
      <c r="AY262" s="577"/>
      <c r="AZ262" s="577"/>
      <c r="BA262" s="577"/>
      <c r="BB262" s="577"/>
      <c r="BC262" s="577"/>
      <c r="BD262" s="577"/>
      <c r="BE262" s="577"/>
      <c r="BF262" s="577"/>
      <c r="BG262" s="577"/>
      <c r="BH262" s="577"/>
      <c r="BI262" s="577"/>
      <c r="BJ262" s="577"/>
      <c r="BK262" s="577"/>
      <c r="BL262" s="577"/>
      <c r="BM262" s="577"/>
      <c r="BN262" s="577"/>
      <c r="BO262" s="577"/>
      <c r="BP262" s="577"/>
      <c r="BQ262" s="577"/>
      <c r="BR262" s="577"/>
      <c r="BS262" s="577"/>
      <c r="BT262" s="577"/>
      <c r="BU262" s="577"/>
      <c r="BV262" s="577"/>
      <c r="BW262" s="577"/>
      <c r="BX262" s="577"/>
      <c r="BY262" s="577"/>
      <c r="BZ262" s="577"/>
      <c r="CA262" s="577"/>
      <c r="CB262" s="577"/>
      <c r="CC262" s="577"/>
      <c r="CD262" s="577"/>
      <c r="CE262" s="577"/>
      <c r="CF262" s="577"/>
      <c r="CG262" s="577"/>
      <c r="CH262" s="577"/>
      <c r="CI262" s="577"/>
      <c r="CJ262" s="577"/>
      <c r="CK262" s="577"/>
      <c r="CL262" s="577"/>
      <c r="CM262" s="577"/>
      <c r="CN262" s="577"/>
      <c r="CO262" s="577"/>
      <c r="CP262" s="577"/>
      <c r="CQ262" s="577"/>
      <c r="CR262" s="577"/>
      <c r="CS262" s="577"/>
      <c r="CT262" s="577"/>
      <c r="CU262" s="577"/>
      <c r="CV262" s="577"/>
      <c r="CW262" s="577"/>
    </row>
    <row r="263" spans="1:101" x14ac:dyDescent="0.3">
      <c r="A263" s="359">
        <f>+SUBTOTAL(3,$E$8:$E263)</f>
        <v>256</v>
      </c>
      <c r="B263" s="582">
        <v>45566</v>
      </c>
      <c r="C263" s="359" t="s">
        <v>571</v>
      </c>
      <c r="D263" s="359" t="str">
        <f>+VLOOKUP(C263,'Visual chart Edit'!$B$7:$C$491,2,FALSE)</f>
        <v>DA+3</v>
      </c>
      <c r="E263" s="359" t="s">
        <v>146</v>
      </c>
      <c r="F263" s="578">
        <v>45581</v>
      </c>
      <c r="G263" s="578">
        <v>45595</v>
      </c>
      <c r="H263" s="579" t="s">
        <v>606</v>
      </c>
      <c r="I263" s="580" t="s">
        <v>225</v>
      </c>
      <c r="J263" s="581"/>
      <c r="K263" s="577"/>
      <c r="L263" s="577"/>
      <c r="M263" s="577"/>
      <c r="N263" s="577"/>
      <c r="O263" s="577"/>
      <c r="P263" s="577"/>
      <c r="Q263" s="577"/>
      <c r="R263" s="577"/>
      <c r="S263" s="577"/>
      <c r="T263" s="577"/>
      <c r="U263" s="577"/>
      <c r="V263" s="577"/>
      <c r="W263" s="577"/>
      <c r="X263" s="577"/>
      <c r="Y263" s="577"/>
      <c r="Z263" s="577"/>
      <c r="AA263" s="577"/>
      <c r="AB263" s="577"/>
      <c r="AC263" s="577"/>
      <c r="AD263" s="577"/>
      <c r="AE263" s="577"/>
      <c r="AF263" s="577"/>
      <c r="AG263" s="577"/>
      <c r="AH263" s="577"/>
      <c r="AI263" s="577"/>
      <c r="AJ263" s="577"/>
      <c r="AK263" s="577"/>
      <c r="AL263" s="577"/>
      <c r="AM263" s="577"/>
      <c r="AN263" s="577"/>
      <c r="AO263" s="577"/>
      <c r="AP263" s="577"/>
      <c r="AQ263" s="577"/>
      <c r="AR263" s="577"/>
      <c r="AS263" s="577"/>
      <c r="AT263" s="577"/>
      <c r="AU263" s="577"/>
      <c r="AV263" s="577"/>
      <c r="AW263" s="577"/>
      <c r="AX263" s="577"/>
      <c r="AY263" s="577"/>
      <c r="AZ263" s="577"/>
      <c r="BA263" s="577"/>
      <c r="BB263" s="577"/>
      <c r="BC263" s="577"/>
      <c r="BD263" s="577"/>
      <c r="BE263" s="577"/>
      <c r="BF263" s="577"/>
      <c r="BG263" s="577"/>
      <c r="BH263" s="577"/>
      <c r="BI263" s="577"/>
      <c r="BJ263" s="577"/>
      <c r="BK263" s="577"/>
      <c r="BL263" s="577"/>
      <c r="BM263" s="577"/>
      <c r="BN263" s="577"/>
      <c r="BO263" s="577"/>
      <c r="BP263" s="577"/>
      <c r="BQ263" s="577"/>
      <c r="BR263" s="577"/>
      <c r="BS263" s="577"/>
      <c r="BT263" s="577"/>
      <c r="BU263" s="577"/>
      <c r="BV263" s="577"/>
      <c r="BW263" s="577"/>
      <c r="BX263" s="577"/>
      <c r="BY263" s="577"/>
      <c r="BZ263" s="577"/>
      <c r="CA263" s="577"/>
      <c r="CB263" s="577"/>
      <c r="CC263" s="577"/>
      <c r="CD263" s="577"/>
      <c r="CE263" s="577"/>
      <c r="CF263" s="577"/>
      <c r="CG263" s="577"/>
      <c r="CH263" s="577"/>
      <c r="CI263" s="577"/>
      <c r="CJ263" s="577"/>
      <c r="CK263" s="577"/>
      <c r="CL263" s="577"/>
      <c r="CM263" s="577"/>
      <c r="CN263" s="577"/>
      <c r="CO263" s="577"/>
      <c r="CP263" s="577"/>
      <c r="CQ263" s="577"/>
      <c r="CR263" s="577"/>
      <c r="CS263" s="577"/>
      <c r="CT263" s="577"/>
      <c r="CU263" s="577"/>
      <c r="CV263" s="577"/>
      <c r="CW263" s="577"/>
    </row>
    <row r="264" spans="1:101" x14ac:dyDescent="0.3">
      <c r="A264" s="359">
        <f>+SUBTOTAL(3,$E$8:$E264)</f>
        <v>257</v>
      </c>
      <c r="B264" s="582">
        <v>45597</v>
      </c>
      <c r="C264" s="359" t="s">
        <v>569</v>
      </c>
      <c r="D264" s="359" t="str">
        <f>+VLOOKUP(C264,'Visual chart Edit'!$B$7:$C$491,2,FALSE)</f>
        <v>DA+0</v>
      </c>
      <c r="E264" s="359" t="s">
        <v>146</v>
      </c>
      <c r="F264" s="578">
        <v>45587</v>
      </c>
      <c r="G264" s="578">
        <v>45603</v>
      </c>
      <c r="H264" s="579" t="s">
        <v>609</v>
      </c>
      <c r="I264" s="580" t="s">
        <v>225</v>
      </c>
      <c r="J264" s="581"/>
      <c r="K264" s="577"/>
      <c r="L264" s="577"/>
      <c r="M264" s="577"/>
      <c r="N264" s="577"/>
      <c r="O264" s="577"/>
      <c r="P264" s="577"/>
      <c r="Q264" s="577"/>
      <c r="R264" s="577"/>
      <c r="S264" s="577"/>
      <c r="T264" s="577"/>
      <c r="U264" s="577"/>
      <c r="V264" s="577"/>
      <c r="W264" s="577"/>
      <c r="X264" s="577"/>
      <c r="Y264" s="577"/>
      <c r="Z264" s="577"/>
      <c r="AA264" s="577"/>
      <c r="AB264" s="577"/>
      <c r="AC264" s="577"/>
      <c r="AD264" s="577"/>
      <c r="AE264" s="577"/>
      <c r="AF264" s="577"/>
      <c r="AG264" s="577"/>
      <c r="AH264" s="577"/>
      <c r="AI264" s="577"/>
      <c r="AJ264" s="577"/>
      <c r="AK264" s="577"/>
      <c r="AL264" s="577"/>
      <c r="AM264" s="577"/>
      <c r="AN264" s="577"/>
      <c r="AO264" s="577"/>
      <c r="AP264" s="577"/>
      <c r="AQ264" s="577"/>
      <c r="AR264" s="577"/>
      <c r="AS264" s="577"/>
      <c r="AT264" s="577"/>
      <c r="AU264" s="577"/>
      <c r="AV264" s="577"/>
      <c r="AW264" s="577"/>
      <c r="AX264" s="577"/>
      <c r="AY264" s="577"/>
      <c r="AZ264" s="577"/>
      <c r="BA264" s="577"/>
      <c r="BB264" s="577"/>
      <c r="BC264" s="577"/>
      <c r="BD264" s="577"/>
      <c r="BE264" s="577"/>
      <c r="BF264" s="577"/>
      <c r="BG264" s="577"/>
      <c r="BH264" s="577"/>
      <c r="BI264" s="577"/>
      <c r="BJ264" s="577"/>
      <c r="BK264" s="577"/>
      <c r="BL264" s="577"/>
      <c r="BM264" s="577"/>
      <c r="BN264" s="577"/>
      <c r="BO264" s="577"/>
      <c r="BP264" s="577"/>
      <c r="BQ264" s="577"/>
      <c r="BR264" s="577"/>
      <c r="BS264" s="577"/>
      <c r="BT264" s="577"/>
      <c r="BU264" s="577"/>
      <c r="BV264" s="577"/>
      <c r="BW264" s="577"/>
      <c r="BX264" s="577"/>
      <c r="BY264" s="577"/>
      <c r="BZ264" s="577"/>
      <c r="CA264" s="577"/>
      <c r="CB264" s="577"/>
      <c r="CC264" s="577"/>
      <c r="CD264" s="577"/>
      <c r="CE264" s="577"/>
      <c r="CF264" s="577"/>
      <c r="CG264" s="577"/>
      <c r="CH264" s="577"/>
      <c r="CI264" s="577"/>
      <c r="CJ264" s="577"/>
      <c r="CK264" s="577"/>
      <c r="CL264" s="577"/>
      <c r="CM264" s="577"/>
      <c r="CN264" s="577"/>
      <c r="CO264" s="577"/>
      <c r="CP264" s="577"/>
      <c r="CQ264" s="577"/>
      <c r="CR264" s="577"/>
      <c r="CS264" s="577"/>
      <c r="CT264" s="577"/>
      <c r="CU264" s="577"/>
      <c r="CV264" s="577"/>
      <c r="CW264" s="577"/>
    </row>
    <row r="265" spans="1:101" x14ac:dyDescent="0.3">
      <c r="A265" s="359">
        <f>+SUBTOTAL(3,$E$8:$E265)</f>
        <v>258</v>
      </c>
      <c r="B265" s="582">
        <v>45597</v>
      </c>
      <c r="C265" s="359" t="s">
        <v>455</v>
      </c>
      <c r="D265" s="359" t="str">
        <f>+VLOOKUP(C265,'Visual chart Edit'!$B$7:$C$491,2,FALSE)</f>
        <v>DA+3</v>
      </c>
      <c r="E265" s="359" t="s">
        <v>146</v>
      </c>
      <c r="F265" s="578">
        <v>45608</v>
      </c>
      <c r="G265" s="578">
        <v>45612</v>
      </c>
      <c r="H265" s="579" t="s">
        <v>624</v>
      </c>
      <c r="I265" s="580" t="s">
        <v>625</v>
      </c>
      <c r="J265" s="581"/>
      <c r="K265" s="577"/>
      <c r="L265" s="577"/>
      <c r="M265" s="577"/>
      <c r="N265" s="577"/>
      <c r="O265" s="577"/>
      <c r="P265" s="577"/>
      <c r="Q265" s="577"/>
      <c r="R265" s="577"/>
      <c r="S265" s="577"/>
      <c r="T265" s="577"/>
      <c r="U265" s="577"/>
      <c r="V265" s="577"/>
      <c r="W265" s="577"/>
      <c r="X265" s="577"/>
      <c r="Y265" s="577"/>
      <c r="Z265" s="577"/>
      <c r="AA265" s="577"/>
      <c r="AB265" s="577"/>
      <c r="AC265" s="577"/>
      <c r="AD265" s="577"/>
      <c r="AE265" s="577"/>
      <c r="AF265" s="577"/>
      <c r="AG265" s="577"/>
      <c r="AH265" s="577"/>
      <c r="AI265" s="577"/>
      <c r="AJ265" s="577"/>
      <c r="AK265" s="577"/>
      <c r="AL265" s="577"/>
      <c r="AM265" s="577"/>
      <c r="AN265" s="577"/>
      <c r="AO265" s="577"/>
      <c r="AP265" s="577"/>
      <c r="AQ265" s="577"/>
      <c r="AR265" s="577"/>
      <c r="AS265" s="577"/>
      <c r="AT265" s="577"/>
      <c r="AU265" s="577"/>
      <c r="AV265" s="577"/>
      <c r="AW265" s="577"/>
      <c r="AX265" s="577"/>
      <c r="AY265" s="577"/>
      <c r="AZ265" s="577"/>
      <c r="BA265" s="577"/>
      <c r="BB265" s="577"/>
      <c r="BC265" s="577"/>
      <c r="BD265" s="577"/>
      <c r="BE265" s="577"/>
      <c r="BF265" s="577"/>
      <c r="BG265" s="577"/>
      <c r="BH265" s="577"/>
      <c r="BI265" s="577"/>
      <c r="BJ265" s="577"/>
      <c r="BK265" s="577"/>
      <c r="BL265" s="577"/>
      <c r="BM265" s="577"/>
      <c r="BN265" s="577"/>
      <c r="BO265" s="577"/>
      <c r="BP265" s="577"/>
      <c r="BQ265" s="577"/>
      <c r="BR265" s="577"/>
      <c r="BS265" s="577"/>
      <c r="BT265" s="577"/>
      <c r="BU265" s="577"/>
      <c r="BV265" s="577"/>
      <c r="BW265" s="577"/>
      <c r="BX265" s="577"/>
      <c r="BY265" s="577"/>
      <c r="BZ265" s="577"/>
      <c r="CA265" s="577"/>
      <c r="CB265" s="577"/>
      <c r="CC265" s="577"/>
      <c r="CD265" s="577"/>
      <c r="CE265" s="577"/>
      <c r="CF265" s="577"/>
      <c r="CG265" s="577"/>
      <c r="CH265" s="577"/>
      <c r="CI265" s="577"/>
      <c r="CJ265" s="577"/>
      <c r="CK265" s="577"/>
      <c r="CL265" s="577"/>
      <c r="CM265" s="577"/>
      <c r="CN265" s="577"/>
      <c r="CO265" s="577"/>
      <c r="CP265" s="577"/>
      <c r="CQ265" s="577"/>
      <c r="CR265" s="577"/>
      <c r="CS265" s="577"/>
      <c r="CT265" s="577"/>
      <c r="CU265" s="577"/>
      <c r="CV265" s="577"/>
      <c r="CW265" s="577"/>
    </row>
    <row r="266" spans="1:101" x14ac:dyDescent="0.3">
      <c r="A266" s="359">
        <f>+SUBTOTAL(3,$E$8:$E266)</f>
        <v>259</v>
      </c>
      <c r="B266" s="582">
        <v>45597</v>
      </c>
      <c r="C266" s="359" t="s">
        <v>565</v>
      </c>
      <c r="D266" s="359" t="str">
        <f>+VLOOKUP(C266,'Visual chart Edit'!$B$7:$C$491,2,FALSE)</f>
        <v>DA+6</v>
      </c>
      <c r="E266" s="359" t="s">
        <v>146</v>
      </c>
      <c r="F266" s="578">
        <v>45604</v>
      </c>
      <c r="G266" s="578">
        <v>45613</v>
      </c>
      <c r="H266" s="579" t="s">
        <v>609</v>
      </c>
      <c r="I266" s="580" t="s">
        <v>225</v>
      </c>
      <c r="J266" s="581"/>
      <c r="K266" s="577"/>
      <c r="L266" s="577"/>
      <c r="M266" s="577"/>
      <c r="N266" s="577"/>
      <c r="O266" s="577"/>
      <c r="P266" s="577"/>
      <c r="Q266" s="577"/>
      <c r="R266" s="577"/>
      <c r="S266" s="577"/>
      <c r="T266" s="577"/>
      <c r="U266" s="577"/>
      <c r="V266" s="577"/>
      <c r="W266" s="577"/>
      <c r="X266" s="577"/>
      <c r="Y266" s="577"/>
      <c r="Z266" s="577"/>
      <c r="AA266" s="577"/>
      <c r="AB266" s="577"/>
      <c r="AC266" s="577"/>
      <c r="AD266" s="577"/>
      <c r="AE266" s="577"/>
      <c r="AF266" s="577"/>
      <c r="AG266" s="577"/>
      <c r="AH266" s="577"/>
      <c r="AI266" s="577"/>
      <c r="AJ266" s="577"/>
      <c r="AK266" s="577"/>
      <c r="AL266" s="577"/>
      <c r="AM266" s="577"/>
      <c r="AN266" s="577"/>
      <c r="AO266" s="577"/>
      <c r="AP266" s="577"/>
      <c r="AQ266" s="577"/>
      <c r="AR266" s="577"/>
      <c r="AS266" s="577"/>
      <c r="AT266" s="577"/>
      <c r="AU266" s="577"/>
      <c r="AV266" s="577"/>
      <c r="AW266" s="577"/>
      <c r="AX266" s="577"/>
      <c r="AY266" s="577"/>
      <c r="AZ266" s="577"/>
      <c r="BA266" s="577"/>
      <c r="BB266" s="577"/>
      <c r="BC266" s="577"/>
      <c r="BD266" s="577"/>
      <c r="BE266" s="577"/>
      <c r="BF266" s="577"/>
      <c r="BG266" s="577"/>
      <c r="BH266" s="577"/>
      <c r="BI266" s="577"/>
      <c r="BJ266" s="577"/>
      <c r="BK266" s="577"/>
      <c r="BL266" s="577"/>
      <c r="BM266" s="577"/>
      <c r="BN266" s="577"/>
      <c r="BO266" s="577"/>
      <c r="BP266" s="577"/>
      <c r="BQ266" s="577"/>
      <c r="BR266" s="577"/>
      <c r="BS266" s="577"/>
      <c r="BT266" s="577"/>
      <c r="BU266" s="577"/>
      <c r="BV266" s="577"/>
      <c r="BW266" s="577"/>
      <c r="BX266" s="577"/>
      <c r="BY266" s="577"/>
      <c r="BZ266" s="577"/>
      <c r="CA266" s="577"/>
      <c r="CB266" s="577"/>
      <c r="CC266" s="577"/>
      <c r="CD266" s="577"/>
      <c r="CE266" s="577"/>
      <c r="CF266" s="577"/>
      <c r="CG266" s="577"/>
      <c r="CH266" s="577"/>
      <c r="CI266" s="577"/>
      <c r="CJ266" s="577"/>
      <c r="CK266" s="577"/>
      <c r="CL266" s="577"/>
      <c r="CM266" s="577"/>
      <c r="CN266" s="577"/>
      <c r="CO266" s="577"/>
      <c r="CP266" s="577"/>
      <c r="CQ266" s="577"/>
      <c r="CR266" s="577"/>
      <c r="CS266" s="577"/>
      <c r="CT266" s="577"/>
      <c r="CU266" s="577"/>
      <c r="CV266" s="577"/>
      <c r="CW266" s="577"/>
    </row>
    <row r="267" spans="1:101" x14ac:dyDescent="0.3">
      <c r="A267" s="359">
        <f>+SUBTOTAL(3,$E$8:$E267)</f>
        <v>260</v>
      </c>
      <c r="B267" s="582">
        <v>45597</v>
      </c>
      <c r="C267" s="359" t="s">
        <v>56</v>
      </c>
      <c r="D267" s="359" t="str">
        <f>+VLOOKUP(C267,'Visual chart Edit'!$B$7:$C$491,2,FALSE)</f>
        <v>DB1+0</v>
      </c>
      <c r="E267" s="359" t="s">
        <v>146</v>
      </c>
      <c r="F267" s="578">
        <v>45602</v>
      </c>
      <c r="G267" s="578">
        <v>45615</v>
      </c>
      <c r="H267" s="579" t="s">
        <v>1019</v>
      </c>
      <c r="I267" s="580" t="s">
        <v>588</v>
      </c>
      <c r="J267" s="581"/>
      <c r="K267" s="577"/>
      <c r="L267" s="577"/>
      <c r="M267" s="577"/>
      <c r="N267" s="577"/>
      <c r="O267" s="577"/>
      <c r="P267" s="577"/>
      <c r="Q267" s="577"/>
      <c r="R267" s="577"/>
      <c r="S267" s="577"/>
      <c r="T267" s="577"/>
      <c r="U267" s="577"/>
      <c r="V267" s="577"/>
      <c r="W267" s="577"/>
      <c r="X267" s="577"/>
      <c r="Y267" s="577"/>
      <c r="Z267" s="577"/>
      <c r="AA267" s="577"/>
      <c r="AB267" s="577"/>
      <c r="AC267" s="577"/>
      <c r="AD267" s="577"/>
      <c r="AE267" s="577"/>
      <c r="AF267" s="577"/>
      <c r="AG267" s="577"/>
      <c r="AH267" s="577"/>
      <c r="AI267" s="577"/>
      <c r="AJ267" s="577"/>
      <c r="AK267" s="577"/>
      <c r="AL267" s="577"/>
      <c r="AM267" s="577"/>
      <c r="AN267" s="577"/>
      <c r="AO267" s="577"/>
      <c r="AP267" s="577"/>
      <c r="AQ267" s="577"/>
      <c r="AR267" s="577"/>
      <c r="AS267" s="577"/>
      <c r="AT267" s="577"/>
      <c r="AU267" s="577"/>
      <c r="AV267" s="577"/>
      <c r="AW267" s="577"/>
      <c r="AX267" s="577"/>
      <c r="AY267" s="577"/>
      <c r="AZ267" s="577"/>
      <c r="BA267" s="577"/>
      <c r="BB267" s="577"/>
      <c r="BC267" s="577"/>
      <c r="BD267" s="577"/>
      <c r="BE267" s="577"/>
      <c r="BF267" s="577"/>
      <c r="BG267" s="577"/>
      <c r="BH267" s="577"/>
      <c r="BI267" s="577"/>
      <c r="BJ267" s="577"/>
      <c r="BK267" s="577"/>
      <c r="BL267" s="577"/>
      <c r="BM267" s="577"/>
      <c r="BN267" s="577"/>
      <c r="BO267" s="577"/>
      <c r="BP267" s="577"/>
      <c r="BQ267" s="577"/>
      <c r="BR267" s="577"/>
      <c r="BS267" s="577"/>
      <c r="BT267" s="577"/>
      <c r="BU267" s="577"/>
      <c r="BV267" s="577"/>
      <c r="BW267" s="577"/>
      <c r="BX267" s="577"/>
      <c r="BY267" s="577"/>
      <c r="BZ267" s="577"/>
      <c r="CA267" s="577"/>
      <c r="CB267" s="577"/>
      <c r="CC267" s="577"/>
      <c r="CD267" s="577"/>
      <c r="CE267" s="577"/>
      <c r="CF267" s="577"/>
      <c r="CG267" s="577"/>
      <c r="CH267" s="577"/>
      <c r="CI267" s="577"/>
      <c r="CJ267" s="577"/>
      <c r="CK267" s="577"/>
      <c r="CL267" s="577"/>
      <c r="CM267" s="577"/>
      <c r="CN267" s="577"/>
      <c r="CO267" s="577"/>
      <c r="CP267" s="577"/>
      <c r="CQ267" s="577"/>
      <c r="CR267" s="577"/>
      <c r="CS267" s="577"/>
      <c r="CT267" s="577"/>
      <c r="CU267" s="577"/>
      <c r="CV267" s="577"/>
      <c r="CW267" s="577"/>
    </row>
    <row r="268" spans="1:101" x14ac:dyDescent="0.3">
      <c r="A268" s="359">
        <f>+SUBTOTAL(3,$E$8:$E268)</f>
        <v>261</v>
      </c>
      <c r="B268" s="582">
        <v>45597</v>
      </c>
      <c r="C268" s="359" t="s">
        <v>28</v>
      </c>
      <c r="D268" s="359" t="str">
        <f>+VLOOKUP(C268,'Visual chart Edit'!$B$7:$C$491,2,FALSE)</f>
        <v>DA+6</v>
      </c>
      <c r="E268" s="359" t="s">
        <v>146</v>
      </c>
      <c r="F268" s="578">
        <v>45607</v>
      </c>
      <c r="G268" s="578">
        <v>45616</v>
      </c>
      <c r="H268" s="579" t="s">
        <v>587</v>
      </c>
      <c r="I268" s="580" t="s">
        <v>588</v>
      </c>
      <c r="J268" s="581"/>
      <c r="K268" s="577"/>
      <c r="L268" s="577"/>
      <c r="M268" s="577"/>
      <c r="N268" s="577"/>
      <c r="O268" s="577"/>
      <c r="P268" s="577"/>
      <c r="Q268" s="577"/>
      <c r="R268" s="577"/>
      <c r="S268" s="577"/>
      <c r="T268" s="577"/>
      <c r="U268" s="577"/>
      <c r="V268" s="577"/>
      <c r="W268" s="577"/>
      <c r="X268" s="577"/>
      <c r="Y268" s="577"/>
      <c r="Z268" s="577"/>
      <c r="AA268" s="577"/>
      <c r="AB268" s="577"/>
      <c r="AC268" s="577"/>
      <c r="AD268" s="577"/>
      <c r="AE268" s="577"/>
      <c r="AF268" s="577"/>
      <c r="AG268" s="577"/>
      <c r="AH268" s="577"/>
      <c r="AI268" s="577"/>
      <c r="AJ268" s="577"/>
      <c r="AK268" s="577"/>
      <c r="AL268" s="577"/>
      <c r="AM268" s="577"/>
      <c r="AN268" s="577"/>
      <c r="AO268" s="577"/>
      <c r="AP268" s="577"/>
      <c r="AQ268" s="577"/>
      <c r="AR268" s="577"/>
      <c r="AS268" s="577"/>
      <c r="AT268" s="577"/>
      <c r="AU268" s="577"/>
      <c r="AV268" s="577"/>
      <c r="AW268" s="577"/>
      <c r="AX268" s="577"/>
      <c r="AY268" s="577"/>
      <c r="AZ268" s="577"/>
      <c r="BA268" s="577"/>
      <c r="BB268" s="577"/>
      <c r="BC268" s="577"/>
      <c r="BD268" s="577"/>
      <c r="BE268" s="577"/>
      <c r="BF268" s="577"/>
      <c r="BG268" s="577"/>
      <c r="BH268" s="577"/>
      <c r="BI268" s="577"/>
      <c r="BJ268" s="577"/>
      <c r="BK268" s="577"/>
      <c r="BL268" s="577"/>
      <c r="BM268" s="577"/>
      <c r="BN268" s="577"/>
      <c r="BO268" s="577"/>
      <c r="BP268" s="577"/>
      <c r="BQ268" s="577"/>
      <c r="BR268" s="577"/>
      <c r="BS268" s="577"/>
      <c r="BT268" s="577"/>
      <c r="BU268" s="577"/>
      <c r="BV268" s="577"/>
      <c r="BW268" s="577"/>
      <c r="BX268" s="577"/>
      <c r="BY268" s="577"/>
      <c r="BZ268" s="577"/>
      <c r="CA268" s="577"/>
      <c r="CB268" s="577"/>
      <c r="CC268" s="577"/>
      <c r="CD268" s="577"/>
      <c r="CE268" s="577"/>
      <c r="CF268" s="577"/>
      <c r="CG268" s="577"/>
      <c r="CH268" s="577"/>
      <c r="CI268" s="577"/>
      <c r="CJ268" s="577"/>
      <c r="CK268" s="577"/>
      <c r="CL268" s="577"/>
      <c r="CM268" s="577"/>
      <c r="CN268" s="577"/>
      <c r="CO268" s="577"/>
      <c r="CP268" s="577"/>
      <c r="CQ268" s="577"/>
      <c r="CR268" s="577"/>
      <c r="CS268" s="577"/>
      <c r="CT268" s="577"/>
      <c r="CU268" s="577"/>
      <c r="CV268" s="577"/>
      <c r="CW268" s="577"/>
    </row>
    <row r="269" spans="1:101" x14ac:dyDescent="0.3">
      <c r="A269" s="359">
        <f>+SUBTOTAL(3,$E$8:$E269)</f>
        <v>262</v>
      </c>
      <c r="B269" s="582">
        <v>45597</v>
      </c>
      <c r="C269" s="359" t="s">
        <v>738</v>
      </c>
      <c r="D269" s="359" t="str">
        <f>+VLOOKUP(C269,'Visual chart Edit'!$B$7:$C$491,2,FALSE)</f>
        <v>DB1+6</v>
      </c>
      <c r="E269" s="359" t="s">
        <v>146</v>
      </c>
      <c r="F269" s="578"/>
      <c r="G269" s="578">
        <v>45617</v>
      </c>
      <c r="H269" s="579" t="s">
        <v>884</v>
      </c>
      <c r="I269" s="580" t="s">
        <v>1032</v>
      </c>
      <c r="J269" s="581"/>
      <c r="K269" s="577"/>
      <c r="L269" s="577"/>
      <c r="M269" s="577"/>
      <c r="N269" s="577"/>
      <c r="O269" s="577"/>
      <c r="P269" s="577"/>
      <c r="Q269" s="577"/>
      <c r="R269" s="577"/>
      <c r="S269" s="577"/>
      <c r="T269" s="577"/>
      <c r="U269" s="577"/>
      <c r="V269" s="577"/>
      <c r="W269" s="577"/>
      <c r="X269" s="577"/>
      <c r="Y269" s="577"/>
      <c r="Z269" s="577"/>
      <c r="AA269" s="577"/>
      <c r="AB269" s="577"/>
      <c r="AC269" s="577"/>
      <c r="AD269" s="577"/>
      <c r="AE269" s="577"/>
      <c r="AF269" s="577"/>
      <c r="AG269" s="577"/>
      <c r="AH269" s="577"/>
      <c r="AI269" s="577"/>
      <c r="AJ269" s="577"/>
      <c r="AK269" s="577"/>
      <c r="AL269" s="577"/>
      <c r="AM269" s="577"/>
      <c r="AN269" s="577"/>
      <c r="AO269" s="577"/>
      <c r="AP269" s="577"/>
      <c r="AQ269" s="577"/>
      <c r="AR269" s="577"/>
      <c r="AS269" s="577"/>
      <c r="AT269" s="577"/>
      <c r="AU269" s="577"/>
      <c r="AV269" s="577"/>
      <c r="AW269" s="577"/>
      <c r="AX269" s="577"/>
      <c r="AY269" s="577"/>
      <c r="AZ269" s="577"/>
      <c r="BA269" s="577"/>
      <c r="BB269" s="577"/>
      <c r="BC269" s="577"/>
      <c r="BD269" s="577"/>
      <c r="BE269" s="577"/>
      <c r="BF269" s="577"/>
      <c r="BG269" s="577"/>
      <c r="BH269" s="577"/>
      <c r="BI269" s="577"/>
      <c r="BJ269" s="577"/>
      <c r="BK269" s="577"/>
      <c r="BL269" s="577"/>
      <c r="BM269" s="577"/>
      <c r="BN269" s="577"/>
      <c r="BO269" s="577"/>
      <c r="BP269" s="577"/>
      <c r="BQ269" s="577"/>
      <c r="BR269" s="577"/>
      <c r="BS269" s="577"/>
      <c r="BT269" s="577"/>
      <c r="BU269" s="577"/>
      <c r="BV269" s="577"/>
      <c r="BW269" s="577"/>
      <c r="BX269" s="577"/>
      <c r="BY269" s="577"/>
      <c r="BZ269" s="577"/>
      <c r="CA269" s="577"/>
      <c r="CB269" s="577"/>
      <c r="CC269" s="577"/>
      <c r="CD269" s="577"/>
      <c r="CE269" s="577"/>
      <c r="CF269" s="577"/>
      <c r="CG269" s="577"/>
      <c r="CH269" s="577"/>
      <c r="CI269" s="577"/>
      <c r="CJ269" s="577"/>
      <c r="CK269" s="577"/>
      <c r="CL269" s="577"/>
      <c r="CM269" s="577"/>
      <c r="CN269" s="577"/>
      <c r="CO269" s="577"/>
      <c r="CP269" s="577"/>
      <c r="CQ269" s="577"/>
      <c r="CR269" s="577"/>
      <c r="CS269" s="577"/>
      <c r="CT269" s="577"/>
      <c r="CU269" s="577"/>
      <c r="CV269" s="577"/>
      <c r="CW269" s="577"/>
    </row>
    <row r="270" spans="1:101" x14ac:dyDescent="0.3">
      <c r="A270" s="359">
        <f>+SUBTOTAL(3,$E$8:$E270)</f>
        <v>263</v>
      </c>
      <c r="B270" s="582">
        <v>45597</v>
      </c>
      <c r="C270" s="359" t="s">
        <v>223</v>
      </c>
      <c r="D270" s="359" t="str">
        <f>+VLOOKUP(C270,'Visual chart Edit'!$B$7:$C$491,2,FALSE)</f>
        <v>DA+0</v>
      </c>
      <c r="E270" s="359" t="s">
        <v>279</v>
      </c>
      <c r="F270" s="578">
        <v>45623</v>
      </c>
      <c r="G270" s="578">
        <v>45624</v>
      </c>
      <c r="H270" s="579" t="s">
        <v>884</v>
      </c>
      <c r="I270" s="580" t="s">
        <v>1029</v>
      </c>
      <c r="J270" s="581"/>
      <c r="K270" s="577"/>
      <c r="L270" s="577"/>
      <c r="M270" s="577"/>
      <c r="N270" s="577"/>
      <c r="O270" s="577"/>
      <c r="P270" s="577"/>
      <c r="Q270" s="577"/>
      <c r="R270" s="577"/>
      <c r="S270" s="577"/>
      <c r="T270" s="577"/>
      <c r="U270" s="577"/>
      <c r="V270" s="577"/>
      <c r="W270" s="577"/>
      <c r="X270" s="577"/>
      <c r="Y270" s="577"/>
      <c r="Z270" s="577"/>
      <c r="AA270" s="577"/>
      <c r="AB270" s="577"/>
      <c r="AC270" s="577"/>
      <c r="AD270" s="577"/>
      <c r="AE270" s="577"/>
      <c r="AF270" s="577"/>
      <c r="AG270" s="577"/>
      <c r="AH270" s="577"/>
      <c r="AI270" s="577"/>
      <c r="AJ270" s="577"/>
      <c r="AK270" s="577"/>
      <c r="AL270" s="577"/>
      <c r="AM270" s="577"/>
      <c r="AN270" s="577"/>
      <c r="AO270" s="577"/>
      <c r="AP270" s="577"/>
      <c r="AQ270" s="577"/>
      <c r="AR270" s="577"/>
      <c r="AS270" s="577"/>
      <c r="AT270" s="577"/>
      <c r="AU270" s="577"/>
      <c r="AV270" s="577"/>
      <c r="AW270" s="577"/>
      <c r="AX270" s="577"/>
      <c r="AY270" s="577"/>
      <c r="AZ270" s="577"/>
      <c r="BA270" s="577"/>
      <c r="BB270" s="577"/>
      <c r="BC270" s="577"/>
      <c r="BD270" s="577"/>
      <c r="BE270" s="577"/>
      <c r="BF270" s="577"/>
      <c r="BG270" s="577"/>
      <c r="BH270" s="577"/>
      <c r="BI270" s="577"/>
      <c r="BJ270" s="577"/>
      <c r="BK270" s="577"/>
      <c r="BL270" s="577"/>
      <c r="BM270" s="577"/>
      <c r="BN270" s="577"/>
      <c r="BO270" s="577"/>
      <c r="BP270" s="577"/>
      <c r="BQ270" s="577"/>
      <c r="BR270" s="577"/>
      <c r="BS270" s="577"/>
      <c r="BT270" s="577"/>
      <c r="BU270" s="577"/>
      <c r="BV270" s="577"/>
      <c r="BW270" s="577"/>
      <c r="BX270" s="577"/>
      <c r="BY270" s="577"/>
      <c r="BZ270" s="577"/>
      <c r="CA270" s="577"/>
      <c r="CB270" s="577"/>
      <c r="CC270" s="577"/>
      <c r="CD270" s="577"/>
      <c r="CE270" s="577"/>
      <c r="CF270" s="577"/>
      <c r="CG270" s="577"/>
      <c r="CH270" s="577"/>
      <c r="CI270" s="577"/>
      <c r="CJ270" s="577"/>
      <c r="CK270" s="577"/>
      <c r="CL270" s="577"/>
      <c r="CM270" s="577"/>
      <c r="CN270" s="577"/>
      <c r="CO270" s="577"/>
      <c r="CP270" s="577"/>
      <c r="CQ270" s="577"/>
      <c r="CR270" s="577"/>
      <c r="CS270" s="577"/>
      <c r="CT270" s="577"/>
      <c r="CU270" s="577"/>
      <c r="CV270" s="577"/>
      <c r="CW270" s="577"/>
    </row>
    <row r="271" spans="1:101" x14ac:dyDescent="0.3">
      <c r="A271" s="359">
        <f>+SUBTOTAL(3,$E$8:$E271)</f>
        <v>264</v>
      </c>
      <c r="B271" s="582">
        <v>45597</v>
      </c>
      <c r="C271" s="359" t="s">
        <v>563</v>
      </c>
      <c r="D271" s="359" t="str">
        <f>+VLOOKUP(C271,'Visual chart Edit'!$B$7:$C$491,2,FALSE)</f>
        <v>DC1+0</v>
      </c>
      <c r="E271" s="359" t="s">
        <v>146</v>
      </c>
      <c r="F271" s="578">
        <v>45616</v>
      </c>
      <c r="G271" s="578">
        <v>45626</v>
      </c>
      <c r="H271" s="579" t="s">
        <v>609</v>
      </c>
      <c r="I271" s="580" t="s">
        <v>225</v>
      </c>
      <c r="J271" s="581"/>
      <c r="K271" s="577"/>
      <c r="L271" s="577"/>
      <c r="M271" s="577"/>
      <c r="N271" s="577"/>
      <c r="O271" s="577"/>
      <c r="P271" s="577"/>
      <c r="Q271" s="577"/>
      <c r="R271" s="577"/>
      <c r="S271" s="577"/>
      <c r="T271" s="577"/>
      <c r="U271" s="577"/>
      <c r="V271" s="577"/>
      <c r="W271" s="577"/>
      <c r="X271" s="577"/>
      <c r="Y271" s="577"/>
      <c r="Z271" s="577"/>
      <c r="AA271" s="577"/>
      <c r="AB271" s="577"/>
      <c r="AC271" s="577"/>
      <c r="AD271" s="577"/>
      <c r="AE271" s="577"/>
      <c r="AF271" s="577"/>
      <c r="AG271" s="577"/>
      <c r="AH271" s="577"/>
      <c r="AI271" s="577"/>
      <c r="AJ271" s="577"/>
      <c r="AK271" s="577"/>
      <c r="AL271" s="577"/>
      <c r="AM271" s="577"/>
      <c r="AN271" s="577"/>
      <c r="AO271" s="577"/>
      <c r="AP271" s="577"/>
      <c r="AQ271" s="577"/>
      <c r="AR271" s="577"/>
      <c r="AS271" s="577"/>
      <c r="AT271" s="577"/>
      <c r="AU271" s="577"/>
      <c r="AV271" s="577"/>
      <c r="AW271" s="577"/>
      <c r="AX271" s="577"/>
      <c r="AY271" s="577"/>
      <c r="AZ271" s="577"/>
      <c r="BA271" s="577"/>
      <c r="BB271" s="577"/>
      <c r="BC271" s="577"/>
      <c r="BD271" s="577"/>
      <c r="BE271" s="577"/>
      <c r="BF271" s="577"/>
      <c r="BG271" s="577"/>
      <c r="BH271" s="577"/>
      <c r="BI271" s="577"/>
      <c r="BJ271" s="577"/>
      <c r="BK271" s="577"/>
      <c r="BL271" s="577"/>
      <c r="BM271" s="577"/>
      <c r="BN271" s="577"/>
      <c r="BO271" s="577"/>
      <c r="BP271" s="577"/>
      <c r="BQ271" s="577"/>
      <c r="BR271" s="577"/>
      <c r="BS271" s="577"/>
      <c r="BT271" s="577"/>
      <c r="BU271" s="577"/>
      <c r="BV271" s="577"/>
      <c r="BW271" s="577"/>
      <c r="BX271" s="577"/>
      <c r="BY271" s="577"/>
      <c r="BZ271" s="577"/>
      <c r="CA271" s="577"/>
      <c r="CB271" s="577"/>
      <c r="CC271" s="577"/>
      <c r="CD271" s="577"/>
      <c r="CE271" s="577"/>
      <c r="CF271" s="577"/>
      <c r="CG271" s="577"/>
      <c r="CH271" s="577"/>
      <c r="CI271" s="577"/>
      <c r="CJ271" s="577"/>
      <c r="CK271" s="577"/>
      <c r="CL271" s="577"/>
      <c r="CM271" s="577"/>
      <c r="CN271" s="577"/>
      <c r="CO271" s="577"/>
      <c r="CP271" s="577"/>
      <c r="CQ271" s="577"/>
      <c r="CR271" s="577"/>
      <c r="CS271" s="577"/>
      <c r="CT271" s="577"/>
      <c r="CU271" s="577"/>
      <c r="CV271" s="577"/>
      <c r="CW271" s="577"/>
    </row>
    <row r="272" spans="1:101" x14ac:dyDescent="0.3">
      <c r="A272" s="359">
        <f>+SUBTOTAL(3,$E$8:$E272)</f>
        <v>265</v>
      </c>
      <c r="B272" s="582">
        <v>45597</v>
      </c>
      <c r="C272" s="359" t="s">
        <v>222</v>
      </c>
      <c r="D272" s="359" t="str">
        <f>+VLOOKUP(C272,'Visual chart Edit'!$B$7:$C$491,2,FALSE)</f>
        <v>DA+0</v>
      </c>
      <c r="E272" s="359" t="s">
        <v>279</v>
      </c>
      <c r="F272" s="578">
        <v>45625</v>
      </c>
      <c r="G272" s="578">
        <v>45626</v>
      </c>
      <c r="H272" s="579" t="s">
        <v>884</v>
      </c>
      <c r="I272" s="580" t="s">
        <v>1029</v>
      </c>
      <c r="J272" s="581"/>
      <c r="K272" s="577"/>
      <c r="L272" s="577"/>
      <c r="M272" s="577"/>
      <c r="N272" s="577"/>
      <c r="O272" s="577"/>
      <c r="P272" s="577"/>
      <c r="Q272" s="577"/>
      <c r="R272" s="577"/>
      <c r="S272" s="577"/>
      <c r="T272" s="577"/>
      <c r="U272" s="577"/>
      <c r="V272" s="577"/>
      <c r="W272" s="577"/>
      <c r="X272" s="577"/>
      <c r="Y272" s="577"/>
      <c r="Z272" s="577"/>
      <c r="AA272" s="577"/>
      <c r="AB272" s="577"/>
      <c r="AC272" s="577"/>
      <c r="AD272" s="577"/>
      <c r="AE272" s="577"/>
      <c r="AF272" s="577"/>
      <c r="AG272" s="577"/>
      <c r="AH272" s="577"/>
      <c r="AI272" s="577"/>
      <c r="AJ272" s="577"/>
      <c r="AK272" s="577"/>
      <c r="AL272" s="577"/>
      <c r="AM272" s="577"/>
      <c r="AN272" s="577"/>
      <c r="AO272" s="577"/>
      <c r="AP272" s="577"/>
      <c r="AQ272" s="577"/>
      <c r="AR272" s="577"/>
      <c r="AS272" s="577"/>
      <c r="AT272" s="577"/>
      <c r="AU272" s="577"/>
      <c r="AV272" s="577"/>
      <c r="AW272" s="577"/>
      <c r="AX272" s="577"/>
      <c r="AY272" s="577"/>
      <c r="AZ272" s="577"/>
      <c r="BA272" s="577"/>
      <c r="BB272" s="577"/>
      <c r="BC272" s="577"/>
      <c r="BD272" s="577"/>
      <c r="BE272" s="577"/>
      <c r="BF272" s="577"/>
      <c r="BG272" s="577"/>
      <c r="BH272" s="577"/>
      <c r="BI272" s="577"/>
      <c r="BJ272" s="577"/>
      <c r="BK272" s="577"/>
      <c r="BL272" s="577"/>
      <c r="BM272" s="577"/>
      <c r="BN272" s="577"/>
      <c r="BO272" s="577"/>
      <c r="BP272" s="577"/>
      <c r="BQ272" s="577"/>
      <c r="BR272" s="577"/>
      <c r="BS272" s="577"/>
      <c r="BT272" s="577"/>
      <c r="BU272" s="577"/>
      <c r="BV272" s="577"/>
      <c r="BW272" s="577"/>
      <c r="BX272" s="577"/>
      <c r="BY272" s="577"/>
      <c r="BZ272" s="577"/>
      <c r="CA272" s="577"/>
      <c r="CB272" s="577"/>
      <c r="CC272" s="577"/>
      <c r="CD272" s="577"/>
      <c r="CE272" s="577"/>
      <c r="CF272" s="577"/>
      <c r="CG272" s="577"/>
      <c r="CH272" s="577"/>
      <c r="CI272" s="577"/>
      <c r="CJ272" s="577"/>
      <c r="CK272" s="577"/>
      <c r="CL272" s="577"/>
      <c r="CM272" s="577"/>
      <c r="CN272" s="577"/>
      <c r="CO272" s="577"/>
      <c r="CP272" s="577"/>
      <c r="CQ272" s="577"/>
      <c r="CR272" s="577"/>
      <c r="CS272" s="577"/>
      <c r="CT272" s="577"/>
      <c r="CU272" s="577"/>
      <c r="CV272" s="577"/>
      <c r="CW272" s="577"/>
    </row>
    <row r="273" spans="1:101" x14ac:dyDescent="0.3">
      <c r="A273" s="359">
        <f>+SUBTOTAL(3,$E$8:$E273)</f>
        <v>266</v>
      </c>
      <c r="B273" s="582">
        <v>45627</v>
      </c>
      <c r="C273" s="359" t="s">
        <v>454</v>
      </c>
      <c r="D273" s="359" t="str">
        <f>+VLOOKUP(C273,'Visual chart Edit'!$B$7:$C$491,2,FALSE)</f>
        <v>DA+3</v>
      </c>
      <c r="E273" s="359" t="s">
        <v>146</v>
      </c>
      <c r="F273" s="578">
        <v>45625</v>
      </c>
      <c r="G273" s="578">
        <v>45629</v>
      </c>
      <c r="H273" s="579" t="s">
        <v>621</v>
      </c>
      <c r="I273" s="580" t="s">
        <v>645</v>
      </c>
      <c r="J273" s="581"/>
      <c r="K273" s="577"/>
      <c r="L273" s="577"/>
      <c r="M273" s="577"/>
      <c r="N273" s="577"/>
      <c r="O273" s="577"/>
      <c r="P273" s="577"/>
      <c r="Q273" s="577"/>
      <c r="R273" s="577"/>
      <c r="S273" s="577"/>
      <c r="T273" s="577"/>
      <c r="U273" s="577"/>
      <c r="V273" s="577"/>
      <c r="W273" s="577"/>
      <c r="X273" s="577"/>
      <c r="Y273" s="577"/>
      <c r="Z273" s="577"/>
      <c r="AA273" s="577"/>
      <c r="AB273" s="577"/>
      <c r="AC273" s="577"/>
      <c r="AD273" s="577"/>
      <c r="AE273" s="577"/>
      <c r="AF273" s="577"/>
      <c r="AG273" s="577"/>
      <c r="AH273" s="577"/>
      <c r="AI273" s="577"/>
      <c r="AJ273" s="577"/>
      <c r="AK273" s="577"/>
      <c r="AL273" s="577"/>
      <c r="AM273" s="577"/>
      <c r="AN273" s="577"/>
      <c r="AO273" s="577"/>
      <c r="AP273" s="577"/>
      <c r="AQ273" s="577"/>
      <c r="AR273" s="577"/>
      <c r="AS273" s="577"/>
      <c r="AT273" s="577"/>
      <c r="AU273" s="577"/>
      <c r="AV273" s="577"/>
      <c r="AW273" s="577"/>
      <c r="AX273" s="577"/>
      <c r="AY273" s="577"/>
      <c r="AZ273" s="577"/>
      <c r="BA273" s="577"/>
      <c r="BB273" s="577"/>
      <c r="BC273" s="577"/>
      <c r="BD273" s="577"/>
      <c r="BE273" s="577"/>
      <c r="BF273" s="577"/>
      <c r="BG273" s="577"/>
      <c r="BH273" s="577"/>
      <c r="BI273" s="577"/>
      <c r="BJ273" s="577"/>
      <c r="BK273" s="577"/>
      <c r="BL273" s="577"/>
      <c r="BM273" s="577"/>
      <c r="BN273" s="577"/>
      <c r="BO273" s="577"/>
      <c r="BP273" s="577"/>
      <c r="BQ273" s="577"/>
      <c r="BR273" s="577"/>
      <c r="BS273" s="577"/>
      <c r="BT273" s="577"/>
      <c r="BU273" s="577"/>
      <c r="BV273" s="577"/>
      <c r="BW273" s="577"/>
      <c r="BX273" s="577"/>
      <c r="BY273" s="577"/>
      <c r="BZ273" s="577"/>
      <c r="CA273" s="577"/>
      <c r="CB273" s="577"/>
      <c r="CC273" s="577"/>
      <c r="CD273" s="577"/>
      <c r="CE273" s="577"/>
      <c r="CF273" s="577"/>
      <c r="CG273" s="577"/>
      <c r="CH273" s="577"/>
      <c r="CI273" s="577"/>
      <c r="CJ273" s="577"/>
      <c r="CK273" s="577"/>
      <c r="CL273" s="577"/>
      <c r="CM273" s="577"/>
      <c r="CN273" s="577"/>
      <c r="CO273" s="577"/>
      <c r="CP273" s="577"/>
      <c r="CQ273" s="577"/>
      <c r="CR273" s="577"/>
      <c r="CS273" s="577"/>
      <c r="CT273" s="577"/>
      <c r="CU273" s="577"/>
      <c r="CV273" s="577"/>
      <c r="CW273" s="577"/>
    </row>
    <row r="274" spans="1:101" x14ac:dyDescent="0.3">
      <c r="A274" s="359">
        <f>+SUBTOTAL(3,$E$8:$E274)</f>
        <v>267</v>
      </c>
      <c r="B274" s="582">
        <v>45627</v>
      </c>
      <c r="C274" s="582" t="s">
        <v>53</v>
      </c>
      <c r="D274" s="359" t="str">
        <f>+VLOOKUP(C274,'Visual chart Edit'!$B$7:$C$491,2,FALSE)</f>
        <v>DA+9</v>
      </c>
      <c r="E274" s="359" t="s">
        <v>146</v>
      </c>
      <c r="F274" s="578">
        <v>45627</v>
      </c>
      <c r="G274" s="578">
        <v>45631</v>
      </c>
      <c r="H274" s="579" t="s">
        <v>1020</v>
      </c>
      <c r="I274" s="580" t="s">
        <v>647</v>
      </c>
      <c r="J274" s="581"/>
      <c r="K274" s="577"/>
      <c r="L274" s="577"/>
      <c r="M274" s="577"/>
      <c r="N274" s="577"/>
      <c r="O274" s="577"/>
      <c r="P274" s="577"/>
      <c r="Q274" s="577"/>
      <c r="R274" s="577"/>
      <c r="S274" s="577"/>
      <c r="T274" s="577"/>
      <c r="U274" s="577"/>
      <c r="V274" s="577"/>
      <c r="W274" s="577"/>
      <c r="X274" s="577"/>
      <c r="Y274" s="577"/>
      <c r="Z274" s="577"/>
      <c r="AA274" s="577"/>
      <c r="AB274" s="577"/>
      <c r="AC274" s="577"/>
      <c r="AD274" s="577"/>
      <c r="AE274" s="577"/>
      <c r="AF274" s="577"/>
      <c r="AG274" s="577"/>
      <c r="AH274" s="577"/>
      <c r="AI274" s="577"/>
      <c r="AJ274" s="577"/>
      <c r="AK274" s="577"/>
      <c r="AL274" s="577"/>
      <c r="AM274" s="577"/>
      <c r="AN274" s="577"/>
      <c r="AO274" s="577"/>
      <c r="AP274" s="577"/>
      <c r="AQ274" s="577"/>
      <c r="AR274" s="577"/>
      <c r="AS274" s="577"/>
      <c r="AT274" s="577"/>
      <c r="AU274" s="577"/>
      <c r="AV274" s="577"/>
      <c r="AW274" s="577"/>
      <c r="AX274" s="577"/>
      <c r="AY274" s="577"/>
      <c r="AZ274" s="577"/>
      <c r="BA274" s="577"/>
      <c r="BB274" s="577"/>
      <c r="BC274" s="577"/>
      <c r="BD274" s="577"/>
      <c r="BE274" s="577"/>
      <c r="BF274" s="577"/>
      <c r="BG274" s="577"/>
      <c r="BH274" s="577"/>
      <c r="BI274" s="577"/>
      <c r="BJ274" s="577"/>
      <c r="BK274" s="577"/>
      <c r="BL274" s="577"/>
      <c r="BM274" s="577"/>
      <c r="BN274" s="577"/>
      <c r="BO274" s="577"/>
      <c r="BP274" s="577"/>
      <c r="BQ274" s="577"/>
      <c r="BR274" s="577"/>
      <c r="BS274" s="577"/>
      <c r="BT274" s="577"/>
      <c r="BU274" s="577"/>
      <c r="BV274" s="577"/>
      <c r="BW274" s="577"/>
      <c r="BX274" s="577"/>
      <c r="BY274" s="577"/>
      <c r="BZ274" s="577"/>
      <c r="CA274" s="577"/>
      <c r="CB274" s="577"/>
      <c r="CC274" s="577"/>
      <c r="CD274" s="577"/>
      <c r="CE274" s="577"/>
      <c r="CF274" s="577"/>
      <c r="CG274" s="577"/>
      <c r="CH274" s="577"/>
      <c r="CI274" s="577"/>
      <c r="CJ274" s="577"/>
      <c r="CK274" s="577"/>
      <c r="CL274" s="577"/>
      <c r="CM274" s="577"/>
      <c r="CN274" s="577"/>
      <c r="CO274" s="577"/>
      <c r="CP274" s="577"/>
      <c r="CQ274" s="577"/>
      <c r="CR274" s="577"/>
      <c r="CS274" s="577"/>
      <c r="CT274" s="577"/>
      <c r="CU274" s="577"/>
      <c r="CV274" s="577"/>
      <c r="CW274" s="577"/>
    </row>
    <row r="275" spans="1:101" x14ac:dyDescent="0.3">
      <c r="A275" s="359">
        <f>+SUBTOTAL(3,$E$8:$E275)</f>
        <v>268</v>
      </c>
      <c r="B275" s="582">
        <v>45627</v>
      </c>
      <c r="C275" s="359" t="s">
        <v>465</v>
      </c>
      <c r="D275" s="359" t="str">
        <f>+VLOOKUP(C275,'Visual chart Edit'!$B$7:$C$491,2,FALSE)</f>
        <v>DA+0</v>
      </c>
      <c r="E275" s="359" t="s">
        <v>32</v>
      </c>
      <c r="F275" s="578">
        <v>45627</v>
      </c>
      <c r="G275" s="578">
        <v>45636</v>
      </c>
      <c r="H275" s="579" t="s">
        <v>622</v>
      </c>
      <c r="I275" s="580" t="s">
        <v>648</v>
      </c>
      <c r="J275" s="581"/>
      <c r="K275" s="577"/>
      <c r="L275" s="577"/>
      <c r="M275" s="577"/>
      <c r="N275" s="577"/>
      <c r="O275" s="577"/>
      <c r="P275" s="577"/>
      <c r="Q275" s="577"/>
      <c r="R275" s="577"/>
      <c r="S275" s="577"/>
      <c r="T275" s="577"/>
      <c r="U275" s="577"/>
      <c r="V275" s="577"/>
      <c r="W275" s="577"/>
      <c r="X275" s="577"/>
      <c r="Y275" s="577"/>
      <c r="Z275" s="577"/>
      <c r="AA275" s="577"/>
      <c r="AB275" s="577"/>
      <c r="AC275" s="577"/>
      <c r="AD275" s="577"/>
      <c r="AE275" s="577"/>
      <c r="AF275" s="577"/>
      <c r="AG275" s="577"/>
      <c r="AH275" s="577"/>
      <c r="AI275" s="577"/>
      <c r="AJ275" s="577"/>
      <c r="AK275" s="577"/>
      <c r="AL275" s="577"/>
      <c r="AM275" s="577"/>
      <c r="AN275" s="577"/>
      <c r="AO275" s="577"/>
      <c r="AP275" s="577"/>
      <c r="AQ275" s="577"/>
      <c r="AR275" s="577"/>
      <c r="AS275" s="577"/>
      <c r="AT275" s="577"/>
      <c r="AU275" s="577"/>
      <c r="AV275" s="577"/>
      <c r="AW275" s="577"/>
      <c r="AX275" s="577"/>
      <c r="AY275" s="577"/>
      <c r="AZ275" s="577"/>
      <c r="BA275" s="577"/>
      <c r="BB275" s="577"/>
      <c r="BC275" s="577"/>
      <c r="BD275" s="577"/>
      <c r="BE275" s="577"/>
      <c r="BF275" s="577"/>
      <c r="BG275" s="577"/>
      <c r="BH275" s="577"/>
      <c r="BI275" s="577"/>
      <c r="BJ275" s="577"/>
      <c r="BK275" s="577"/>
      <c r="BL275" s="577"/>
      <c r="BM275" s="577"/>
      <c r="BN275" s="577"/>
      <c r="BO275" s="577"/>
      <c r="BP275" s="577"/>
      <c r="BQ275" s="577"/>
      <c r="BR275" s="577"/>
      <c r="BS275" s="577"/>
      <c r="BT275" s="577"/>
      <c r="BU275" s="577"/>
      <c r="BV275" s="577"/>
      <c r="BW275" s="577"/>
      <c r="BX275" s="577"/>
      <c r="BY275" s="577"/>
      <c r="BZ275" s="577"/>
      <c r="CA275" s="577"/>
      <c r="CB275" s="577"/>
      <c r="CC275" s="577"/>
      <c r="CD275" s="577"/>
      <c r="CE275" s="577"/>
      <c r="CF275" s="577"/>
      <c r="CG275" s="577"/>
      <c r="CH275" s="577"/>
      <c r="CI275" s="577"/>
      <c r="CJ275" s="577"/>
      <c r="CK275" s="577"/>
      <c r="CL275" s="577"/>
      <c r="CM275" s="577"/>
      <c r="CN275" s="577"/>
      <c r="CO275" s="577"/>
      <c r="CP275" s="577"/>
      <c r="CQ275" s="577"/>
      <c r="CR275" s="577"/>
      <c r="CS275" s="577"/>
      <c r="CT275" s="577"/>
      <c r="CU275" s="577"/>
      <c r="CV275" s="577"/>
      <c r="CW275" s="577"/>
    </row>
    <row r="276" spans="1:101" x14ac:dyDescent="0.3">
      <c r="A276" s="359">
        <f>+SUBTOTAL(3,$E$8:$E276)</f>
        <v>269</v>
      </c>
      <c r="B276" s="582">
        <v>45627</v>
      </c>
      <c r="C276" s="359" t="s">
        <v>47</v>
      </c>
      <c r="D276" s="359" t="str">
        <f>+VLOOKUP(C276,'Visual chart Edit'!$B$7:$C$491,2,FALSE)</f>
        <v>DD60+0</v>
      </c>
      <c r="E276" s="359" t="s">
        <v>279</v>
      </c>
      <c r="F276" s="578">
        <v>45633</v>
      </c>
      <c r="G276" s="578">
        <v>45640</v>
      </c>
      <c r="H276" s="579" t="s">
        <v>652</v>
      </c>
      <c r="I276" s="580" t="s">
        <v>648</v>
      </c>
      <c r="J276" s="581"/>
      <c r="K276" s="577"/>
      <c r="L276" s="577"/>
      <c r="M276" s="577"/>
      <c r="N276" s="577"/>
      <c r="O276" s="577"/>
      <c r="P276" s="577"/>
      <c r="Q276" s="577"/>
      <c r="R276" s="577"/>
      <c r="S276" s="577"/>
      <c r="T276" s="577"/>
      <c r="U276" s="577"/>
      <c r="V276" s="577"/>
      <c r="W276" s="577"/>
      <c r="X276" s="577"/>
      <c r="Y276" s="577"/>
      <c r="Z276" s="577"/>
      <c r="AA276" s="577"/>
      <c r="AB276" s="577"/>
      <c r="AC276" s="577"/>
      <c r="AD276" s="577"/>
      <c r="AE276" s="577"/>
      <c r="AF276" s="577"/>
      <c r="AG276" s="577"/>
      <c r="AH276" s="577"/>
      <c r="AI276" s="577"/>
      <c r="AJ276" s="577"/>
      <c r="AK276" s="577"/>
      <c r="AL276" s="577"/>
      <c r="AM276" s="577"/>
      <c r="AN276" s="577"/>
      <c r="AO276" s="577"/>
      <c r="AP276" s="577"/>
      <c r="AQ276" s="577"/>
      <c r="AR276" s="577"/>
      <c r="AS276" s="577"/>
      <c r="AT276" s="577"/>
      <c r="AU276" s="577"/>
      <c r="AV276" s="577"/>
      <c r="AW276" s="577"/>
      <c r="AX276" s="577"/>
      <c r="AY276" s="577"/>
      <c r="AZ276" s="577"/>
      <c r="BA276" s="577"/>
      <c r="BB276" s="577"/>
      <c r="BC276" s="577"/>
      <c r="BD276" s="577"/>
      <c r="BE276" s="577"/>
      <c r="BF276" s="577"/>
      <c r="BG276" s="577"/>
      <c r="BH276" s="577"/>
      <c r="BI276" s="577"/>
      <c r="BJ276" s="577"/>
      <c r="BK276" s="577"/>
      <c r="BL276" s="577"/>
      <c r="BM276" s="577"/>
      <c r="BN276" s="577"/>
      <c r="BO276" s="577"/>
      <c r="BP276" s="577"/>
      <c r="BQ276" s="577"/>
      <c r="BR276" s="577"/>
      <c r="BS276" s="577"/>
      <c r="BT276" s="577"/>
      <c r="BU276" s="577"/>
      <c r="BV276" s="577"/>
      <c r="BW276" s="577"/>
      <c r="BX276" s="577"/>
      <c r="BY276" s="577"/>
      <c r="BZ276" s="577"/>
      <c r="CA276" s="577"/>
      <c r="CB276" s="577"/>
      <c r="CC276" s="577"/>
      <c r="CD276" s="577"/>
      <c r="CE276" s="577"/>
      <c r="CF276" s="577"/>
      <c r="CG276" s="577"/>
      <c r="CH276" s="577"/>
      <c r="CI276" s="577"/>
      <c r="CJ276" s="577"/>
      <c r="CK276" s="577"/>
      <c r="CL276" s="577"/>
      <c r="CM276" s="577"/>
      <c r="CN276" s="577"/>
      <c r="CO276" s="577"/>
      <c r="CP276" s="577"/>
      <c r="CQ276" s="577"/>
      <c r="CR276" s="577"/>
      <c r="CS276" s="577"/>
      <c r="CT276" s="577"/>
      <c r="CU276" s="577"/>
      <c r="CV276" s="577"/>
      <c r="CW276" s="577"/>
    </row>
    <row r="277" spans="1:101" ht="15" customHeight="1" x14ac:dyDescent="0.3">
      <c r="A277" s="359">
        <f>+SUBTOTAL(3,$E$8:$E277)</f>
        <v>270</v>
      </c>
      <c r="B277" s="582">
        <v>45627</v>
      </c>
      <c r="C277" s="359" t="s">
        <v>54</v>
      </c>
      <c r="D277" s="359" t="str">
        <f>+VLOOKUP(C277,'Visual chart Edit'!$B$7:$C$491,2,FALSE)</f>
        <v>DA+9</v>
      </c>
      <c r="E277" s="359" t="s">
        <v>279</v>
      </c>
      <c r="F277" s="578">
        <v>45635</v>
      </c>
      <c r="G277" s="578">
        <v>45640</v>
      </c>
      <c r="H277" s="579" t="s">
        <v>651</v>
      </c>
      <c r="I277" s="580" t="s">
        <v>647</v>
      </c>
      <c r="J277" s="581"/>
      <c r="K277" s="577"/>
      <c r="L277" s="577"/>
      <c r="M277" s="577"/>
      <c r="N277" s="577"/>
      <c r="O277" s="577"/>
      <c r="P277" s="577"/>
      <c r="Q277" s="577"/>
      <c r="R277" s="577"/>
      <c r="S277" s="577"/>
      <c r="T277" s="577"/>
      <c r="U277" s="577"/>
      <c r="V277" s="577"/>
      <c r="W277" s="577"/>
      <c r="X277" s="577"/>
      <c r="Y277" s="577"/>
      <c r="Z277" s="577"/>
      <c r="AA277" s="577"/>
      <c r="AB277" s="577"/>
      <c r="AC277" s="577"/>
      <c r="AD277" s="577"/>
      <c r="AE277" s="577"/>
      <c r="AF277" s="577"/>
      <c r="AG277" s="577"/>
      <c r="AH277" s="577"/>
      <c r="AI277" s="577"/>
      <c r="AJ277" s="577"/>
      <c r="AK277" s="577"/>
      <c r="AL277" s="577"/>
      <c r="AM277" s="577"/>
      <c r="AN277" s="577"/>
      <c r="AO277" s="577"/>
      <c r="AP277" s="577"/>
      <c r="AQ277" s="577"/>
      <c r="AR277" s="577"/>
      <c r="AS277" s="577"/>
      <c r="AT277" s="577"/>
      <c r="AU277" s="577"/>
      <c r="AV277" s="577"/>
      <c r="AW277" s="577"/>
      <c r="AX277" s="577"/>
      <c r="AY277" s="577"/>
      <c r="AZ277" s="577"/>
      <c r="BA277" s="577"/>
      <c r="BB277" s="577"/>
      <c r="BC277" s="577"/>
      <c r="BD277" s="577"/>
      <c r="BE277" s="577"/>
      <c r="BF277" s="577"/>
      <c r="BG277" s="577"/>
      <c r="BH277" s="577"/>
      <c r="BI277" s="577"/>
      <c r="BJ277" s="577"/>
      <c r="BK277" s="577"/>
      <c r="BL277" s="577"/>
      <c r="BM277" s="577"/>
      <c r="BN277" s="577"/>
      <c r="BO277" s="577"/>
      <c r="BP277" s="577"/>
      <c r="BQ277" s="577"/>
      <c r="BR277" s="577"/>
      <c r="BS277" s="577"/>
      <c r="BT277" s="577"/>
      <c r="BU277" s="577"/>
      <c r="BV277" s="577"/>
      <c r="BW277" s="577"/>
      <c r="BX277" s="577"/>
      <c r="BY277" s="577"/>
      <c r="BZ277" s="577"/>
      <c r="CA277" s="577"/>
      <c r="CB277" s="577"/>
      <c r="CC277" s="577"/>
      <c r="CD277" s="577"/>
      <c r="CE277" s="577"/>
      <c r="CF277" s="577"/>
      <c r="CG277" s="577"/>
      <c r="CH277" s="577"/>
      <c r="CI277" s="577"/>
      <c r="CJ277" s="577"/>
      <c r="CK277" s="577"/>
      <c r="CL277" s="577"/>
      <c r="CM277" s="577"/>
      <c r="CN277" s="577"/>
      <c r="CO277" s="577"/>
      <c r="CP277" s="577"/>
      <c r="CQ277" s="577"/>
      <c r="CR277" s="577"/>
      <c r="CS277" s="577"/>
      <c r="CT277" s="577"/>
      <c r="CU277" s="577"/>
      <c r="CV277" s="577"/>
      <c r="CW277" s="577"/>
    </row>
    <row r="278" spans="1:101" ht="15" customHeight="1" x14ac:dyDescent="0.3">
      <c r="A278" s="359">
        <f>+SUBTOTAL(3,$E$8:$E278)</f>
        <v>271</v>
      </c>
      <c r="B278" s="582">
        <v>45627</v>
      </c>
      <c r="C278" s="359" t="s">
        <v>562</v>
      </c>
      <c r="D278" s="359" t="str">
        <f>+VLOOKUP(C278,'Visual chart Edit'!$B$7:$C$491,2,FALSE)</f>
        <v>DA+0</v>
      </c>
      <c r="E278" s="359" t="s">
        <v>146</v>
      </c>
      <c r="F278" s="578">
        <v>45591</v>
      </c>
      <c r="G278" s="578">
        <v>45641</v>
      </c>
      <c r="H278" s="579" t="s">
        <v>609</v>
      </c>
      <c r="I278" s="580" t="s">
        <v>225</v>
      </c>
      <c r="J278" s="581"/>
      <c r="K278" s="577"/>
      <c r="L278" s="577"/>
      <c r="M278" s="577"/>
      <c r="N278" s="577"/>
      <c r="O278" s="577"/>
      <c r="P278" s="577"/>
      <c r="Q278" s="577"/>
      <c r="R278" s="577"/>
      <c r="S278" s="577"/>
      <c r="T278" s="577"/>
      <c r="U278" s="577"/>
      <c r="V278" s="577"/>
      <c r="W278" s="577"/>
      <c r="X278" s="577"/>
      <c r="Y278" s="577"/>
      <c r="Z278" s="577"/>
      <c r="AA278" s="577"/>
      <c r="AB278" s="577"/>
      <c r="AC278" s="577"/>
      <c r="AD278" s="577"/>
      <c r="AE278" s="577"/>
      <c r="AF278" s="577"/>
      <c r="AG278" s="577"/>
      <c r="AH278" s="577"/>
      <c r="AI278" s="577"/>
      <c r="AJ278" s="577"/>
      <c r="AK278" s="577"/>
      <c r="AL278" s="577"/>
      <c r="AM278" s="577"/>
      <c r="AN278" s="577"/>
      <c r="AO278" s="577"/>
      <c r="AP278" s="577"/>
      <c r="AQ278" s="577"/>
      <c r="AR278" s="577"/>
      <c r="AS278" s="577"/>
      <c r="AT278" s="577"/>
      <c r="AU278" s="577"/>
      <c r="AV278" s="577"/>
      <c r="AW278" s="577"/>
      <c r="AX278" s="577"/>
      <c r="AY278" s="577"/>
      <c r="AZ278" s="577"/>
      <c r="BA278" s="577"/>
      <c r="BB278" s="577"/>
      <c r="BC278" s="577"/>
      <c r="BD278" s="577"/>
      <c r="BE278" s="577"/>
      <c r="BF278" s="577"/>
      <c r="BG278" s="577"/>
      <c r="BH278" s="577"/>
      <c r="BI278" s="577"/>
      <c r="BJ278" s="577"/>
      <c r="BK278" s="577"/>
      <c r="BL278" s="577"/>
      <c r="BM278" s="577"/>
      <c r="BN278" s="577"/>
      <c r="BO278" s="577"/>
      <c r="BP278" s="577"/>
      <c r="BQ278" s="577"/>
      <c r="BR278" s="577"/>
      <c r="BS278" s="577"/>
      <c r="BT278" s="577"/>
      <c r="BU278" s="577"/>
      <c r="BV278" s="577"/>
      <c r="BW278" s="577"/>
      <c r="BX278" s="577"/>
      <c r="BY278" s="577"/>
      <c r="BZ278" s="577"/>
      <c r="CA278" s="577"/>
      <c r="CB278" s="577"/>
      <c r="CC278" s="577"/>
      <c r="CD278" s="577"/>
      <c r="CE278" s="577"/>
      <c r="CF278" s="577"/>
      <c r="CG278" s="577"/>
      <c r="CH278" s="577"/>
      <c r="CI278" s="577"/>
      <c r="CJ278" s="577"/>
      <c r="CK278" s="577"/>
      <c r="CL278" s="577"/>
      <c r="CM278" s="577"/>
      <c r="CN278" s="577"/>
      <c r="CO278" s="577"/>
      <c r="CP278" s="577"/>
      <c r="CQ278" s="577"/>
      <c r="CR278" s="577"/>
      <c r="CS278" s="577"/>
      <c r="CT278" s="577"/>
      <c r="CU278" s="577"/>
      <c r="CV278" s="577"/>
      <c r="CW278" s="577"/>
    </row>
    <row r="279" spans="1:101" x14ac:dyDescent="0.3">
      <c r="A279" s="359">
        <f>+SUBTOTAL(3,$E$8:$E279)</f>
        <v>272</v>
      </c>
      <c r="B279" s="582">
        <v>45627</v>
      </c>
      <c r="C279" s="359" t="s">
        <v>456</v>
      </c>
      <c r="D279" s="359" t="str">
        <f>+VLOOKUP(C279,'Visual chart Edit'!$B$7:$C$491,2,FALSE)</f>
        <v>DA+3</v>
      </c>
      <c r="E279" s="359" t="s">
        <v>146</v>
      </c>
      <c r="F279" s="578">
        <v>45636</v>
      </c>
      <c r="G279" s="578">
        <v>45641</v>
      </c>
      <c r="H279" s="579" t="s">
        <v>1021</v>
      </c>
      <c r="I279" s="580" t="s">
        <v>648</v>
      </c>
      <c r="J279" s="581"/>
      <c r="K279" s="577"/>
      <c r="L279" s="577"/>
      <c r="M279" s="577"/>
      <c r="N279" s="577"/>
      <c r="O279" s="577"/>
      <c r="P279" s="577"/>
      <c r="Q279" s="577"/>
      <c r="R279" s="577"/>
      <c r="S279" s="577"/>
      <c r="T279" s="577"/>
      <c r="U279" s="577"/>
      <c r="V279" s="577"/>
      <c r="W279" s="577"/>
      <c r="X279" s="577"/>
      <c r="Y279" s="577"/>
      <c r="Z279" s="577"/>
      <c r="AA279" s="577"/>
      <c r="AB279" s="577"/>
      <c r="AC279" s="577"/>
      <c r="AD279" s="577"/>
      <c r="AE279" s="577"/>
      <c r="AF279" s="577"/>
      <c r="AG279" s="577"/>
      <c r="AH279" s="577"/>
      <c r="AI279" s="577"/>
      <c r="AJ279" s="577"/>
      <c r="AK279" s="577"/>
      <c r="AL279" s="577"/>
      <c r="AM279" s="577"/>
      <c r="AN279" s="577"/>
      <c r="AO279" s="577"/>
      <c r="AP279" s="577"/>
      <c r="AQ279" s="577"/>
      <c r="AR279" s="577"/>
      <c r="AS279" s="577"/>
      <c r="AT279" s="577"/>
      <c r="AU279" s="577"/>
      <c r="AV279" s="577"/>
      <c r="AW279" s="577"/>
      <c r="AX279" s="577"/>
      <c r="AY279" s="577"/>
      <c r="AZ279" s="577"/>
      <c r="BA279" s="577"/>
      <c r="BB279" s="577"/>
      <c r="BC279" s="577"/>
      <c r="BD279" s="577"/>
      <c r="BE279" s="577"/>
      <c r="BF279" s="577"/>
      <c r="BG279" s="577"/>
      <c r="BH279" s="577"/>
      <c r="BI279" s="577"/>
      <c r="BJ279" s="577"/>
      <c r="BK279" s="577"/>
      <c r="BL279" s="577"/>
      <c r="BM279" s="577"/>
      <c r="BN279" s="577"/>
      <c r="BO279" s="577"/>
      <c r="BP279" s="577"/>
      <c r="BQ279" s="577"/>
      <c r="BR279" s="577"/>
      <c r="BS279" s="577"/>
      <c r="BT279" s="577"/>
      <c r="BU279" s="577"/>
      <c r="BV279" s="577"/>
      <c r="BW279" s="577"/>
      <c r="BX279" s="577"/>
      <c r="BY279" s="577"/>
      <c r="BZ279" s="577"/>
      <c r="CA279" s="577"/>
      <c r="CB279" s="577"/>
      <c r="CC279" s="577"/>
      <c r="CD279" s="577"/>
      <c r="CE279" s="577"/>
      <c r="CF279" s="577"/>
      <c r="CG279" s="577"/>
      <c r="CH279" s="577"/>
      <c r="CI279" s="577"/>
      <c r="CJ279" s="577"/>
      <c r="CK279" s="577"/>
      <c r="CL279" s="577"/>
      <c r="CM279" s="577"/>
      <c r="CN279" s="577"/>
      <c r="CO279" s="577"/>
      <c r="CP279" s="577"/>
      <c r="CQ279" s="577"/>
      <c r="CR279" s="577"/>
      <c r="CS279" s="577"/>
      <c r="CT279" s="577"/>
      <c r="CU279" s="577"/>
      <c r="CV279" s="577"/>
      <c r="CW279" s="577"/>
    </row>
    <row r="280" spans="1:101" x14ac:dyDescent="0.3">
      <c r="A280" s="359">
        <f>+SUBTOTAL(3,$E$8:$E280)</f>
        <v>273</v>
      </c>
      <c r="B280" s="582">
        <v>45627</v>
      </c>
      <c r="C280" s="359" t="s">
        <v>181</v>
      </c>
      <c r="D280" s="359" t="str">
        <f>+VLOOKUP(C280,'Visual chart Edit'!$B$7:$C$491,2,FALSE)</f>
        <v>DA+6</v>
      </c>
      <c r="E280" s="359" t="s">
        <v>146</v>
      </c>
      <c r="F280" s="578">
        <v>45639</v>
      </c>
      <c r="G280" s="578">
        <v>45642</v>
      </c>
      <c r="H280" s="579" t="s">
        <v>1019</v>
      </c>
      <c r="I280" s="580" t="s">
        <v>647</v>
      </c>
      <c r="J280" s="581"/>
      <c r="K280" s="577"/>
      <c r="L280" s="577"/>
      <c r="M280" s="577"/>
      <c r="N280" s="577"/>
      <c r="O280" s="577"/>
      <c r="P280" s="577"/>
      <c r="Q280" s="577"/>
      <c r="R280" s="577"/>
      <c r="S280" s="577"/>
      <c r="T280" s="577"/>
      <c r="U280" s="577"/>
      <c r="V280" s="577"/>
      <c r="W280" s="577"/>
      <c r="X280" s="577"/>
      <c r="Y280" s="577"/>
      <c r="Z280" s="577"/>
      <c r="AA280" s="577"/>
      <c r="AB280" s="577"/>
      <c r="AC280" s="577"/>
      <c r="AD280" s="577"/>
      <c r="AE280" s="577"/>
      <c r="AF280" s="577"/>
      <c r="AG280" s="577"/>
      <c r="AH280" s="577"/>
      <c r="AI280" s="577"/>
      <c r="AJ280" s="577"/>
      <c r="AK280" s="577"/>
      <c r="AL280" s="577"/>
      <c r="AM280" s="577"/>
      <c r="AN280" s="577"/>
      <c r="AO280" s="577"/>
      <c r="AP280" s="577"/>
      <c r="AQ280" s="577"/>
      <c r="AR280" s="577"/>
      <c r="AS280" s="577"/>
      <c r="AT280" s="577"/>
      <c r="AU280" s="577"/>
      <c r="AV280" s="577"/>
      <c r="AW280" s="577"/>
      <c r="AX280" s="577"/>
      <c r="AY280" s="577"/>
      <c r="AZ280" s="577"/>
      <c r="BA280" s="577"/>
      <c r="BB280" s="577"/>
      <c r="BC280" s="577"/>
      <c r="BD280" s="577"/>
      <c r="BE280" s="577"/>
      <c r="BF280" s="577"/>
      <c r="BG280" s="577"/>
      <c r="BH280" s="577"/>
      <c r="BI280" s="577"/>
      <c r="BJ280" s="577"/>
      <c r="BK280" s="577"/>
      <c r="BL280" s="577"/>
      <c r="BM280" s="577"/>
      <c r="BN280" s="577"/>
      <c r="BO280" s="577"/>
      <c r="BP280" s="577"/>
      <c r="BQ280" s="577"/>
      <c r="BR280" s="577"/>
      <c r="BS280" s="577"/>
      <c r="BT280" s="577"/>
      <c r="BU280" s="577"/>
      <c r="BV280" s="577"/>
      <c r="BW280" s="577"/>
      <c r="BX280" s="577"/>
      <c r="BY280" s="577"/>
      <c r="BZ280" s="577"/>
      <c r="CA280" s="577"/>
      <c r="CB280" s="577"/>
      <c r="CC280" s="577"/>
      <c r="CD280" s="577"/>
      <c r="CE280" s="577"/>
      <c r="CF280" s="577"/>
      <c r="CG280" s="577"/>
      <c r="CH280" s="577"/>
      <c r="CI280" s="577"/>
      <c r="CJ280" s="577"/>
      <c r="CK280" s="577"/>
      <c r="CL280" s="577"/>
      <c r="CM280" s="577"/>
      <c r="CN280" s="577"/>
      <c r="CO280" s="577"/>
      <c r="CP280" s="577"/>
      <c r="CQ280" s="577"/>
      <c r="CR280" s="577"/>
      <c r="CS280" s="577"/>
      <c r="CT280" s="577"/>
      <c r="CU280" s="577"/>
      <c r="CV280" s="577"/>
      <c r="CW280" s="577"/>
    </row>
    <row r="281" spans="1:101" x14ac:dyDescent="0.3">
      <c r="A281" s="359">
        <f>+SUBTOTAL(3,$E$8:$E281)</f>
        <v>274</v>
      </c>
      <c r="B281" s="582">
        <v>45627</v>
      </c>
      <c r="C281" s="359" t="s">
        <v>846</v>
      </c>
      <c r="D281" s="359" t="str">
        <f>+VLOOKUP(C281,'Visual chart Edit'!$B$7:$C$491,2,FALSE)</f>
        <v>DA+3</v>
      </c>
      <c r="E281" s="359" t="s">
        <v>279</v>
      </c>
      <c r="F281" s="578">
        <v>45642</v>
      </c>
      <c r="G281" s="578">
        <v>45643</v>
      </c>
      <c r="H281" s="579" t="s">
        <v>888</v>
      </c>
      <c r="I281" s="580" t="s">
        <v>1029</v>
      </c>
      <c r="J281" s="581"/>
      <c r="K281" s="577"/>
      <c r="L281" s="577"/>
      <c r="M281" s="577"/>
      <c r="N281" s="577"/>
      <c r="O281" s="577"/>
      <c r="P281" s="577"/>
      <c r="Q281" s="577"/>
      <c r="R281" s="577"/>
      <c r="S281" s="577"/>
      <c r="T281" s="577"/>
      <c r="U281" s="577"/>
      <c r="V281" s="577"/>
      <c r="W281" s="577"/>
      <c r="X281" s="577"/>
      <c r="Y281" s="577"/>
      <c r="Z281" s="577"/>
      <c r="AA281" s="577"/>
      <c r="AB281" s="577"/>
      <c r="AC281" s="577"/>
      <c r="AD281" s="577"/>
      <c r="AE281" s="577"/>
      <c r="AF281" s="577"/>
      <c r="AG281" s="577"/>
      <c r="AH281" s="577"/>
      <c r="AI281" s="577"/>
      <c r="AJ281" s="577"/>
      <c r="AK281" s="577"/>
      <c r="AL281" s="577"/>
      <c r="AM281" s="577"/>
      <c r="AN281" s="577"/>
      <c r="AO281" s="577"/>
      <c r="AP281" s="577"/>
      <c r="AQ281" s="577"/>
      <c r="AR281" s="577"/>
      <c r="AS281" s="577"/>
      <c r="AT281" s="577"/>
      <c r="AU281" s="577"/>
      <c r="AV281" s="577"/>
      <c r="AW281" s="577"/>
      <c r="AX281" s="577"/>
      <c r="AY281" s="577"/>
      <c r="AZ281" s="577"/>
      <c r="BA281" s="577"/>
      <c r="BB281" s="577"/>
      <c r="BC281" s="577"/>
      <c r="BD281" s="577"/>
      <c r="BE281" s="577"/>
      <c r="BF281" s="577"/>
      <c r="BG281" s="577"/>
      <c r="BH281" s="577"/>
      <c r="BI281" s="577"/>
      <c r="BJ281" s="577"/>
      <c r="BK281" s="577"/>
      <c r="BL281" s="577"/>
      <c r="BM281" s="577"/>
      <c r="BN281" s="577"/>
      <c r="BO281" s="577"/>
      <c r="BP281" s="577"/>
      <c r="BQ281" s="577"/>
      <c r="BR281" s="577"/>
      <c r="BS281" s="577"/>
      <c r="BT281" s="577"/>
      <c r="BU281" s="577"/>
      <c r="BV281" s="577"/>
      <c r="BW281" s="577"/>
      <c r="BX281" s="577"/>
      <c r="BY281" s="577"/>
      <c r="BZ281" s="577"/>
      <c r="CA281" s="577"/>
      <c r="CB281" s="577"/>
      <c r="CC281" s="577"/>
      <c r="CD281" s="577"/>
      <c r="CE281" s="577"/>
      <c r="CF281" s="577"/>
      <c r="CG281" s="577"/>
      <c r="CH281" s="577"/>
      <c r="CI281" s="577"/>
      <c r="CJ281" s="577"/>
      <c r="CK281" s="577"/>
      <c r="CL281" s="577"/>
      <c r="CM281" s="577"/>
      <c r="CN281" s="577"/>
      <c r="CO281" s="577"/>
      <c r="CP281" s="577"/>
      <c r="CQ281" s="577"/>
      <c r="CR281" s="577"/>
      <c r="CS281" s="577"/>
      <c r="CT281" s="577"/>
      <c r="CU281" s="577"/>
      <c r="CV281" s="577"/>
      <c r="CW281" s="577"/>
    </row>
    <row r="282" spans="1:101" x14ac:dyDescent="0.3">
      <c r="A282" s="359">
        <f>+SUBTOTAL(3,$E$8:$E282)</f>
        <v>275</v>
      </c>
      <c r="B282" s="582">
        <v>45627</v>
      </c>
      <c r="C282" s="359" t="s">
        <v>859</v>
      </c>
      <c r="D282" s="359" t="str">
        <f>+VLOOKUP(C282,'Visual chart Edit'!$B$7:$C$491,2,FALSE)</f>
        <v>DA+3</v>
      </c>
      <c r="E282" s="359" t="s">
        <v>279</v>
      </c>
      <c r="F282" s="578">
        <v>45642</v>
      </c>
      <c r="G282" s="578">
        <v>45644</v>
      </c>
      <c r="H282" s="579" t="s">
        <v>1022</v>
      </c>
      <c r="I282" s="580" t="s">
        <v>1029</v>
      </c>
      <c r="J282" s="581"/>
      <c r="K282" s="577"/>
      <c r="L282" s="577"/>
      <c r="M282" s="577"/>
      <c r="N282" s="577"/>
      <c r="O282" s="577"/>
      <c r="P282" s="577"/>
      <c r="Q282" s="577"/>
      <c r="R282" s="577"/>
      <c r="S282" s="577"/>
      <c r="T282" s="577"/>
      <c r="U282" s="577"/>
      <c r="V282" s="577"/>
      <c r="W282" s="577"/>
      <c r="X282" s="577"/>
      <c r="Y282" s="577"/>
      <c r="Z282" s="577"/>
      <c r="AA282" s="577"/>
      <c r="AB282" s="577"/>
      <c r="AC282" s="577"/>
      <c r="AD282" s="577"/>
      <c r="AE282" s="577"/>
      <c r="AF282" s="577"/>
      <c r="AG282" s="577"/>
      <c r="AH282" s="577"/>
      <c r="AI282" s="577"/>
      <c r="AJ282" s="577"/>
      <c r="AK282" s="577"/>
      <c r="AL282" s="577"/>
      <c r="AM282" s="577"/>
      <c r="AN282" s="577"/>
      <c r="AO282" s="577"/>
      <c r="AP282" s="577"/>
      <c r="AQ282" s="577"/>
      <c r="AR282" s="577"/>
      <c r="AS282" s="577"/>
      <c r="AT282" s="577"/>
      <c r="AU282" s="577"/>
      <c r="AV282" s="577"/>
      <c r="AW282" s="577"/>
      <c r="AX282" s="577"/>
      <c r="AY282" s="577"/>
      <c r="AZ282" s="577"/>
      <c r="BA282" s="577"/>
      <c r="BB282" s="577"/>
      <c r="BC282" s="577"/>
      <c r="BD282" s="577"/>
      <c r="BE282" s="577"/>
      <c r="BF282" s="577"/>
      <c r="BG282" s="577"/>
      <c r="BH282" s="577"/>
      <c r="BI282" s="577"/>
      <c r="BJ282" s="577"/>
      <c r="BK282" s="577"/>
      <c r="BL282" s="577"/>
      <c r="BM282" s="577"/>
      <c r="BN282" s="577"/>
      <c r="BO282" s="577"/>
      <c r="BP282" s="577"/>
      <c r="BQ282" s="577"/>
      <c r="BR282" s="577"/>
      <c r="BS282" s="577"/>
      <c r="BT282" s="577"/>
      <c r="BU282" s="577"/>
      <c r="BV282" s="577"/>
      <c r="BW282" s="577"/>
      <c r="BX282" s="577"/>
      <c r="BY282" s="577"/>
      <c r="BZ282" s="577"/>
      <c r="CA282" s="577"/>
      <c r="CB282" s="577"/>
      <c r="CC282" s="577"/>
      <c r="CD282" s="577"/>
      <c r="CE282" s="577"/>
      <c r="CF282" s="577"/>
      <c r="CG282" s="577"/>
      <c r="CH282" s="577"/>
      <c r="CI282" s="577"/>
      <c r="CJ282" s="577"/>
      <c r="CK282" s="577"/>
      <c r="CL282" s="577"/>
      <c r="CM282" s="577"/>
      <c r="CN282" s="577"/>
      <c r="CO282" s="577"/>
      <c r="CP282" s="577"/>
      <c r="CQ282" s="577"/>
      <c r="CR282" s="577"/>
      <c r="CS282" s="577"/>
      <c r="CT282" s="577"/>
      <c r="CU282" s="577"/>
      <c r="CV282" s="577"/>
      <c r="CW282" s="577"/>
    </row>
    <row r="283" spans="1:101" x14ac:dyDescent="0.3">
      <c r="A283" s="359">
        <f>+SUBTOTAL(3,$E$8:$E283)</f>
        <v>276</v>
      </c>
      <c r="B283" s="582">
        <v>45627</v>
      </c>
      <c r="C283" s="359" t="s">
        <v>845</v>
      </c>
      <c r="D283" s="359" t="str">
        <f>+VLOOKUP(C283,'Visual chart Edit'!$B$7:$C$491,2,FALSE)</f>
        <v>DA+3</v>
      </c>
      <c r="E283" s="359" t="s">
        <v>279</v>
      </c>
      <c r="F283" s="578">
        <v>45643</v>
      </c>
      <c r="G283" s="578">
        <v>45645</v>
      </c>
      <c r="H283" s="587" t="s">
        <v>888</v>
      </c>
      <c r="I283" s="580" t="s">
        <v>1029</v>
      </c>
      <c r="J283" s="581"/>
    </row>
    <row r="284" spans="1:101" x14ac:dyDescent="0.3">
      <c r="A284" s="359">
        <f>+SUBTOTAL(3,$E$8:$E284)</f>
        <v>277</v>
      </c>
      <c r="B284" s="582">
        <v>45627</v>
      </c>
      <c r="C284" s="582" t="s">
        <v>857</v>
      </c>
      <c r="D284" s="359" t="str">
        <f>+VLOOKUP(C284,'Visual chart Edit'!$B$7:$C$491,2,FALSE)</f>
        <v>DA+3</v>
      </c>
      <c r="E284" s="359" t="s">
        <v>279</v>
      </c>
      <c r="F284" s="578">
        <v>45645</v>
      </c>
      <c r="G284" s="578">
        <v>45646</v>
      </c>
      <c r="H284" s="587" t="s">
        <v>1022</v>
      </c>
      <c r="I284" s="580" t="s">
        <v>1029</v>
      </c>
      <c r="J284" s="581"/>
    </row>
    <row r="285" spans="1:101" x14ac:dyDescent="0.3">
      <c r="A285" s="359">
        <f>+SUBTOTAL(3,$E$8:$E285)</f>
        <v>278</v>
      </c>
      <c r="B285" s="582">
        <v>45627</v>
      </c>
      <c r="C285" s="359" t="s">
        <v>719</v>
      </c>
      <c r="D285" s="359" t="str">
        <f>+VLOOKUP(C285,'Visual chart Edit'!$B$7:$C$491,2,FALSE)</f>
        <v>DA+6</v>
      </c>
      <c r="E285" s="359" t="s">
        <v>146</v>
      </c>
      <c r="F285" s="578">
        <v>45643</v>
      </c>
      <c r="G285" s="578">
        <v>45646</v>
      </c>
      <c r="H285" s="579" t="s">
        <v>888</v>
      </c>
      <c r="I285" s="580" t="s">
        <v>1028</v>
      </c>
      <c r="J285" s="581"/>
    </row>
    <row r="286" spans="1:101" x14ac:dyDescent="0.3">
      <c r="A286" s="359">
        <f>+SUBTOTAL(3,$E$8:$E286)</f>
        <v>279</v>
      </c>
      <c r="B286" s="582">
        <v>45627</v>
      </c>
      <c r="C286" s="359" t="s">
        <v>847</v>
      </c>
      <c r="D286" s="359" t="str">
        <f>+VLOOKUP(C286,'Visual chart Edit'!$B$7:$C$491,2,FALSE)</f>
        <v>DA+3</v>
      </c>
      <c r="E286" s="359" t="s">
        <v>279</v>
      </c>
      <c r="F286" s="578">
        <v>45646</v>
      </c>
      <c r="G286" s="578">
        <v>45647</v>
      </c>
      <c r="H286" s="579" t="s">
        <v>888</v>
      </c>
      <c r="I286" s="580" t="s">
        <v>1029</v>
      </c>
      <c r="J286" s="581"/>
    </row>
    <row r="287" spans="1:101" x14ac:dyDescent="0.3">
      <c r="A287" s="359">
        <f>+SUBTOTAL(3,$E$8:$E287)</f>
        <v>280</v>
      </c>
      <c r="B287" s="582">
        <v>45627</v>
      </c>
      <c r="C287" s="359" t="s">
        <v>42</v>
      </c>
      <c r="D287" s="359" t="str">
        <f>+VLOOKUP(C287,'Visual chart Edit'!$B$7:$C$491,2,FALSE)</f>
        <v>DA+0</v>
      </c>
      <c r="E287" s="359" t="s">
        <v>32</v>
      </c>
      <c r="F287" s="578">
        <v>45644</v>
      </c>
      <c r="G287" s="578">
        <v>45649</v>
      </c>
      <c r="H287" s="579" t="s">
        <v>1023</v>
      </c>
      <c r="I287" s="580" t="s">
        <v>648</v>
      </c>
      <c r="J287" s="581"/>
    </row>
    <row r="288" spans="1:101" x14ac:dyDescent="0.3">
      <c r="A288" s="359">
        <f>+SUBTOTAL(3,$E$8:$E288)</f>
        <v>281</v>
      </c>
      <c r="B288" s="582">
        <v>45627</v>
      </c>
      <c r="C288" s="361" t="s">
        <v>858</v>
      </c>
      <c r="D288" s="359" t="str">
        <f>+VLOOKUP(C288,'Visual chart Edit'!$B$7:$C$491,2,FALSE)</f>
        <v>DB2+3</v>
      </c>
      <c r="E288" s="359" t="s">
        <v>279</v>
      </c>
      <c r="F288" s="578">
        <v>45648</v>
      </c>
      <c r="G288" s="578">
        <v>45649</v>
      </c>
      <c r="H288" s="579" t="s">
        <v>1022</v>
      </c>
      <c r="I288" s="580" t="s">
        <v>1029</v>
      </c>
      <c r="J288" s="581"/>
    </row>
    <row r="289" spans="1:10" x14ac:dyDescent="0.3">
      <c r="A289" s="359">
        <f>+SUBTOTAL(3,$E$8:$E289)</f>
        <v>282</v>
      </c>
      <c r="B289" s="582">
        <v>45627</v>
      </c>
      <c r="C289" s="361" t="s">
        <v>844</v>
      </c>
      <c r="D289" s="359" t="str">
        <f>+VLOOKUP(C289,'Visual chart Edit'!$B$7:$C$491,2,FALSE)</f>
        <v>DA+3</v>
      </c>
      <c r="E289" s="359" t="s">
        <v>279</v>
      </c>
      <c r="F289" s="578">
        <v>45648</v>
      </c>
      <c r="G289" s="578">
        <v>45649</v>
      </c>
      <c r="H289" s="579" t="s">
        <v>888</v>
      </c>
      <c r="I289" s="580" t="s">
        <v>1029</v>
      </c>
      <c r="J289" s="581"/>
    </row>
    <row r="290" spans="1:10" x14ac:dyDescent="0.3">
      <c r="A290" s="359">
        <f>+SUBTOTAL(3,$E$8:$E290)</f>
        <v>283</v>
      </c>
      <c r="B290" s="582">
        <v>45627</v>
      </c>
      <c r="C290" s="359" t="s">
        <v>457</v>
      </c>
      <c r="D290" s="359" t="str">
        <f>+VLOOKUP(C290,'Visual chart Edit'!$B$7:$C$491,2,FALSE)</f>
        <v>DA+3</v>
      </c>
      <c r="E290" s="359" t="s">
        <v>146</v>
      </c>
      <c r="F290" s="578">
        <v>45638</v>
      </c>
      <c r="G290" s="578">
        <v>45650</v>
      </c>
      <c r="H290" s="579" t="s">
        <v>1021</v>
      </c>
      <c r="I290" s="580" t="s">
        <v>648</v>
      </c>
      <c r="J290" s="581"/>
    </row>
    <row r="291" spans="1:10" x14ac:dyDescent="0.3">
      <c r="A291" s="359">
        <f>+SUBTOTAL(3,$E$8:$E291)</f>
        <v>284</v>
      </c>
      <c r="B291" s="582">
        <v>45627</v>
      </c>
      <c r="C291" s="359" t="s">
        <v>853</v>
      </c>
      <c r="D291" s="359" t="str">
        <f>+VLOOKUP(C291,'Visual chart Edit'!$B$7:$C$491,2,FALSE)</f>
        <v>DA+3</v>
      </c>
      <c r="E291" s="359" t="s">
        <v>279</v>
      </c>
      <c r="F291" s="578">
        <v>45650</v>
      </c>
      <c r="G291" s="578">
        <v>45651</v>
      </c>
      <c r="H291" s="579" t="s">
        <v>1022</v>
      </c>
      <c r="I291" s="580" t="s">
        <v>1029</v>
      </c>
      <c r="J291" s="581"/>
    </row>
    <row r="292" spans="1:10" x14ac:dyDescent="0.3">
      <c r="A292" s="359">
        <f>+SUBTOTAL(3,$E$8:$E292)</f>
        <v>285</v>
      </c>
      <c r="B292" s="582">
        <v>45627</v>
      </c>
      <c r="C292" s="359" t="s">
        <v>720</v>
      </c>
      <c r="D292" s="359" t="str">
        <f>+VLOOKUP(C292,'Visual chart Edit'!$B$7:$C$491,2,FALSE)</f>
        <v>DA+6</v>
      </c>
      <c r="E292" s="359" t="s">
        <v>146</v>
      </c>
      <c r="F292" s="578">
        <v>45650</v>
      </c>
      <c r="G292" s="578">
        <v>45651</v>
      </c>
      <c r="H292" s="579" t="s">
        <v>888</v>
      </c>
      <c r="I292" s="580" t="s">
        <v>1032</v>
      </c>
      <c r="J292" s="581"/>
    </row>
    <row r="293" spans="1:10" x14ac:dyDescent="0.3">
      <c r="A293" s="359">
        <f>+SUBTOTAL(3,$E$8:$E293)</f>
        <v>286</v>
      </c>
      <c r="B293" s="582">
        <v>45627</v>
      </c>
      <c r="C293" s="361" t="s">
        <v>848</v>
      </c>
      <c r="D293" s="359" t="str">
        <f>+VLOOKUP(C293,'Visual chart Edit'!$B$7:$C$491,2,FALSE)</f>
        <v>DA+3</v>
      </c>
      <c r="E293" s="359" t="s">
        <v>279</v>
      </c>
      <c r="F293" s="578">
        <v>45650</v>
      </c>
      <c r="G293" s="578">
        <v>45651</v>
      </c>
      <c r="H293" s="579" t="s">
        <v>888</v>
      </c>
      <c r="I293" s="580" t="s">
        <v>1028</v>
      </c>
      <c r="J293" s="581"/>
    </row>
    <row r="294" spans="1:10" x14ac:dyDescent="0.3">
      <c r="A294" s="359">
        <f>+SUBTOTAL(3,$E$8:$E294)</f>
        <v>287</v>
      </c>
      <c r="B294" s="582">
        <v>45627</v>
      </c>
      <c r="C294" s="359" t="s">
        <v>453</v>
      </c>
      <c r="D294" s="359" t="str">
        <f>+VLOOKUP(C294,'Visual chart Edit'!$B$7:$C$491,2,FALSE)</f>
        <v>DA+3</v>
      </c>
      <c r="E294" s="359" t="s">
        <v>146</v>
      </c>
      <c r="F294" s="578">
        <v>45643</v>
      </c>
      <c r="G294" s="578">
        <v>45653</v>
      </c>
      <c r="H294" s="579" t="s">
        <v>624</v>
      </c>
      <c r="I294" s="580" t="s">
        <v>648</v>
      </c>
      <c r="J294" s="581"/>
    </row>
    <row r="295" spans="1:10" x14ac:dyDescent="0.3">
      <c r="A295" s="359">
        <f>+SUBTOTAL(3,$E$8:$E295)</f>
        <v>288</v>
      </c>
      <c r="B295" s="582">
        <v>45627</v>
      </c>
      <c r="C295" s="359" t="s">
        <v>854</v>
      </c>
      <c r="D295" s="359" t="str">
        <f>+VLOOKUP(C295,'Visual chart Edit'!$B$7:$C$491,2,FALSE)</f>
        <v>DA+3</v>
      </c>
      <c r="E295" s="359" t="s">
        <v>279</v>
      </c>
      <c r="F295" s="578">
        <v>45652</v>
      </c>
      <c r="G295" s="578">
        <v>45653</v>
      </c>
      <c r="H295" s="579" t="s">
        <v>1022</v>
      </c>
      <c r="I295" s="580" t="s">
        <v>1029</v>
      </c>
      <c r="J295" s="581"/>
    </row>
    <row r="296" spans="1:10" x14ac:dyDescent="0.3">
      <c r="A296" s="359">
        <f>+SUBTOTAL(3,$E$8:$E296)</f>
        <v>289</v>
      </c>
      <c r="B296" s="582">
        <v>45627</v>
      </c>
      <c r="C296" s="361" t="s">
        <v>849</v>
      </c>
      <c r="D296" s="359" t="str">
        <f>+VLOOKUP(C296,'Visual chart Edit'!$B$7:$C$491,2,FALSE)</f>
        <v>DA+3</v>
      </c>
      <c r="E296" s="359" t="s">
        <v>279</v>
      </c>
      <c r="F296" s="578">
        <v>45652</v>
      </c>
      <c r="G296" s="578">
        <v>45653</v>
      </c>
      <c r="H296" s="579" t="s">
        <v>888</v>
      </c>
      <c r="I296" s="580" t="s">
        <v>1029</v>
      </c>
      <c r="J296" s="581"/>
    </row>
    <row r="297" spans="1:10" x14ac:dyDescent="0.3">
      <c r="A297" s="359">
        <f>+SUBTOTAL(3,$E$8:$E297)</f>
        <v>290</v>
      </c>
      <c r="B297" s="582">
        <v>45627</v>
      </c>
      <c r="C297" s="359" t="s">
        <v>731</v>
      </c>
      <c r="D297" s="359" t="str">
        <f>+VLOOKUP(C297,'Visual chart Edit'!$B$7:$C$491,2,FALSE)</f>
        <v>DA+0</v>
      </c>
      <c r="E297" s="359" t="s">
        <v>146</v>
      </c>
      <c r="F297" s="578">
        <v>45651</v>
      </c>
      <c r="G297" s="578">
        <v>45655</v>
      </c>
      <c r="H297" s="579" t="s">
        <v>1022</v>
      </c>
      <c r="I297" s="580" t="s">
        <v>1032</v>
      </c>
      <c r="J297" s="581"/>
    </row>
    <row r="298" spans="1:10" x14ac:dyDescent="0.3">
      <c r="A298" s="359">
        <f>+SUBTOTAL(3,$E$8:$E298)</f>
        <v>291</v>
      </c>
      <c r="B298" s="582">
        <v>45627</v>
      </c>
      <c r="C298" s="359" t="s">
        <v>30</v>
      </c>
      <c r="D298" s="359" t="str">
        <f>+VLOOKUP(C298,'Visual chart Edit'!$B$7:$C$491,2,FALSE)</f>
        <v>DB2+0</v>
      </c>
      <c r="E298" s="359" t="s">
        <v>146</v>
      </c>
      <c r="F298" s="578">
        <v>45647</v>
      </c>
      <c r="G298" s="578">
        <v>45656</v>
      </c>
      <c r="H298" s="579" t="s">
        <v>629</v>
      </c>
      <c r="I298" s="580" t="s">
        <v>225</v>
      </c>
      <c r="J298" s="581"/>
    </row>
    <row r="299" spans="1:10" x14ac:dyDescent="0.3">
      <c r="A299" s="359">
        <f>+SUBTOTAL(3,$E$8:$E299)</f>
        <v>292</v>
      </c>
      <c r="B299" s="582">
        <v>45627</v>
      </c>
      <c r="C299" s="359" t="s">
        <v>852</v>
      </c>
      <c r="D299" s="359" t="str">
        <f>+VLOOKUP(C299,'Visual chart Edit'!$B$7:$C$491,2,FALSE)</f>
        <v>DA+6</v>
      </c>
      <c r="E299" s="359" t="s">
        <v>279</v>
      </c>
      <c r="F299" s="578">
        <v>45655</v>
      </c>
      <c r="G299" s="578">
        <v>45656</v>
      </c>
      <c r="H299" s="579" t="s">
        <v>1022</v>
      </c>
      <c r="I299" s="580" t="s">
        <v>1029</v>
      </c>
      <c r="J299" s="581"/>
    </row>
    <row r="300" spans="1:10" x14ac:dyDescent="0.3">
      <c r="A300" s="359">
        <f>+SUBTOTAL(3,$E$8:$E300)</f>
        <v>293</v>
      </c>
      <c r="B300" s="582">
        <v>45627</v>
      </c>
      <c r="C300" s="359" t="s">
        <v>722</v>
      </c>
      <c r="D300" s="359" t="str">
        <f>+VLOOKUP(C300,'Visual chart Edit'!$B$7:$C$491,2,FALSE)</f>
        <v>DA+9</v>
      </c>
      <c r="E300" s="359" t="s">
        <v>146</v>
      </c>
      <c r="F300" s="578">
        <v>45653</v>
      </c>
      <c r="G300" s="578">
        <v>45656</v>
      </c>
      <c r="H300" s="579" t="s">
        <v>888</v>
      </c>
      <c r="I300" s="580" t="s">
        <v>1032</v>
      </c>
      <c r="J300" s="581"/>
    </row>
    <row r="301" spans="1:10" x14ac:dyDescent="0.3">
      <c r="A301" s="359">
        <f>+SUBTOTAL(3,$E$8:$E301)</f>
        <v>294</v>
      </c>
      <c r="B301" s="582">
        <v>45627</v>
      </c>
      <c r="C301" s="359" t="s">
        <v>160</v>
      </c>
      <c r="D301" s="359" t="str">
        <f>+VLOOKUP(C301,'Visual chart Edit'!$B$7:$C$491,2,FALSE)</f>
        <v>DA+3</v>
      </c>
      <c r="E301" s="359" t="s">
        <v>279</v>
      </c>
      <c r="F301" s="578">
        <v>45651</v>
      </c>
      <c r="G301" s="578">
        <v>45657</v>
      </c>
      <c r="H301" s="579" t="s">
        <v>1024</v>
      </c>
      <c r="I301" s="580" t="s">
        <v>648</v>
      </c>
      <c r="J301" s="581"/>
    </row>
    <row r="302" spans="1:10" x14ac:dyDescent="0.3">
      <c r="A302" s="359">
        <f>+SUBTOTAL(3,$E$8:$E302)</f>
        <v>295</v>
      </c>
      <c r="B302" s="582">
        <v>45627</v>
      </c>
      <c r="C302" s="359" t="s">
        <v>216</v>
      </c>
      <c r="D302" s="359" t="str">
        <f>+VLOOKUP(C302,'Visual chart Edit'!$B$7:$C$491,2,FALSE)</f>
        <v>DA+0</v>
      </c>
      <c r="E302" s="359" t="s">
        <v>279</v>
      </c>
      <c r="F302" s="578">
        <v>45651</v>
      </c>
      <c r="G302" s="578">
        <v>45657</v>
      </c>
      <c r="H302" s="579" t="s">
        <v>629</v>
      </c>
      <c r="I302" s="580" t="s">
        <v>225</v>
      </c>
      <c r="J302" s="581"/>
    </row>
    <row r="303" spans="1:10" x14ac:dyDescent="0.3">
      <c r="A303" s="359">
        <f>+SUBTOTAL(3,$E$8:$E303)</f>
        <v>296</v>
      </c>
      <c r="B303" s="582">
        <v>45627</v>
      </c>
      <c r="C303" s="359" t="s">
        <v>106</v>
      </c>
      <c r="D303" s="359" t="str">
        <f>+VLOOKUP(C303,'Visual chart Edit'!$B$7:$C$491,2,FALSE)</f>
        <v>DB2+3</v>
      </c>
      <c r="E303" s="589" t="s">
        <v>279</v>
      </c>
      <c r="F303" s="578">
        <v>45655</v>
      </c>
      <c r="G303" s="578">
        <v>45657</v>
      </c>
      <c r="H303" s="587" t="s">
        <v>888</v>
      </c>
      <c r="I303" s="580" t="s">
        <v>1029</v>
      </c>
      <c r="J303" s="581"/>
    </row>
    <row r="304" spans="1:10" x14ac:dyDescent="0.3">
      <c r="A304" s="359">
        <f>+SUBTOTAL(3,$E$8:$E304)</f>
        <v>297</v>
      </c>
      <c r="B304" s="582">
        <v>45658</v>
      </c>
      <c r="C304" s="359" t="s">
        <v>536</v>
      </c>
      <c r="D304" s="359" t="str">
        <f>+VLOOKUP(C304,'Visual chart Edit'!$B$7:$C$491,2,FALSE)</f>
        <v>DA+6</v>
      </c>
      <c r="E304" s="589" t="s">
        <v>146</v>
      </c>
      <c r="F304" s="578">
        <v>45649</v>
      </c>
      <c r="G304" s="578">
        <v>45661</v>
      </c>
      <c r="H304" s="587" t="s">
        <v>1019</v>
      </c>
      <c r="I304" s="580" t="s">
        <v>647</v>
      </c>
      <c r="J304" s="581"/>
    </row>
    <row r="305" spans="1:10" x14ac:dyDescent="0.3">
      <c r="A305" s="359">
        <f>+SUBTOTAL(3,$E$8:$E305)</f>
        <v>298</v>
      </c>
      <c r="B305" s="582">
        <v>45658</v>
      </c>
      <c r="C305" s="359" t="s">
        <v>851</v>
      </c>
      <c r="D305" s="359" t="str">
        <f>+VLOOKUP(C305,'Visual chart Edit'!$B$7:$C$491,2,FALSE)</f>
        <v>DA+3</v>
      </c>
      <c r="E305" s="589" t="s">
        <v>279</v>
      </c>
      <c r="F305" s="578">
        <v>45657</v>
      </c>
      <c r="G305" s="578">
        <v>45661</v>
      </c>
      <c r="H305" s="587" t="s">
        <v>1022</v>
      </c>
      <c r="I305" s="580" t="s">
        <v>1029</v>
      </c>
      <c r="J305" s="581"/>
    </row>
    <row r="306" spans="1:10" x14ac:dyDescent="0.3">
      <c r="A306" s="359">
        <f>+SUBTOTAL(3,$E$8:$E306)</f>
        <v>299</v>
      </c>
      <c r="B306" s="582">
        <v>45658</v>
      </c>
      <c r="C306" s="359" t="s">
        <v>850</v>
      </c>
      <c r="D306" s="359" t="str">
        <f>+VLOOKUP(C306,'Visual chart Edit'!$B$7:$C$491,2,FALSE)</f>
        <v>DA+3</v>
      </c>
      <c r="E306" s="589" t="s">
        <v>279</v>
      </c>
      <c r="F306" s="578">
        <v>45661</v>
      </c>
      <c r="G306" s="578">
        <v>45663</v>
      </c>
      <c r="H306" s="587" t="s">
        <v>1022</v>
      </c>
      <c r="I306" s="580" t="s">
        <v>1029</v>
      </c>
      <c r="J306" s="581"/>
    </row>
    <row r="307" spans="1:10" x14ac:dyDescent="0.3">
      <c r="A307" s="359">
        <f>+SUBTOTAL(3,$E$8:$E307)</f>
        <v>300</v>
      </c>
      <c r="B307" s="582">
        <v>45658</v>
      </c>
      <c r="C307" s="359" t="s">
        <v>741</v>
      </c>
      <c r="D307" s="359" t="str">
        <f>+VLOOKUP(C307,'Visual chart Edit'!$B$7:$C$491,2,FALSE)</f>
        <v>DA+6</v>
      </c>
      <c r="E307" s="589" t="s">
        <v>146</v>
      </c>
      <c r="F307" s="578">
        <v>45659</v>
      </c>
      <c r="G307" s="578">
        <v>45663</v>
      </c>
      <c r="H307" s="587" t="s">
        <v>888</v>
      </c>
      <c r="I307" s="580" t="s">
        <v>1032</v>
      </c>
      <c r="J307" s="581"/>
    </row>
    <row r="308" spans="1:10" x14ac:dyDescent="0.3">
      <c r="A308" s="359">
        <f>+SUBTOTAL(3,$E$8:$E308)</f>
        <v>301</v>
      </c>
      <c r="B308" s="582">
        <v>45658</v>
      </c>
      <c r="C308" s="359" t="s">
        <v>673</v>
      </c>
      <c r="D308" s="359" t="str">
        <f>+VLOOKUP(C308,'Visual chart Edit'!$B$7:$C$491,2,FALSE)</f>
        <v>DA+0</v>
      </c>
      <c r="E308" s="589" t="s">
        <v>146</v>
      </c>
      <c r="F308" s="578">
        <v>45659</v>
      </c>
      <c r="G308" s="578">
        <v>45663</v>
      </c>
      <c r="H308" s="587" t="s">
        <v>888</v>
      </c>
      <c r="I308" s="580" t="s">
        <v>1032</v>
      </c>
      <c r="J308" s="581"/>
    </row>
    <row r="309" spans="1:10" x14ac:dyDescent="0.3">
      <c r="A309" s="359">
        <f>+SUBTOTAL(3,$E$8:$E309)</f>
        <v>302</v>
      </c>
      <c r="B309" s="582">
        <v>45658</v>
      </c>
      <c r="C309" s="359" t="s">
        <v>674</v>
      </c>
      <c r="D309" s="359" t="str">
        <f>+VLOOKUP(C309,'Visual chart Edit'!$B$7:$C$491,2,FALSE)</f>
        <v>DA+0</v>
      </c>
      <c r="E309" s="589" t="s">
        <v>146</v>
      </c>
      <c r="F309" s="578">
        <v>45661</v>
      </c>
      <c r="G309" s="578">
        <v>45664</v>
      </c>
      <c r="H309" s="587" t="s">
        <v>888</v>
      </c>
      <c r="I309" s="580" t="s">
        <v>1032</v>
      </c>
      <c r="J309" s="581"/>
    </row>
    <row r="310" spans="1:10" x14ac:dyDescent="0.3">
      <c r="A310" s="359">
        <f>+SUBTOTAL(3,$E$8:$E310)</f>
        <v>303</v>
      </c>
      <c r="B310" s="582">
        <v>45658</v>
      </c>
      <c r="C310" s="359" t="s">
        <v>470</v>
      </c>
      <c r="D310" s="359" t="str">
        <f>+VLOOKUP(C310,'Visual chart Edit'!$B$7:$C$491,2,FALSE)</f>
        <v>DA+3</v>
      </c>
      <c r="E310" s="589" t="s">
        <v>32</v>
      </c>
      <c r="F310" s="578">
        <v>45659</v>
      </c>
      <c r="G310" s="578">
        <v>45665</v>
      </c>
      <c r="H310" s="587" t="s">
        <v>1024</v>
      </c>
      <c r="I310" s="580" t="s">
        <v>666</v>
      </c>
      <c r="J310" s="581"/>
    </row>
    <row r="311" spans="1:10" x14ac:dyDescent="0.3">
      <c r="A311" s="359">
        <f>+SUBTOTAL(3,$E$8:$E311)</f>
        <v>304</v>
      </c>
      <c r="B311" s="582">
        <v>45658</v>
      </c>
      <c r="C311" s="359" t="s">
        <v>730</v>
      </c>
      <c r="D311" s="359" t="str">
        <f>+VLOOKUP(C311,'Visual chart Edit'!$B$7:$C$491,2,FALSE)</f>
        <v>DA+9</v>
      </c>
      <c r="E311" s="589" t="s">
        <v>146</v>
      </c>
      <c r="F311" s="578">
        <v>45655</v>
      </c>
      <c r="G311" s="578">
        <v>45665</v>
      </c>
      <c r="H311" s="587" t="s">
        <v>1022</v>
      </c>
      <c r="I311" s="580" t="s">
        <v>1032</v>
      </c>
      <c r="J311" s="581"/>
    </row>
    <row r="312" spans="1:10" x14ac:dyDescent="0.3">
      <c r="A312" s="359">
        <f>+SUBTOTAL(3,$E$8:$E312)</f>
        <v>305</v>
      </c>
      <c r="B312" s="582">
        <v>45658</v>
      </c>
      <c r="C312" s="359" t="s">
        <v>841</v>
      </c>
      <c r="D312" s="359" t="str">
        <f>+VLOOKUP(C312,'Visual chart Edit'!$B$7:$C$491,2,FALSE)</f>
        <v>DA+3</v>
      </c>
      <c r="E312" s="589" t="s">
        <v>279</v>
      </c>
      <c r="F312" s="578">
        <v>45664</v>
      </c>
      <c r="G312" s="578">
        <v>45666</v>
      </c>
      <c r="H312" s="587" t="s">
        <v>1022</v>
      </c>
      <c r="I312" s="580" t="s">
        <v>1029</v>
      </c>
      <c r="J312" s="581"/>
    </row>
    <row r="313" spans="1:10" x14ac:dyDescent="0.3">
      <c r="A313" s="359">
        <f>+SUBTOTAL(3,$E$8:$E313)</f>
        <v>306</v>
      </c>
      <c r="B313" s="582">
        <v>45658</v>
      </c>
      <c r="C313" s="359" t="s">
        <v>742</v>
      </c>
      <c r="D313" s="359" t="str">
        <f>+VLOOKUP(C313,'Visual chart Edit'!$B$7:$C$491,2,FALSE)</f>
        <v>DA+9</v>
      </c>
      <c r="E313" s="589" t="s">
        <v>146</v>
      </c>
      <c r="F313" s="578">
        <v>45663</v>
      </c>
      <c r="G313" s="578">
        <v>45666</v>
      </c>
      <c r="H313" s="587" t="s">
        <v>888</v>
      </c>
      <c r="I313" s="580" t="s">
        <v>1032</v>
      </c>
      <c r="J313" s="581"/>
    </row>
    <row r="314" spans="1:10" x14ac:dyDescent="0.3">
      <c r="A314" s="359">
        <f>+SUBTOTAL(3,$E$8:$E314)</f>
        <v>307</v>
      </c>
      <c r="B314" s="582">
        <v>45658</v>
      </c>
      <c r="C314" s="359" t="s">
        <v>684</v>
      </c>
      <c r="D314" s="359" t="str">
        <f>+VLOOKUP(C314,'Visual chart Edit'!$B$7:$C$491,2,FALSE)</f>
        <v>DC2+0</v>
      </c>
      <c r="E314" s="589" t="s">
        <v>146</v>
      </c>
      <c r="F314" s="578">
        <v>45663</v>
      </c>
      <c r="G314" s="578">
        <v>45666</v>
      </c>
      <c r="H314" s="587" t="s">
        <v>889</v>
      </c>
      <c r="I314" s="580" t="s">
        <v>1032</v>
      </c>
      <c r="J314" s="581"/>
    </row>
    <row r="315" spans="1:10" x14ac:dyDescent="0.3">
      <c r="A315" s="359">
        <f>+SUBTOTAL(3,$E$8:$E315)</f>
        <v>308</v>
      </c>
      <c r="B315" s="582">
        <v>45658</v>
      </c>
      <c r="C315" s="359" t="s">
        <v>683</v>
      </c>
      <c r="D315" s="359" t="str">
        <f>+VLOOKUP(C315,'Visual chart Edit'!$B$7:$C$491,2,FALSE)</f>
        <v>DA+0</v>
      </c>
      <c r="E315" s="589" t="s">
        <v>146</v>
      </c>
      <c r="F315" s="578">
        <v>45664</v>
      </c>
      <c r="G315" s="578">
        <v>45666</v>
      </c>
      <c r="H315" s="587" t="s">
        <v>889</v>
      </c>
      <c r="I315" s="580" t="s">
        <v>1032</v>
      </c>
      <c r="J315" s="581"/>
    </row>
    <row r="316" spans="1:10" x14ac:dyDescent="0.3">
      <c r="A316" s="359">
        <f>+SUBTOTAL(3,$E$8:$E316)</f>
        <v>309</v>
      </c>
      <c r="B316" s="582">
        <v>45658</v>
      </c>
      <c r="C316" s="359" t="s">
        <v>729</v>
      </c>
      <c r="D316" s="359" t="str">
        <f>+VLOOKUP(C316,'Visual chart Edit'!$B$7:$C$491,2,FALSE)</f>
        <v>DB2+9</v>
      </c>
      <c r="E316" s="589" t="s">
        <v>146</v>
      </c>
      <c r="F316" s="578">
        <v>45663</v>
      </c>
      <c r="G316" s="578">
        <v>45669</v>
      </c>
      <c r="H316" s="587" t="s">
        <v>1022</v>
      </c>
      <c r="I316" s="580" t="s">
        <v>1032</v>
      </c>
      <c r="J316" s="581"/>
    </row>
    <row r="317" spans="1:10" x14ac:dyDescent="0.3">
      <c r="A317" s="359">
        <f>+SUBTOTAL(3,$E$8:$E317)</f>
        <v>310</v>
      </c>
      <c r="B317" s="582">
        <v>45658</v>
      </c>
      <c r="C317" s="359" t="s">
        <v>682</v>
      </c>
      <c r="D317" s="359" t="str">
        <f>+VLOOKUP(C317,'Visual chart Edit'!$B$7:$C$491,2,FALSE)</f>
        <v>DB1+9</v>
      </c>
      <c r="E317" s="589" t="s">
        <v>146</v>
      </c>
      <c r="F317" s="578">
        <v>45668</v>
      </c>
      <c r="G317" s="578">
        <v>45669</v>
      </c>
      <c r="H317" s="587" t="s">
        <v>889</v>
      </c>
      <c r="I317" s="580" t="s">
        <v>1032</v>
      </c>
      <c r="J317" s="581"/>
    </row>
    <row r="318" spans="1:10" x14ac:dyDescent="0.3">
      <c r="A318" s="359">
        <f>+SUBTOTAL(3,$E$8:$E318)</f>
        <v>311</v>
      </c>
      <c r="B318" s="582">
        <v>45658</v>
      </c>
      <c r="C318" s="359" t="s">
        <v>676</v>
      </c>
      <c r="D318" s="359" t="str">
        <f>+VLOOKUP(C318,'Visual chart Edit'!$B$7:$C$491,2,FALSE)</f>
        <v>DA+9</v>
      </c>
      <c r="E318" s="589" t="s">
        <v>146</v>
      </c>
      <c r="F318" s="578">
        <v>45665</v>
      </c>
      <c r="G318" s="578">
        <v>45669</v>
      </c>
      <c r="H318" s="587" t="s">
        <v>888</v>
      </c>
      <c r="I318" s="580" t="s">
        <v>1032</v>
      </c>
      <c r="J318" s="581"/>
    </row>
    <row r="319" spans="1:10" x14ac:dyDescent="0.3">
      <c r="A319" s="359">
        <f>+SUBTOTAL(3,$E$8:$E319)</f>
        <v>312</v>
      </c>
      <c r="B319" s="582">
        <v>45658</v>
      </c>
      <c r="C319" s="359" t="s">
        <v>842</v>
      </c>
      <c r="D319" s="359" t="str">
        <f>+VLOOKUP(C319,'Visual chart Edit'!$B$7:$C$491,2,FALSE)</f>
        <v>DA+3</v>
      </c>
      <c r="E319" s="589" t="s">
        <v>279</v>
      </c>
      <c r="F319" s="578">
        <v>45669</v>
      </c>
      <c r="G319" s="578">
        <v>45670</v>
      </c>
      <c r="H319" s="587" t="s">
        <v>1022</v>
      </c>
      <c r="I319" s="580" t="s">
        <v>1029</v>
      </c>
      <c r="J319" s="581"/>
    </row>
    <row r="320" spans="1:10" x14ac:dyDescent="0.3">
      <c r="A320" s="359">
        <f>+SUBTOTAL(3,$E$8:$E320)</f>
        <v>313</v>
      </c>
      <c r="B320" s="582">
        <v>45658</v>
      </c>
      <c r="C320" s="359" t="s">
        <v>209</v>
      </c>
      <c r="D320" s="359" t="str">
        <f>+VLOOKUP(C320,'Visual chart Edit'!$B$7:$C$491,2,FALSE)</f>
        <v>DA+9</v>
      </c>
      <c r="E320" s="589" t="s">
        <v>146</v>
      </c>
      <c r="F320" s="578">
        <v>45665</v>
      </c>
      <c r="G320" s="578">
        <v>45671</v>
      </c>
      <c r="H320" s="587" t="s">
        <v>1025</v>
      </c>
      <c r="I320" s="580" t="s">
        <v>225</v>
      </c>
      <c r="J320" s="581"/>
    </row>
    <row r="321" spans="1:10" x14ac:dyDescent="0.3">
      <c r="A321" s="359">
        <f>+SUBTOTAL(3,$E$8:$E321)</f>
        <v>314</v>
      </c>
      <c r="B321" s="582">
        <v>45658</v>
      </c>
      <c r="C321" s="359" t="s">
        <v>843</v>
      </c>
      <c r="D321" s="359" t="str">
        <f>+VLOOKUP(C321,'Visual chart Edit'!$B$7:$C$491,2,FALSE)</f>
        <v>DA+3</v>
      </c>
      <c r="E321" s="589" t="s">
        <v>279</v>
      </c>
      <c r="F321" s="578">
        <v>45670</v>
      </c>
      <c r="G321" s="578">
        <v>45672</v>
      </c>
      <c r="H321" s="587" t="s">
        <v>1022</v>
      </c>
      <c r="I321" s="580" t="s">
        <v>1029</v>
      </c>
      <c r="J321" s="581"/>
    </row>
    <row r="322" spans="1:10" x14ac:dyDescent="0.3">
      <c r="A322" s="359">
        <f>+SUBTOTAL(3,$E$8:$E322)</f>
        <v>315</v>
      </c>
      <c r="B322" s="582">
        <v>45658</v>
      </c>
      <c r="C322" s="359" t="s">
        <v>732</v>
      </c>
      <c r="D322" s="359" t="str">
        <f>+VLOOKUP(C322,'Visual chart Edit'!$B$7:$C$491,2,FALSE)</f>
        <v>DA+6</v>
      </c>
      <c r="E322" s="589" t="s">
        <v>146</v>
      </c>
      <c r="F322" s="578">
        <v>45668</v>
      </c>
      <c r="G322" s="578">
        <v>45672</v>
      </c>
      <c r="H322" s="587" t="s">
        <v>1022</v>
      </c>
      <c r="I322" s="580" t="s">
        <v>1032</v>
      </c>
      <c r="J322" s="581"/>
    </row>
    <row r="323" spans="1:10" x14ac:dyDescent="0.3">
      <c r="A323" s="359">
        <f>+SUBTOTAL(3,$E$8:$E323)</f>
        <v>316</v>
      </c>
      <c r="B323" s="582">
        <v>45658</v>
      </c>
      <c r="C323" s="359" t="s">
        <v>214</v>
      </c>
      <c r="D323" s="359" t="str">
        <f>+VLOOKUP(C323,'Visual chart Edit'!$B$7:$C$491,2,FALSE)</f>
        <v>DB1+0</v>
      </c>
      <c r="E323" s="589" t="s">
        <v>146</v>
      </c>
      <c r="F323" s="578">
        <v>45665</v>
      </c>
      <c r="G323" s="578">
        <v>45673</v>
      </c>
      <c r="H323" s="587" t="s">
        <v>629</v>
      </c>
      <c r="I323" s="580" t="s">
        <v>225</v>
      </c>
      <c r="J323" s="581"/>
    </row>
    <row r="324" spans="1:10" x14ac:dyDescent="0.3">
      <c r="A324" s="359">
        <f>+SUBTOTAL(3,$E$8:$E324)</f>
        <v>317</v>
      </c>
      <c r="B324" s="582">
        <v>45658</v>
      </c>
      <c r="C324" s="359" t="s">
        <v>103</v>
      </c>
      <c r="D324" s="359" t="str">
        <f>+VLOOKUP(C324,'Visual chart Edit'!$B$7:$C$491,2,FALSE)</f>
        <v>DD45+0</v>
      </c>
      <c r="E324" s="589" t="s">
        <v>279</v>
      </c>
      <c r="F324" s="578">
        <v>45670</v>
      </c>
      <c r="G324" s="578">
        <v>45674</v>
      </c>
      <c r="H324" s="587" t="s">
        <v>884</v>
      </c>
      <c r="I324" s="580" t="s">
        <v>1028</v>
      </c>
      <c r="J324" s="581"/>
    </row>
    <row r="325" spans="1:10" x14ac:dyDescent="0.3">
      <c r="A325" s="359">
        <f>+SUBTOTAL(3,$E$8:$E325)</f>
        <v>318</v>
      </c>
      <c r="B325" s="582">
        <v>45658</v>
      </c>
      <c r="C325" s="359" t="s">
        <v>633</v>
      </c>
      <c r="D325" s="359" t="str">
        <f>+VLOOKUP(C325,'Visual chart Edit'!$B$7:$C$491,2,FALSE)</f>
        <v>DA+6</v>
      </c>
      <c r="E325" s="589" t="s">
        <v>32</v>
      </c>
      <c r="F325" s="578">
        <v>45668</v>
      </c>
      <c r="G325" s="578">
        <v>45675</v>
      </c>
      <c r="H325" s="587" t="s">
        <v>1024</v>
      </c>
      <c r="I325" s="580" t="s">
        <v>666</v>
      </c>
      <c r="J325" s="581"/>
    </row>
    <row r="326" spans="1:10" x14ac:dyDescent="0.3">
      <c r="A326" s="359">
        <f>+SUBTOTAL(3,$E$8:$E326)</f>
        <v>319</v>
      </c>
      <c r="B326" s="582">
        <v>45658</v>
      </c>
      <c r="C326" s="359" t="s">
        <v>733</v>
      </c>
      <c r="D326" s="359" t="str">
        <f>+VLOOKUP(C326,'Visual chart Edit'!$B$7:$C$491,2,FALSE)</f>
        <v>DA+0</v>
      </c>
      <c r="E326" s="589" t="s">
        <v>146</v>
      </c>
      <c r="F326" s="578">
        <v>45671</v>
      </c>
      <c r="G326" s="578">
        <v>45675</v>
      </c>
      <c r="H326" s="587" t="s">
        <v>1022</v>
      </c>
      <c r="I326" s="580" t="s">
        <v>1032</v>
      </c>
      <c r="J326" s="581"/>
    </row>
    <row r="327" spans="1:10" x14ac:dyDescent="0.3">
      <c r="A327" s="359">
        <f>+SUBTOTAL(3,$E$8:$E327)</f>
        <v>320</v>
      </c>
      <c r="B327" s="582">
        <v>45658</v>
      </c>
      <c r="C327" s="359" t="s">
        <v>718</v>
      </c>
      <c r="D327" s="359" t="str">
        <f>+VLOOKUP(C327,'Visual chart Edit'!$B$7:$C$491,2,FALSE)</f>
        <v>DC2+0</v>
      </c>
      <c r="E327" s="589" t="s">
        <v>146</v>
      </c>
      <c r="F327" s="578">
        <v>45668</v>
      </c>
      <c r="G327" s="578">
        <v>45675</v>
      </c>
      <c r="H327" s="587" t="s">
        <v>888</v>
      </c>
      <c r="I327" s="580" t="s">
        <v>1032</v>
      </c>
      <c r="J327" s="581"/>
    </row>
    <row r="328" spans="1:10" x14ac:dyDescent="0.3">
      <c r="A328" s="359">
        <f>+SUBTOTAL(3,$E$8:$E328)</f>
        <v>321</v>
      </c>
      <c r="B328" s="582">
        <v>45658</v>
      </c>
      <c r="C328" s="359" t="s">
        <v>677</v>
      </c>
      <c r="D328" s="359" t="str">
        <f>+VLOOKUP(C328,'Visual chart Edit'!$B$7:$C$491,2,FALSE)</f>
        <v>DA+9</v>
      </c>
      <c r="E328" s="589" t="s">
        <v>146</v>
      </c>
      <c r="F328" s="578">
        <v>45670</v>
      </c>
      <c r="G328" s="578">
        <v>45676</v>
      </c>
      <c r="H328" s="587" t="s">
        <v>888</v>
      </c>
      <c r="I328" s="580" t="s">
        <v>1032</v>
      </c>
      <c r="J328" s="581"/>
    </row>
    <row r="329" spans="1:10" x14ac:dyDescent="0.3">
      <c r="A329" s="359">
        <f>+SUBTOTAL(3,$E$8:$E329)</f>
        <v>322</v>
      </c>
      <c r="B329" s="582">
        <v>45658</v>
      </c>
      <c r="C329" s="359" t="s">
        <v>451</v>
      </c>
      <c r="D329" s="359" t="str">
        <f>+VLOOKUP(C329,'Visual chart Edit'!$B$7:$C$491,2,FALSE)</f>
        <v>DC1+0</v>
      </c>
      <c r="E329" s="589" t="s">
        <v>279</v>
      </c>
      <c r="F329" s="578">
        <v>45661</v>
      </c>
      <c r="G329" s="578">
        <v>45677</v>
      </c>
      <c r="H329" s="587" t="s">
        <v>624</v>
      </c>
      <c r="I329" s="580" t="s">
        <v>666</v>
      </c>
      <c r="J329" s="581"/>
    </row>
    <row r="330" spans="1:10" x14ac:dyDescent="0.3">
      <c r="A330" s="359">
        <f>+SUBTOTAL(3,$E$8:$E330)</f>
        <v>323</v>
      </c>
      <c r="B330" s="582">
        <v>45658</v>
      </c>
      <c r="C330" s="359" t="s">
        <v>681</v>
      </c>
      <c r="D330" s="359" t="str">
        <f>+VLOOKUP(C330,'Visual chart Edit'!$B$7:$C$491,2,FALSE)</f>
        <v>DA+9</v>
      </c>
      <c r="E330" s="589" t="s">
        <v>146</v>
      </c>
      <c r="F330" s="578">
        <v>45672</v>
      </c>
      <c r="G330" s="578">
        <v>45677</v>
      </c>
      <c r="H330" s="587" t="s">
        <v>890</v>
      </c>
      <c r="I330" s="580" t="s">
        <v>1032</v>
      </c>
      <c r="J330" s="581"/>
    </row>
    <row r="331" spans="1:10" x14ac:dyDescent="0.3">
      <c r="A331" s="359">
        <f>+SUBTOTAL(3,$E$8:$E331)</f>
        <v>324</v>
      </c>
      <c r="B331" s="582">
        <v>45658</v>
      </c>
      <c r="C331" s="359" t="s">
        <v>839</v>
      </c>
      <c r="D331" s="359" t="str">
        <f>+VLOOKUP(C331,'Visual chart Edit'!$B$7:$C$491,2,FALSE)</f>
        <v>DA+3</v>
      </c>
      <c r="E331" s="589" t="s">
        <v>279</v>
      </c>
      <c r="F331" s="578">
        <v>45674</v>
      </c>
      <c r="G331" s="578">
        <v>45678</v>
      </c>
      <c r="H331" s="587" t="s">
        <v>1022</v>
      </c>
      <c r="I331" s="580" t="s">
        <v>1029</v>
      </c>
      <c r="J331" s="581"/>
    </row>
    <row r="332" spans="1:10" x14ac:dyDescent="0.3">
      <c r="A332" s="359">
        <f>+SUBTOTAL(3,$E$8:$E332)</f>
        <v>325</v>
      </c>
      <c r="B332" s="582">
        <v>45658</v>
      </c>
      <c r="C332" s="359" t="s">
        <v>840</v>
      </c>
      <c r="D332" s="359" t="str">
        <f>+VLOOKUP(C332,'Visual chart Edit'!$B$7:$C$491,2,FALSE)</f>
        <v>DA+3</v>
      </c>
      <c r="E332" s="589" t="s">
        <v>279</v>
      </c>
      <c r="F332" s="578">
        <v>45677</v>
      </c>
      <c r="G332" s="578">
        <v>45678</v>
      </c>
      <c r="H332" s="587" t="s">
        <v>884</v>
      </c>
      <c r="I332" s="580" t="s">
        <v>1029</v>
      </c>
      <c r="J332" s="581"/>
    </row>
    <row r="333" spans="1:10" x14ac:dyDescent="0.3">
      <c r="A333" s="359">
        <f>+SUBTOTAL(3,$E$8:$E333)</f>
        <v>326</v>
      </c>
      <c r="B333" s="582">
        <v>45658</v>
      </c>
      <c r="C333" s="359" t="s">
        <v>678</v>
      </c>
      <c r="D333" s="359" t="str">
        <f>+VLOOKUP(C333,'Visual chart Edit'!$B$7:$C$491,2,FALSE)</f>
        <v>DB1+3</v>
      </c>
      <c r="E333" s="589" t="s">
        <v>146</v>
      </c>
      <c r="F333" s="578">
        <v>45676</v>
      </c>
      <c r="G333" s="578">
        <v>45678</v>
      </c>
      <c r="H333" s="587" t="s">
        <v>888</v>
      </c>
      <c r="I333" s="580" t="s">
        <v>1032</v>
      </c>
      <c r="J333" s="581"/>
    </row>
    <row r="334" spans="1:10" x14ac:dyDescent="0.3">
      <c r="A334" s="359">
        <f>+SUBTOTAL(3,$E$8:$E334)</f>
        <v>327</v>
      </c>
      <c r="B334" s="582">
        <v>45658</v>
      </c>
      <c r="C334" s="359" t="s">
        <v>746</v>
      </c>
      <c r="D334" s="359" t="str">
        <f>+VLOOKUP(C334,'Visual chart Edit'!$B$7:$C$491,2,FALSE)</f>
        <v>DA+0</v>
      </c>
      <c r="E334" s="589" t="s">
        <v>878</v>
      </c>
      <c r="F334" s="578">
        <v>45675</v>
      </c>
      <c r="G334" s="578">
        <v>45679</v>
      </c>
      <c r="H334" s="587" t="s">
        <v>1022</v>
      </c>
      <c r="I334" s="580" t="s">
        <v>1032</v>
      </c>
      <c r="J334" s="581"/>
    </row>
    <row r="335" spans="1:10" x14ac:dyDescent="0.3">
      <c r="A335" s="359">
        <f>+SUBTOTAL(3,$E$8:$E335)</f>
        <v>328</v>
      </c>
      <c r="B335" s="582">
        <v>45658</v>
      </c>
      <c r="C335" s="359" t="s">
        <v>689</v>
      </c>
      <c r="D335" s="359" t="str">
        <f>+VLOOKUP(C335,'Visual chart Edit'!$B$7:$C$491,2,FALSE)</f>
        <v>DA+3</v>
      </c>
      <c r="E335" s="589" t="s">
        <v>146</v>
      </c>
      <c r="F335" s="578">
        <v>45676</v>
      </c>
      <c r="G335" s="578">
        <v>45680</v>
      </c>
      <c r="H335" s="587" t="s">
        <v>888</v>
      </c>
      <c r="I335" s="580" t="s">
        <v>1032</v>
      </c>
      <c r="J335" s="581"/>
    </row>
    <row r="336" spans="1:10" x14ac:dyDescent="0.3">
      <c r="A336" s="359">
        <f>+SUBTOTAL(3,$E$8:$E336)</f>
        <v>329</v>
      </c>
      <c r="B336" s="582">
        <v>45658</v>
      </c>
      <c r="C336" s="359" t="s">
        <v>709</v>
      </c>
      <c r="D336" s="359" t="str">
        <f>+VLOOKUP(C336,'Visual chart Edit'!$B$7:$C$491,2,FALSE)</f>
        <v>DA+9</v>
      </c>
      <c r="E336" s="589" t="s">
        <v>146</v>
      </c>
      <c r="F336" s="578">
        <v>45673</v>
      </c>
      <c r="G336" s="578">
        <v>45680</v>
      </c>
      <c r="H336" s="587" t="s">
        <v>1016</v>
      </c>
      <c r="I336" s="580" t="s">
        <v>1032</v>
      </c>
      <c r="J336" s="581"/>
    </row>
    <row r="337" spans="1:10" x14ac:dyDescent="0.3">
      <c r="A337" s="359">
        <f>+SUBTOTAL(3,$E$8:$E337)</f>
        <v>330</v>
      </c>
      <c r="B337" s="582">
        <v>45658</v>
      </c>
      <c r="C337" s="359" t="s">
        <v>636</v>
      </c>
      <c r="D337" s="359" t="str">
        <f>+VLOOKUP(C337,'Visual chart Edit'!$B$7:$C$491,2,FALSE)</f>
        <v>DA+3</v>
      </c>
      <c r="E337" s="589" t="s">
        <v>32</v>
      </c>
      <c r="F337" s="578">
        <v>45677</v>
      </c>
      <c r="G337" s="578">
        <v>45682</v>
      </c>
      <c r="H337" s="587" t="s">
        <v>664</v>
      </c>
      <c r="I337" s="580" t="s">
        <v>665</v>
      </c>
      <c r="J337" s="581"/>
    </row>
    <row r="338" spans="1:10" x14ac:dyDescent="0.3">
      <c r="A338" s="359">
        <f>+SUBTOTAL(3,$E$8:$E338)</f>
        <v>331</v>
      </c>
      <c r="B338" s="582">
        <v>45658</v>
      </c>
      <c r="C338" s="359" t="s">
        <v>195</v>
      </c>
      <c r="D338" s="359" t="str">
        <f>+VLOOKUP(C338,'Visual chart Edit'!$B$7:$C$491,2,FALSE)</f>
        <v>DA+6</v>
      </c>
      <c r="E338" s="589" t="s">
        <v>146</v>
      </c>
      <c r="F338" s="578">
        <v>45676</v>
      </c>
      <c r="G338" s="578">
        <v>45682</v>
      </c>
      <c r="H338" s="587" t="s">
        <v>653</v>
      </c>
      <c r="I338" s="580" t="s">
        <v>588</v>
      </c>
      <c r="J338" s="581"/>
    </row>
    <row r="339" spans="1:10" x14ac:dyDescent="0.3">
      <c r="A339" s="359">
        <f>+SUBTOTAL(3,$E$8:$E339)</f>
        <v>332</v>
      </c>
      <c r="B339" s="582">
        <v>45658</v>
      </c>
      <c r="C339" s="359" t="s">
        <v>105</v>
      </c>
      <c r="D339" s="359" t="str">
        <f>+VLOOKUP(C339,'Visual chart Edit'!$B$7:$C$491,2,FALSE)</f>
        <v>DC1+0</v>
      </c>
      <c r="E339" s="589" t="s">
        <v>279</v>
      </c>
      <c r="F339" s="578">
        <v>45677</v>
      </c>
      <c r="G339" s="578">
        <v>45682</v>
      </c>
      <c r="H339" s="587" t="s">
        <v>1022</v>
      </c>
      <c r="I339" s="580" t="s">
        <v>1028</v>
      </c>
      <c r="J339" s="581"/>
    </row>
    <row r="340" spans="1:10" x14ac:dyDescent="0.3">
      <c r="A340" s="359">
        <f>+SUBTOTAL(3,$E$8:$E340)</f>
        <v>333</v>
      </c>
      <c r="B340" s="582">
        <v>45658</v>
      </c>
      <c r="C340" s="359" t="s">
        <v>679</v>
      </c>
      <c r="D340" s="359" t="str">
        <f>+VLOOKUP(C340,'Visual chart Edit'!$B$7:$C$491,2,FALSE)</f>
        <v>DA+9</v>
      </c>
      <c r="E340" s="589" t="s">
        <v>146</v>
      </c>
      <c r="F340" s="578">
        <v>45680</v>
      </c>
      <c r="G340" s="578">
        <v>45682</v>
      </c>
      <c r="H340" s="587" t="s">
        <v>890</v>
      </c>
      <c r="I340" s="580" t="s">
        <v>1032</v>
      </c>
      <c r="J340" s="581"/>
    </row>
    <row r="341" spans="1:10" x14ac:dyDescent="0.3">
      <c r="A341" s="359">
        <f>+SUBTOTAL(3,$E$8:$E341)</f>
        <v>334</v>
      </c>
      <c r="B341" s="582">
        <v>45658</v>
      </c>
      <c r="C341" s="359" t="s">
        <v>210</v>
      </c>
      <c r="D341" s="359" t="str">
        <f>+VLOOKUP(C341,'Visual chart Edit'!$B$7:$C$491,2,FALSE)</f>
        <v>DA+6</v>
      </c>
      <c r="E341" s="589" t="s">
        <v>146</v>
      </c>
      <c r="F341" s="578">
        <v>45677</v>
      </c>
      <c r="G341" s="578">
        <v>45684</v>
      </c>
      <c r="H341" s="587" t="s">
        <v>1025</v>
      </c>
      <c r="I341" s="580" t="s">
        <v>225</v>
      </c>
      <c r="J341" s="581"/>
    </row>
    <row r="342" spans="1:10" x14ac:dyDescent="0.3">
      <c r="A342" s="359">
        <f>+SUBTOTAL(3,$E$8:$E342)</f>
        <v>335</v>
      </c>
      <c r="B342" s="582">
        <v>45658</v>
      </c>
      <c r="C342" s="359" t="s">
        <v>834</v>
      </c>
      <c r="D342" s="359" t="str">
        <f>+VLOOKUP(C342,'Visual chart Edit'!$B$7:$C$491,2,FALSE)</f>
        <v>DA+0</v>
      </c>
      <c r="E342" s="589" t="s">
        <v>279</v>
      </c>
      <c r="F342" s="578">
        <v>45681</v>
      </c>
      <c r="G342" s="578">
        <v>45684</v>
      </c>
      <c r="H342" s="587" t="s">
        <v>884</v>
      </c>
      <c r="I342" s="580" t="s">
        <v>1029</v>
      </c>
      <c r="J342" s="581"/>
    </row>
    <row r="343" spans="1:10" x14ac:dyDescent="0.3">
      <c r="A343" s="359">
        <f>+SUBTOTAL(3,$E$8:$E343)</f>
        <v>336</v>
      </c>
      <c r="B343" s="582">
        <v>45658</v>
      </c>
      <c r="C343" s="359" t="s">
        <v>753</v>
      </c>
      <c r="D343" s="359" t="str">
        <f>+VLOOKUP(C343,'Visual chart Edit'!$B$7:$C$491,2,FALSE)</f>
        <v>DA+0</v>
      </c>
      <c r="E343" s="589" t="s">
        <v>146</v>
      </c>
      <c r="F343" s="578">
        <v>45681</v>
      </c>
      <c r="G343" s="578">
        <v>45684</v>
      </c>
      <c r="H343" s="587" t="s">
        <v>1022</v>
      </c>
      <c r="I343" s="580" t="s">
        <v>1032</v>
      </c>
      <c r="J343" s="581"/>
    </row>
    <row r="344" spans="1:10" x14ac:dyDescent="0.3">
      <c r="A344" s="359">
        <f>+SUBTOTAL(3,$E$8:$E344)</f>
        <v>337</v>
      </c>
      <c r="B344" s="582">
        <v>45658</v>
      </c>
      <c r="C344" s="359" t="s">
        <v>75</v>
      </c>
      <c r="D344" s="359" t="str">
        <f>+VLOOKUP(C344,'Visual chart Edit'!$B$7:$C$491,2,FALSE)</f>
        <v>DA+9</v>
      </c>
      <c r="E344" s="589" t="s">
        <v>146</v>
      </c>
      <c r="F344" s="578">
        <v>45679</v>
      </c>
      <c r="G344" s="578">
        <v>45685</v>
      </c>
      <c r="H344" s="587" t="s">
        <v>653</v>
      </c>
      <c r="I344" s="580" t="s">
        <v>588</v>
      </c>
      <c r="J344" s="581"/>
    </row>
    <row r="345" spans="1:10" x14ac:dyDescent="0.3">
      <c r="A345" s="359">
        <f>+SUBTOTAL(3,$E$8:$E345)</f>
        <v>338</v>
      </c>
      <c r="B345" s="582">
        <v>45658</v>
      </c>
      <c r="C345" s="359" t="s">
        <v>29</v>
      </c>
      <c r="D345" s="359" t="str">
        <f>+VLOOKUP(C345,'Visual chart Edit'!$B$7:$C$491,2,FALSE)</f>
        <v>DB2+6</v>
      </c>
      <c r="E345" s="589" t="s">
        <v>146</v>
      </c>
      <c r="F345" s="578">
        <v>45675</v>
      </c>
      <c r="G345" s="578">
        <v>45685</v>
      </c>
      <c r="H345" s="587" t="s">
        <v>629</v>
      </c>
      <c r="I345" s="580" t="s">
        <v>225</v>
      </c>
      <c r="J345" s="581"/>
    </row>
    <row r="346" spans="1:10" x14ac:dyDescent="0.3">
      <c r="A346" s="359">
        <f>+SUBTOTAL(3,$E$8:$E346)</f>
        <v>339</v>
      </c>
      <c r="B346" s="582">
        <v>45658</v>
      </c>
      <c r="C346" s="359" t="s">
        <v>675</v>
      </c>
      <c r="D346" s="359" t="str">
        <f>+VLOOKUP(C346,'Visual chart Edit'!$B$7:$C$491,2,FALSE)</f>
        <v>DA+0</v>
      </c>
      <c r="E346" s="589" t="s">
        <v>146</v>
      </c>
      <c r="F346" s="578">
        <v>45681</v>
      </c>
      <c r="G346" s="578">
        <v>45685</v>
      </c>
      <c r="H346" s="587" t="s">
        <v>888</v>
      </c>
      <c r="I346" s="580" t="s">
        <v>1032</v>
      </c>
      <c r="J346" s="581"/>
    </row>
    <row r="347" spans="1:10" x14ac:dyDescent="0.3">
      <c r="A347" s="359">
        <f>+SUBTOTAL(3,$E$8:$E347)</f>
        <v>340</v>
      </c>
      <c r="B347" s="582">
        <v>45658</v>
      </c>
      <c r="C347" s="359" t="s">
        <v>635</v>
      </c>
      <c r="D347" s="359" t="str">
        <f>+VLOOKUP(C347,'Visual chart Edit'!$B$7:$C$491,2,FALSE)</f>
        <v>DA+0</v>
      </c>
      <c r="E347" s="589" t="s">
        <v>279</v>
      </c>
      <c r="F347" s="578">
        <v>45678</v>
      </c>
      <c r="G347" s="578">
        <v>45686</v>
      </c>
      <c r="H347" s="587" t="s">
        <v>1024</v>
      </c>
      <c r="I347" s="580" t="s">
        <v>665</v>
      </c>
      <c r="J347" s="581"/>
    </row>
    <row r="348" spans="1:10" x14ac:dyDescent="0.3">
      <c r="A348" s="359">
        <f>+SUBTOTAL(3,$E$8:$E348)</f>
        <v>341</v>
      </c>
      <c r="B348" s="582">
        <v>45658</v>
      </c>
      <c r="C348" s="359" t="s">
        <v>752</v>
      </c>
      <c r="D348" s="359" t="str">
        <f>+VLOOKUP(C348,'Visual chart Edit'!$B$7:$C$491,2,FALSE)</f>
        <v>DA+6</v>
      </c>
      <c r="E348" s="589" t="s">
        <v>146</v>
      </c>
      <c r="F348" s="578">
        <v>45685</v>
      </c>
      <c r="G348" s="578">
        <v>45687</v>
      </c>
      <c r="H348" s="587" t="s">
        <v>1022</v>
      </c>
      <c r="I348" s="580" t="s">
        <v>1032</v>
      </c>
      <c r="J348" s="581"/>
    </row>
    <row r="349" spans="1:10" x14ac:dyDescent="0.3">
      <c r="A349" s="359">
        <f>+SUBTOTAL(3,$E$8:$E349)</f>
        <v>342</v>
      </c>
      <c r="B349" s="582">
        <v>45658</v>
      </c>
      <c r="C349" s="359" t="s">
        <v>634</v>
      </c>
      <c r="D349" s="359" t="str">
        <f>+VLOOKUP(C349,'Visual chart Edit'!$B$7:$C$491,2,FALSE)</f>
        <v>DA+0</v>
      </c>
      <c r="E349" s="589" t="s">
        <v>279</v>
      </c>
      <c r="F349" s="578">
        <v>45683</v>
      </c>
      <c r="G349" s="578">
        <v>45688</v>
      </c>
      <c r="H349" s="587" t="s">
        <v>1024</v>
      </c>
      <c r="I349" s="580" t="s">
        <v>665</v>
      </c>
      <c r="J349" s="581"/>
    </row>
    <row r="350" spans="1:10" x14ac:dyDescent="0.3">
      <c r="A350" s="359">
        <f>+SUBTOTAL(3,$E$8:$E350)</f>
        <v>343</v>
      </c>
      <c r="B350" s="582">
        <v>45658</v>
      </c>
      <c r="C350" s="359" t="s">
        <v>680</v>
      </c>
      <c r="D350" s="359" t="str">
        <f>+VLOOKUP(C350,'Visual chart Edit'!$B$7:$C$491,2,FALSE)</f>
        <v>DCT+0</v>
      </c>
      <c r="E350" s="589" t="s">
        <v>146</v>
      </c>
      <c r="F350" s="578">
        <v>45684</v>
      </c>
      <c r="G350" s="578">
        <v>45688</v>
      </c>
      <c r="H350" s="587" t="s">
        <v>890</v>
      </c>
      <c r="I350" s="580" t="s">
        <v>1032</v>
      </c>
      <c r="J350" s="581"/>
    </row>
    <row r="351" spans="1:10" x14ac:dyDescent="0.3">
      <c r="A351" s="359">
        <f>+SUBTOTAL(3,$E$8:$E351)</f>
        <v>344</v>
      </c>
      <c r="B351" s="590">
        <v>45689</v>
      </c>
      <c r="C351" s="359" t="s">
        <v>84</v>
      </c>
      <c r="D351" s="359" t="str">
        <f>+VLOOKUP(C351,'Visual chart Edit'!$B$7:$C$491,2,FALSE)</f>
        <v>DB2+0</v>
      </c>
      <c r="E351" s="589" t="s">
        <v>279</v>
      </c>
      <c r="F351" s="578">
        <v>45682</v>
      </c>
      <c r="G351" s="578">
        <v>45689</v>
      </c>
      <c r="H351" s="587" t="s">
        <v>1025</v>
      </c>
      <c r="I351" s="580" t="s">
        <v>225</v>
      </c>
      <c r="J351" s="581"/>
    </row>
    <row r="352" spans="1:10" x14ac:dyDescent="0.3">
      <c r="A352" s="359">
        <f>+SUBTOTAL(3,$E$8:$E352)</f>
        <v>345</v>
      </c>
      <c r="B352" s="590">
        <v>45689</v>
      </c>
      <c r="C352" s="359" t="s">
        <v>197</v>
      </c>
      <c r="D352" s="359" t="str">
        <f>+VLOOKUP(C352,'Visual chart Edit'!$B$7:$C$491,2,FALSE)</f>
        <v>DA+3</v>
      </c>
      <c r="E352" s="589" t="s">
        <v>146</v>
      </c>
      <c r="F352" s="578">
        <v>45682</v>
      </c>
      <c r="G352" s="578">
        <v>45689</v>
      </c>
      <c r="H352" s="587" t="s">
        <v>653</v>
      </c>
      <c r="I352" s="580" t="s">
        <v>225</v>
      </c>
      <c r="J352" s="581"/>
    </row>
    <row r="353" spans="1:10" x14ac:dyDescent="0.3">
      <c r="A353" s="359">
        <f>+SUBTOTAL(3,$E$8:$E353)</f>
        <v>346</v>
      </c>
      <c r="B353" s="590">
        <v>45689</v>
      </c>
      <c r="C353" s="359" t="s">
        <v>686</v>
      </c>
      <c r="D353" s="359" t="str">
        <f>+VLOOKUP(C353,'Visual chart Edit'!$B$7:$C$491,2,FALSE)</f>
        <v>DA+3</v>
      </c>
      <c r="E353" s="589" t="s">
        <v>146</v>
      </c>
      <c r="F353" s="578">
        <v>45682</v>
      </c>
      <c r="G353" s="578">
        <v>45689</v>
      </c>
      <c r="H353" s="587" t="s">
        <v>888</v>
      </c>
      <c r="I353" s="580" t="s">
        <v>1032</v>
      </c>
      <c r="J353" s="581"/>
    </row>
    <row r="354" spans="1:10" x14ac:dyDescent="0.3">
      <c r="A354" s="359">
        <f>+SUBTOTAL(3,$E$8:$E354)</f>
        <v>347</v>
      </c>
      <c r="B354" s="590">
        <v>45689</v>
      </c>
      <c r="C354" s="359" t="s">
        <v>637</v>
      </c>
      <c r="D354" s="359" t="str">
        <f>+VLOOKUP(C354,'Visual chart Edit'!$B$7:$C$491,2,FALSE)</f>
        <v>DA+0</v>
      </c>
      <c r="E354" s="589" t="s">
        <v>279</v>
      </c>
      <c r="F354" s="578">
        <v>45684</v>
      </c>
      <c r="G354" s="578">
        <v>45690</v>
      </c>
      <c r="H354" s="587" t="s">
        <v>1024</v>
      </c>
      <c r="I354" s="580" t="s">
        <v>665</v>
      </c>
      <c r="J354" s="581"/>
    </row>
    <row r="355" spans="1:10" x14ac:dyDescent="0.3">
      <c r="A355" s="359">
        <f>+SUBTOTAL(3,$E$8:$E355)</f>
        <v>348</v>
      </c>
      <c r="B355" s="590">
        <v>45689</v>
      </c>
      <c r="C355" s="359" t="s">
        <v>196</v>
      </c>
      <c r="D355" s="359" t="str">
        <f>+VLOOKUP(C355,'Visual chart Edit'!$B$7:$C$491,2,FALSE)</f>
        <v>DA+3</v>
      </c>
      <c r="E355" s="589" t="s">
        <v>146</v>
      </c>
      <c r="F355" s="578">
        <v>45685</v>
      </c>
      <c r="G355" s="578">
        <v>45692</v>
      </c>
      <c r="H355" s="587" t="s">
        <v>653</v>
      </c>
      <c r="I355" s="580" t="s">
        <v>225</v>
      </c>
      <c r="J355" s="581"/>
    </row>
    <row r="356" spans="1:10" x14ac:dyDescent="0.3">
      <c r="A356" s="359">
        <f>+SUBTOTAL(3,$E$8:$E356)</f>
        <v>349</v>
      </c>
      <c r="B356" s="590">
        <v>45689</v>
      </c>
      <c r="C356" s="359" t="s">
        <v>233</v>
      </c>
      <c r="D356" s="359" t="str">
        <f>+VLOOKUP(C356,'Visual chart Edit'!$B$7:$C$491,2,FALSE)</f>
        <v>DA+0</v>
      </c>
      <c r="E356" s="589" t="s">
        <v>279</v>
      </c>
      <c r="F356" s="578">
        <v>45689</v>
      </c>
      <c r="G356" s="578">
        <v>45695</v>
      </c>
      <c r="H356" s="587" t="s">
        <v>1025</v>
      </c>
      <c r="I356" s="580" t="s">
        <v>225</v>
      </c>
      <c r="J356" s="581"/>
    </row>
    <row r="357" spans="1:10" x14ac:dyDescent="0.3">
      <c r="A357" s="359">
        <f>+SUBTOTAL(3,$E$8:$E357)</f>
        <v>350</v>
      </c>
      <c r="B357" s="590">
        <v>45689</v>
      </c>
      <c r="C357" s="359" t="s">
        <v>74</v>
      </c>
      <c r="D357" s="359" t="str">
        <f>+VLOOKUP(C357,'Visual chart Edit'!$B$7:$C$491,2,FALSE)</f>
        <v>DA+0</v>
      </c>
      <c r="E357" s="589" t="s">
        <v>146</v>
      </c>
      <c r="F357" s="578">
        <v>45690</v>
      </c>
      <c r="G357" s="578">
        <v>45695</v>
      </c>
      <c r="H357" s="587" t="s">
        <v>653</v>
      </c>
      <c r="I357" s="580" t="s">
        <v>225</v>
      </c>
      <c r="J357" s="581"/>
    </row>
    <row r="358" spans="1:10" x14ac:dyDescent="0.3">
      <c r="A358" s="359">
        <f>+SUBTOTAL(3,$E$8:$E358)</f>
        <v>351</v>
      </c>
      <c r="B358" s="590">
        <v>45689</v>
      </c>
      <c r="C358" s="359" t="s">
        <v>638</v>
      </c>
      <c r="D358" s="359" t="str">
        <f>+VLOOKUP(C358,'Visual chart Edit'!$B$7:$C$491,2,FALSE)</f>
        <v>DA+0</v>
      </c>
      <c r="E358" s="589" t="s">
        <v>146</v>
      </c>
      <c r="F358" s="578">
        <v>45688</v>
      </c>
      <c r="G358" s="578">
        <v>45695</v>
      </c>
      <c r="H358" s="587" t="s">
        <v>1024</v>
      </c>
      <c r="I358" s="580" t="s">
        <v>665</v>
      </c>
      <c r="J358" s="581"/>
    </row>
    <row r="359" spans="1:10" x14ac:dyDescent="0.3">
      <c r="A359" s="359">
        <f>+SUBTOTAL(3,$E$8:$E359)</f>
        <v>352</v>
      </c>
      <c r="B359" s="590">
        <v>45689</v>
      </c>
      <c r="C359" s="359" t="s">
        <v>215</v>
      </c>
      <c r="D359" s="359" t="str">
        <f>+VLOOKUP(C359,'Visual chart Edit'!$B$7:$C$491,2,FALSE)</f>
        <v>DB1+6</v>
      </c>
      <c r="E359" s="589" t="s">
        <v>146</v>
      </c>
      <c r="F359" s="578">
        <v>45689</v>
      </c>
      <c r="G359" s="578">
        <v>45697</v>
      </c>
      <c r="H359" s="587" t="s">
        <v>629</v>
      </c>
      <c r="I359" s="580" t="s">
        <v>225</v>
      </c>
      <c r="J359" s="581"/>
    </row>
    <row r="360" spans="1:10" x14ac:dyDescent="0.3">
      <c r="A360" s="359">
        <f>+SUBTOTAL(3,$E$8:$E360)</f>
        <v>353</v>
      </c>
      <c r="B360" s="590">
        <v>45689</v>
      </c>
      <c r="C360" s="359" t="s">
        <v>685</v>
      </c>
      <c r="D360" s="359" t="str">
        <f>+VLOOKUP(C360,'Visual chart Edit'!$B$7:$C$491,2,FALSE)</f>
        <v>DA+9</v>
      </c>
      <c r="E360" s="589" t="s">
        <v>146</v>
      </c>
      <c r="F360" s="578">
        <v>45689</v>
      </c>
      <c r="G360" s="578">
        <v>45697</v>
      </c>
      <c r="H360" s="587" t="s">
        <v>888</v>
      </c>
      <c r="I360" s="580" t="s">
        <v>1032</v>
      </c>
      <c r="J360" s="581"/>
    </row>
    <row r="361" spans="1:10" x14ac:dyDescent="0.3">
      <c r="A361" s="359">
        <f>+SUBTOTAL(3,$E$8:$E361)</f>
        <v>354</v>
      </c>
      <c r="B361" s="590">
        <v>45689</v>
      </c>
      <c r="C361" s="359" t="s">
        <v>743</v>
      </c>
      <c r="D361" s="359" t="str">
        <f>+VLOOKUP(C361,'Visual chart Edit'!$B$7:$C$491,2,FALSE)</f>
        <v>DA+9</v>
      </c>
      <c r="E361" s="589" t="s">
        <v>146</v>
      </c>
      <c r="F361" s="578">
        <v>45694</v>
      </c>
      <c r="G361" s="578">
        <v>45698</v>
      </c>
      <c r="H361" s="587" t="s">
        <v>1022</v>
      </c>
      <c r="I361" s="580" t="s">
        <v>1032</v>
      </c>
      <c r="J361" s="581"/>
    </row>
    <row r="362" spans="1:10" x14ac:dyDescent="0.3">
      <c r="A362" s="359">
        <f>+SUBTOTAL(3,$E$8:$E362)</f>
        <v>355</v>
      </c>
      <c r="B362" s="590">
        <v>45689</v>
      </c>
      <c r="C362" s="359" t="s">
        <v>207</v>
      </c>
      <c r="D362" s="359" t="str">
        <f>+VLOOKUP(C362,'Visual chart Edit'!$B$7:$C$491,2,FALSE)</f>
        <v>DA+0</v>
      </c>
      <c r="E362" s="589" t="s">
        <v>146</v>
      </c>
      <c r="F362" s="578">
        <v>45693</v>
      </c>
      <c r="G362" s="578">
        <v>45699</v>
      </c>
      <c r="H362" s="587" t="s">
        <v>1025</v>
      </c>
      <c r="I362" s="580" t="s">
        <v>225</v>
      </c>
      <c r="J362" s="581"/>
    </row>
    <row r="363" spans="1:10" x14ac:dyDescent="0.3">
      <c r="A363" s="359">
        <f>+SUBTOTAL(3,$E$8:$E363)</f>
        <v>356</v>
      </c>
      <c r="B363" s="590">
        <v>45689</v>
      </c>
      <c r="C363" s="359" t="s">
        <v>73</v>
      </c>
      <c r="D363" s="359" t="str">
        <f>+VLOOKUP(C363,'Visual chart Edit'!$B$7:$C$491,2,FALSE)</f>
        <v>DA+0</v>
      </c>
      <c r="E363" s="589" t="s">
        <v>32</v>
      </c>
      <c r="F363" s="578">
        <v>45692</v>
      </c>
      <c r="G363" s="578">
        <v>45699</v>
      </c>
      <c r="H363" s="587" t="s">
        <v>653</v>
      </c>
      <c r="I363" s="580" t="s">
        <v>225</v>
      </c>
      <c r="J363" s="581"/>
    </row>
    <row r="364" spans="1:10" x14ac:dyDescent="0.3">
      <c r="A364" s="359">
        <f>+SUBTOTAL(3,$E$8:$E364)</f>
        <v>357</v>
      </c>
      <c r="B364" s="590">
        <v>45689</v>
      </c>
      <c r="C364" s="359" t="s">
        <v>208</v>
      </c>
      <c r="D364" s="359" t="str">
        <f>+VLOOKUP(C364,'Visual chart Edit'!$B$7:$C$491,2,FALSE)</f>
        <v>DA+0</v>
      </c>
      <c r="E364" s="589" t="s">
        <v>146</v>
      </c>
      <c r="F364" s="578">
        <v>45697</v>
      </c>
      <c r="G364" s="578">
        <v>45701</v>
      </c>
      <c r="H364" s="587" t="s">
        <v>1025</v>
      </c>
      <c r="I364" s="580" t="s">
        <v>225</v>
      </c>
      <c r="J364" s="581"/>
    </row>
    <row r="365" spans="1:10" x14ac:dyDescent="0.3">
      <c r="A365" s="359">
        <f>+SUBTOTAL(3,$E$8:$E365)</f>
        <v>358</v>
      </c>
      <c r="B365" s="590">
        <v>45689</v>
      </c>
      <c r="C365" s="359" t="s">
        <v>72</v>
      </c>
      <c r="D365" s="359" t="str">
        <f>+VLOOKUP(C365,'Visual chart Edit'!$B$7:$C$491,2,FALSE)</f>
        <v>DA+0</v>
      </c>
      <c r="E365" s="589" t="s">
        <v>32</v>
      </c>
      <c r="F365" s="578">
        <v>45697</v>
      </c>
      <c r="G365" s="578">
        <v>45701</v>
      </c>
      <c r="H365" s="587" t="s">
        <v>653</v>
      </c>
      <c r="I365" s="580" t="s">
        <v>225</v>
      </c>
      <c r="J365" s="581"/>
    </row>
    <row r="366" spans="1:10" x14ac:dyDescent="0.3">
      <c r="A366" s="359">
        <f>+SUBTOTAL(3,$E$8:$E366)</f>
        <v>359</v>
      </c>
      <c r="B366" s="590">
        <v>45689</v>
      </c>
      <c r="C366" s="359" t="s">
        <v>82</v>
      </c>
      <c r="D366" s="359" t="str">
        <f>+VLOOKUP(C366,'Visual chart Edit'!$B$7:$C$491,2,FALSE)</f>
        <v>DA+3</v>
      </c>
      <c r="E366" s="589" t="s">
        <v>279</v>
      </c>
      <c r="F366" s="578">
        <v>45697</v>
      </c>
      <c r="G366" s="578">
        <v>45701</v>
      </c>
      <c r="H366" s="587" t="s">
        <v>1025</v>
      </c>
      <c r="I366" s="580" t="s">
        <v>225</v>
      </c>
      <c r="J366" s="581"/>
    </row>
    <row r="367" spans="1:10" x14ac:dyDescent="0.3">
      <c r="A367" s="359">
        <f>+SUBTOTAL(3,$E$8:$E367)</f>
        <v>360</v>
      </c>
      <c r="B367" s="590">
        <v>45689</v>
      </c>
      <c r="C367" s="359" t="s">
        <v>76</v>
      </c>
      <c r="D367" s="359" t="str">
        <f>+VLOOKUP(C367,'Visual chart Edit'!$B$7:$C$491,2,FALSE)</f>
        <v>DB1+0</v>
      </c>
      <c r="E367" s="589" t="s">
        <v>279</v>
      </c>
      <c r="F367" s="578">
        <v>45700</v>
      </c>
      <c r="G367" s="578">
        <v>45704</v>
      </c>
      <c r="H367" s="587" t="s">
        <v>653</v>
      </c>
      <c r="I367" s="580" t="s">
        <v>225</v>
      </c>
      <c r="J367" s="581"/>
    </row>
    <row r="368" spans="1:10" x14ac:dyDescent="0.3">
      <c r="A368" s="359">
        <f>+SUBTOTAL(3,$E$8:$E368)</f>
        <v>361</v>
      </c>
      <c r="B368" s="590">
        <v>45689</v>
      </c>
      <c r="C368" s="359" t="s">
        <v>744</v>
      </c>
      <c r="D368" s="359" t="str">
        <f>+VLOOKUP(C368,'Visual chart Edit'!$B$7:$C$491,2,FALSE)</f>
        <v>DB1+6</v>
      </c>
      <c r="E368" s="589" t="s">
        <v>146</v>
      </c>
      <c r="F368" s="578">
        <v>45699</v>
      </c>
      <c r="G368" s="578">
        <v>45704</v>
      </c>
      <c r="H368" s="587" t="s">
        <v>1022</v>
      </c>
      <c r="I368" s="580" t="s">
        <v>1032</v>
      </c>
      <c r="J368" s="581"/>
    </row>
    <row r="369" spans="1:10" x14ac:dyDescent="0.3">
      <c r="A369" s="359">
        <f>+SUBTOTAL(3,$E$8:$E369)</f>
        <v>362</v>
      </c>
      <c r="B369" s="590">
        <v>45689</v>
      </c>
      <c r="C369" s="359" t="s">
        <v>672</v>
      </c>
      <c r="D369" s="359" t="str">
        <f>+VLOOKUP(C369,'Visual chart Edit'!$B$7:$C$491,2,FALSE)</f>
        <v>DB1+3</v>
      </c>
      <c r="E369" s="589" t="s">
        <v>146</v>
      </c>
      <c r="F369" s="578">
        <v>45698</v>
      </c>
      <c r="G369" s="578">
        <v>45704</v>
      </c>
      <c r="H369" s="587" t="s">
        <v>1016</v>
      </c>
      <c r="I369" s="580" t="s">
        <v>1032</v>
      </c>
      <c r="J369" s="581"/>
    </row>
    <row r="370" spans="1:10" x14ac:dyDescent="0.3">
      <c r="A370" s="359">
        <f>+SUBTOTAL(3,$E$8:$E370)</f>
        <v>363</v>
      </c>
      <c r="B370" s="590">
        <v>45689</v>
      </c>
      <c r="C370" s="359" t="s">
        <v>26</v>
      </c>
      <c r="D370" s="359" t="str">
        <f>+VLOOKUP(C370,'Visual chart Edit'!$B$7:$C$491,2,FALSE)</f>
        <v>DC1+0</v>
      </c>
      <c r="E370" s="589" t="s">
        <v>279</v>
      </c>
      <c r="F370" s="578">
        <v>45703</v>
      </c>
      <c r="G370" s="578">
        <v>45708</v>
      </c>
      <c r="H370" s="587" t="s">
        <v>653</v>
      </c>
      <c r="I370" s="580" t="s">
        <v>225</v>
      </c>
      <c r="J370" s="581"/>
    </row>
    <row r="371" spans="1:10" x14ac:dyDescent="0.3">
      <c r="A371" s="359">
        <f>+SUBTOTAL(3,$E$8:$E371)</f>
        <v>364</v>
      </c>
      <c r="B371" s="590">
        <v>45689</v>
      </c>
      <c r="C371" s="359" t="s">
        <v>83</v>
      </c>
      <c r="D371" s="359" t="str">
        <f>+VLOOKUP(C371,'Visual chart Edit'!$B$7:$C$491,2,FALSE)</f>
        <v>DC1+0</v>
      </c>
      <c r="E371" s="589" t="s">
        <v>279</v>
      </c>
      <c r="F371" s="578">
        <v>45702</v>
      </c>
      <c r="G371" s="578">
        <v>45708</v>
      </c>
      <c r="H371" s="587" t="s">
        <v>1025</v>
      </c>
      <c r="I371" s="580" t="s">
        <v>225</v>
      </c>
      <c r="J371" s="581"/>
    </row>
    <row r="372" spans="1:10" x14ac:dyDescent="0.3">
      <c r="A372" s="359">
        <f>+SUBTOTAL(3,$E$8:$E372)</f>
        <v>365</v>
      </c>
      <c r="B372" s="590">
        <v>45689</v>
      </c>
      <c r="C372" s="359" t="s">
        <v>632</v>
      </c>
      <c r="D372" s="359" t="str">
        <f>+VLOOKUP(C372,'Visual chart Edit'!$B$7:$C$491,2,FALSE)</f>
        <v>DD60+0</v>
      </c>
      <c r="E372" s="589" t="s">
        <v>279</v>
      </c>
      <c r="F372" s="578">
        <v>45694</v>
      </c>
      <c r="G372" s="578">
        <v>45708</v>
      </c>
      <c r="H372" s="587" t="s">
        <v>1024</v>
      </c>
      <c r="I372" s="580" t="s">
        <v>665</v>
      </c>
      <c r="J372" s="581"/>
    </row>
    <row r="373" spans="1:10" x14ac:dyDescent="0.3">
      <c r="A373" s="359">
        <f>+SUBTOTAL(3,$E$8:$E373)</f>
        <v>366</v>
      </c>
      <c r="B373" s="590">
        <v>45689</v>
      </c>
      <c r="C373" s="359" t="s">
        <v>77</v>
      </c>
      <c r="D373" s="359" t="str">
        <f>+VLOOKUP(C373,'Visual chart Edit'!$B$7:$C$491,2,FALSE)</f>
        <v>DA+0</v>
      </c>
      <c r="E373" s="589" t="s">
        <v>146</v>
      </c>
      <c r="F373" s="578">
        <v>45705</v>
      </c>
      <c r="G373" s="578">
        <v>45710</v>
      </c>
      <c r="H373" s="587" t="s">
        <v>653</v>
      </c>
      <c r="I373" s="580" t="s">
        <v>225</v>
      </c>
      <c r="J373" s="581"/>
    </row>
    <row r="374" spans="1:10" x14ac:dyDescent="0.3">
      <c r="A374" s="359">
        <f>+SUBTOTAL(3,$E$8:$E374)</f>
        <v>367</v>
      </c>
      <c r="B374" s="590">
        <v>45689</v>
      </c>
      <c r="C374" s="359" t="s">
        <v>579</v>
      </c>
      <c r="D374" s="359" t="str">
        <f>+VLOOKUP(C374,'Visual chart Edit'!$B$7:$C$491,2,FALSE)</f>
        <v>DA+3</v>
      </c>
      <c r="E374" s="589" t="s">
        <v>146</v>
      </c>
      <c r="F374" s="578">
        <v>45706</v>
      </c>
      <c r="G374" s="578">
        <v>45711</v>
      </c>
      <c r="H374" s="587" t="s">
        <v>1016</v>
      </c>
      <c r="I374" s="580" t="s">
        <v>1032</v>
      </c>
      <c r="J374" s="581"/>
    </row>
    <row r="375" spans="1:10" x14ac:dyDescent="0.3">
      <c r="A375" s="359">
        <f>+SUBTOTAL(3,$E$8:$E375)</f>
        <v>368</v>
      </c>
      <c r="B375" s="590">
        <v>45689</v>
      </c>
      <c r="C375" s="359" t="s">
        <v>201</v>
      </c>
      <c r="D375" s="359" t="str">
        <f>+VLOOKUP(C375,'Visual chart Edit'!$B$7:$C$491,2,FALSE)</f>
        <v>DA+6</v>
      </c>
      <c r="E375" s="589" t="s">
        <v>279</v>
      </c>
      <c r="F375" s="578">
        <v>45710</v>
      </c>
      <c r="G375" s="578">
        <v>45713</v>
      </c>
      <c r="H375" s="587" t="s">
        <v>653</v>
      </c>
      <c r="I375" s="580" t="s">
        <v>225</v>
      </c>
      <c r="J375" s="581"/>
    </row>
    <row r="376" spans="1:10" x14ac:dyDescent="0.3">
      <c r="A376" s="359">
        <f>+SUBTOTAL(3,$E$8:$E376)</f>
        <v>369</v>
      </c>
      <c r="B376" s="590">
        <v>45689</v>
      </c>
      <c r="C376" s="359" t="s">
        <v>198</v>
      </c>
      <c r="D376" s="359" t="str">
        <f>+VLOOKUP(C376,'Visual chart Edit'!$B$7:$C$491,2,FALSE)</f>
        <v>DA+3</v>
      </c>
      <c r="E376" s="589" t="s">
        <v>279</v>
      </c>
      <c r="F376" s="578">
        <v>45712</v>
      </c>
      <c r="G376" s="578">
        <v>45716</v>
      </c>
      <c r="H376" s="587" t="s">
        <v>653</v>
      </c>
      <c r="I376" s="580" t="s">
        <v>225</v>
      </c>
      <c r="J376" s="581"/>
    </row>
    <row r="377" spans="1:10" x14ac:dyDescent="0.3">
      <c r="A377" s="359">
        <f>+SUBTOTAL(3,$E$8:$E377)</f>
        <v>370</v>
      </c>
      <c r="B377" s="590">
        <v>45689</v>
      </c>
      <c r="C377" s="359" t="s">
        <v>745</v>
      </c>
      <c r="D377" s="359" t="str">
        <f>+VLOOKUP(C377,'Visual chart Edit'!$B$7:$C$491,2,FALSE)</f>
        <v>DA+0</v>
      </c>
      <c r="E377" s="589" t="s">
        <v>878</v>
      </c>
      <c r="F377" s="578">
        <v>45709</v>
      </c>
      <c r="G377" s="578">
        <v>45716</v>
      </c>
      <c r="H377" s="587" t="s">
        <v>891</v>
      </c>
      <c r="I377" s="580" t="s">
        <v>1032</v>
      </c>
      <c r="J377" s="581"/>
    </row>
    <row r="378" spans="1:10" x14ac:dyDescent="0.3">
      <c r="A378" s="359">
        <f>+SUBTOTAL(3,$E$8:$E378)</f>
        <v>371</v>
      </c>
      <c r="B378" s="590">
        <v>45717</v>
      </c>
      <c r="C378" s="359" t="s">
        <v>217</v>
      </c>
      <c r="D378" s="359" t="str">
        <f>+VLOOKUP(C378,'Visual chart Edit'!$B$7:$C$491,2,FALSE)</f>
        <v>DA+0</v>
      </c>
      <c r="E378" s="589" t="s">
        <v>146</v>
      </c>
      <c r="F378" s="578">
        <v>45698</v>
      </c>
      <c r="G378" s="578">
        <v>45718</v>
      </c>
      <c r="H378" s="587" t="s">
        <v>629</v>
      </c>
      <c r="I378" s="580" t="s">
        <v>225</v>
      </c>
      <c r="J378" s="581"/>
    </row>
    <row r="379" spans="1:10" x14ac:dyDescent="0.3">
      <c r="A379" s="359">
        <f>+SUBTOTAL(3,$E$8:$E379)</f>
        <v>372</v>
      </c>
      <c r="B379" s="590">
        <v>45717</v>
      </c>
      <c r="C379" s="359" t="s">
        <v>81</v>
      </c>
      <c r="D379" s="359" t="str">
        <f>+VLOOKUP(C379,'Visual chart Edit'!$B$7:$C$491,2,FALSE)</f>
        <v>DA+3</v>
      </c>
      <c r="E379" s="589" t="s">
        <v>146</v>
      </c>
      <c r="F379" s="578">
        <v>45716</v>
      </c>
      <c r="G379" s="578">
        <v>45718</v>
      </c>
      <c r="H379" s="587" t="s">
        <v>1026</v>
      </c>
      <c r="I379" s="580" t="s">
        <v>225</v>
      </c>
      <c r="J379" s="581"/>
    </row>
    <row r="380" spans="1:10" x14ac:dyDescent="0.3">
      <c r="A380" s="359">
        <f>+SUBTOTAL(3,$E$8:$E380)</f>
        <v>373</v>
      </c>
      <c r="B380" s="590">
        <v>45717</v>
      </c>
      <c r="C380" s="359" t="s">
        <v>203</v>
      </c>
      <c r="D380" s="359" t="str">
        <f>+VLOOKUP(C380,'Visual chart Edit'!$B$7:$C$491,2,FALSE)</f>
        <v>DA+3</v>
      </c>
      <c r="E380" s="589" t="s">
        <v>146</v>
      </c>
      <c r="F380" s="578">
        <v>45716</v>
      </c>
      <c r="G380" s="578">
        <v>45719</v>
      </c>
      <c r="H380" s="587" t="s">
        <v>653</v>
      </c>
      <c r="I380" s="580" t="s">
        <v>225</v>
      </c>
      <c r="J380" s="581"/>
    </row>
    <row r="381" spans="1:10" x14ac:dyDescent="0.3">
      <c r="A381" s="359">
        <f>+SUBTOTAL(3,$E$8:$E381)</f>
        <v>374</v>
      </c>
      <c r="B381" s="590">
        <v>45717</v>
      </c>
      <c r="C381" s="359" t="s">
        <v>202</v>
      </c>
      <c r="D381" s="359" t="str">
        <f>+VLOOKUP(C381,'Visual chart Edit'!$B$7:$C$491,2,FALSE)</f>
        <v>DA+0</v>
      </c>
      <c r="E381" s="589" t="s">
        <v>146</v>
      </c>
      <c r="F381" s="578">
        <v>45717</v>
      </c>
      <c r="G381" s="578">
        <v>45722</v>
      </c>
      <c r="H381" s="587" t="s">
        <v>653</v>
      </c>
      <c r="I381" s="580" t="s">
        <v>225</v>
      </c>
      <c r="J381" s="581"/>
    </row>
    <row r="382" spans="1:10" x14ac:dyDescent="0.3">
      <c r="A382" s="359">
        <f>+SUBTOTAL(3,$E$8:$E382)</f>
        <v>375</v>
      </c>
      <c r="B382" s="590">
        <v>45717</v>
      </c>
      <c r="C382" s="359" t="s">
        <v>450</v>
      </c>
      <c r="D382" s="359" t="str">
        <f>+VLOOKUP(C382,'Visual chart Edit'!$B$7:$C$491,2,FALSE)</f>
        <v>DD60+0</v>
      </c>
      <c r="E382" s="589" t="s">
        <v>279</v>
      </c>
      <c r="F382" s="578">
        <v>45713</v>
      </c>
      <c r="G382" s="578">
        <v>45723</v>
      </c>
      <c r="H382" s="587" t="s">
        <v>1027</v>
      </c>
      <c r="I382" s="580" t="s">
        <v>665</v>
      </c>
      <c r="J382" s="581"/>
    </row>
    <row r="383" spans="1:10" x14ac:dyDescent="0.3">
      <c r="A383" s="359">
        <f>+SUBTOTAL(3,$E$8:$E383)</f>
        <v>376</v>
      </c>
      <c r="B383" s="590">
        <v>45717</v>
      </c>
      <c r="C383" s="359" t="s">
        <v>80</v>
      </c>
      <c r="D383" s="359" t="str">
        <f>+VLOOKUP(C383,'Visual chart Edit'!$B$7:$C$491,2,FALSE)</f>
        <v>DC1+0</v>
      </c>
      <c r="E383" s="589" t="s">
        <v>279</v>
      </c>
      <c r="F383" s="578">
        <v>45717</v>
      </c>
      <c r="G383" s="578">
        <v>45723</v>
      </c>
      <c r="H383" s="587" t="s">
        <v>1026</v>
      </c>
      <c r="I383" s="580" t="s">
        <v>225</v>
      </c>
      <c r="J383" s="581"/>
    </row>
    <row r="384" spans="1:10" x14ac:dyDescent="0.3">
      <c r="A384" s="359">
        <f>+SUBTOTAL(3,$E$8:$E384)</f>
        <v>377</v>
      </c>
      <c r="B384" s="590">
        <v>45717</v>
      </c>
      <c r="C384" s="359" t="s">
        <v>199</v>
      </c>
      <c r="D384" s="359" t="str">
        <f>+VLOOKUP(C384,'Visual chart Edit'!$B$7:$C$491,2,FALSE)</f>
        <v>DA+3</v>
      </c>
      <c r="E384" s="589" t="s">
        <v>279</v>
      </c>
      <c r="F384" s="578">
        <v>45719</v>
      </c>
      <c r="G384" s="578">
        <v>45724</v>
      </c>
      <c r="H384" s="587" t="s">
        <v>653</v>
      </c>
      <c r="I384" s="580" t="s">
        <v>225</v>
      </c>
      <c r="J384" s="581"/>
    </row>
    <row r="385" spans="1:10" x14ac:dyDescent="0.3">
      <c r="A385" s="359">
        <f>+SUBTOTAL(3,$E$8:$E385)</f>
        <v>378</v>
      </c>
      <c r="B385" s="590">
        <v>45717</v>
      </c>
      <c r="C385" s="359" t="s">
        <v>639</v>
      </c>
      <c r="D385" s="359" t="str">
        <f>+VLOOKUP(C385,'Visual chart Edit'!$B$7:$C$491,2,FALSE)</f>
        <v>DA+3</v>
      </c>
      <c r="E385" s="589" t="s">
        <v>146</v>
      </c>
      <c r="F385" s="578">
        <v>45717</v>
      </c>
      <c r="G385" s="578">
        <v>45724</v>
      </c>
      <c r="H385" s="587" t="s">
        <v>1027</v>
      </c>
      <c r="I385" s="580" t="s">
        <v>665</v>
      </c>
      <c r="J385" s="581"/>
    </row>
    <row r="386" spans="1:10" x14ac:dyDescent="0.3">
      <c r="A386" s="359">
        <f>+SUBTOTAL(3,$E$8:$E386)</f>
        <v>379</v>
      </c>
      <c r="B386" s="590">
        <v>45717</v>
      </c>
      <c r="C386" s="359" t="s">
        <v>200</v>
      </c>
      <c r="D386" s="359" t="str">
        <f>+VLOOKUP(C386,'Visual chart Edit'!$B$7:$C$491,2,FALSE)</f>
        <v>DA+0</v>
      </c>
      <c r="E386" s="589" t="s">
        <v>146</v>
      </c>
      <c r="F386" s="578">
        <v>45721</v>
      </c>
      <c r="G386" s="578">
        <v>45726</v>
      </c>
      <c r="H386" s="587" t="s">
        <v>653</v>
      </c>
      <c r="I386" s="580" t="s">
        <v>225</v>
      </c>
      <c r="J386" s="581"/>
    </row>
    <row r="387" spans="1:10" x14ac:dyDescent="0.3">
      <c r="A387" s="359">
        <f>+SUBTOTAL(3,$E$8:$E387)</f>
        <v>380</v>
      </c>
      <c r="B387" s="590">
        <v>45717</v>
      </c>
      <c r="C387" s="359" t="s">
        <v>79</v>
      </c>
      <c r="D387" s="359" t="str">
        <f>+VLOOKUP(C387,'Visual chart Edit'!$B$7:$C$491,2,FALSE)</f>
        <v>DA+0</v>
      </c>
      <c r="E387" s="589" t="s">
        <v>279</v>
      </c>
      <c r="F387" s="578">
        <v>45721</v>
      </c>
      <c r="G387" s="578">
        <v>45726</v>
      </c>
      <c r="H387" s="587" t="s">
        <v>1026</v>
      </c>
      <c r="I387" s="580" t="s">
        <v>225</v>
      </c>
      <c r="J387" s="581"/>
    </row>
    <row r="388" spans="1:10" x14ac:dyDescent="0.3">
      <c r="A388" s="359">
        <f>+SUBTOTAL(3,$E$8:$E388)</f>
        <v>381</v>
      </c>
      <c r="B388" s="590">
        <v>45717</v>
      </c>
      <c r="C388" s="359" t="s">
        <v>27</v>
      </c>
      <c r="D388" s="359" t="str">
        <f>+VLOOKUP(C388,'Visual chart Edit'!$B$7:$C$491,2,FALSE)</f>
        <v>DA+0</v>
      </c>
      <c r="E388" s="589" t="s">
        <v>279</v>
      </c>
      <c r="F388" s="578">
        <v>45724</v>
      </c>
      <c r="G388" s="578">
        <v>45728</v>
      </c>
      <c r="H388" s="587" t="s">
        <v>1026</v>
      </c>
      <c r="I388" s="580" t="s">
        <v>225</v>
      </c>
      <c r="J388" s="581"/>
    </row>
    <row r="389" spans="1:10" x14ac:dyDescent="0.3">
      <c r="A389" s="359">
        <f>+SUBTOTAL(3,$E$8:$E389)</f>
        <v>382</v>
      </c>
      <c r="B389" s="590">
        <v>45717</v>
      </c>
      <c r="C389" s="359" t="s">
        <v>452</v>
      </c>
      <c r="D389" s="359" t="str">
        <f>+VLOOKUP(C389,'Visual chart Edit'!$B$7:$C$491,2,FALSE)</f>
        <v>DA+3</v>
      </c>
      <c r="E389" s="589" t="s">
        <v>146</v>
      </c>
      <c r="F389" s="578">
        <v>45730</v>
      </c>
      <c r="G389" s="578">
        <v>45736</v>
      </c>
      <c r="H389" s="587" t="s">
        <v>1027</v>
      </c>
      <c r="I389" s="580" t="s">
        <v>665</v>
      </c>
      <c r="J389" s="581"/>
    </row>
    <row r="390" spans="1:10" x14ac:dyDescent="0.3">
      <c r="A390" s="359">
        <f>+SUBTOTAL(3,$E$8:$E390)</f>
        <v>383</v>
      </c>
      <c r="B390" s="590">
        <v>45717</v>
      </c>
      <c r="C390" s="359" t="s">
        <v>211</v>
      </c>
      <c r="D390" s="359" t="str">
        <f>+VLOOKUP(C390,'Visual chart Edit'!$B$7:$C$491,2,FALSE)</f>
        <v>DA+0</v>
      </c>
      <c r="E390" s="589" t="s">
        <v>146</v>
      </c>
      <c r="F390" s="578">
        <v>45735</v>
      </c>
      <c r="G390" s="578">
        <v>45741</v>
      </c>
      <c r="H390" s="587" t="s">
        <v>1026</v>
      </c>
      <c r="I390" s="580" t="s">
        <v>225</v>
      </c>
      <c r="J390" s="581"/>
    </row>
    <row r="391" spans="1:10" x14ac:dyDescent="0.3">
      <c r="A391" s="359">
        <f>+SUBTOTAL(3,$E$8:$E391)</f>
        <v>384</v>
      </c>
      <c r="B391" s="590">
        <v>45717</v>
      </c>
      <c r="C391" s="359" t="s">
        <v>187</v>
      </c>
      <c r="D391" s="359" t="str">
        <f>+VLOOKUP(C391,'Visual chart Edit'!$B$7:$C$491,2,FALSE)</f>
        <v>DA+0</v>
      </c>
      <c r="E391" s="589" t="s">
        <v>32</v>
      </c>
      <c r="F391" s="578">
        <v>45736</v>
      </c>
      <c r="G391" s="578">
        <v>45742</v>
      </c>
      <c r="H391" s="587" t="s">
        <v>1027</v>
      </c>
      <c r="I391" s="580" t="s">
        <v>588</v>
      </c>
      <c r="J391" s="581"/>
    </row>
    <row r="392" spans="1:10" x14ac:dyDescent="0.3">
      <c r="A392" s="359">
        <f>+SUBTOTAL(3,$E$8:$E392)</f>
        <v>385</v>
      </c>
      <c r="B392" s="590">
        <v>45717</v>
      </c>
      <c r="C392" s="359" t="s">
        <v>671</v>
      </c>
      <c r="D392" s="359" t="str">
        <f>+VLOOKUP(C392,'Visual chart Edit'!$B$7:$C$491,2,FALSE)</f>
        <v>DA+0</v>
      </c>
      <c r="E392" s="589" t="s">
        <v>146</v>
      </c>
      <c r="F392" s="578">
        <v>45738</v>
      </c>
      <c r="G392" s="578">
        <v>45746</v>
      </c>
      <c r="H392" s="587" t="s">
        <v>653</v>
      </c>
      <c r="I392" s="580" t="s">
        <v>225</v>
      </c>
      <c r="J392" s="581"/>
    </row>
    <row r="393" spans="1:10" x14ac:dyDescent="0.3">
      <c r="A393" s="359">
        <f>+SUBTOTAL(3,$E$8:$E393)</f>
        <v>386</v>
      </c>
      <c r="B393" s="590">
        <v>45717</v>
      </c>
      <c r="C393" s="359" t="s">
        <v>212</v>
      </c>
      <c r="D393" s="359" t="str">
        <f>+VLOOKUP(C393,'Visual chart Edit'!$B$7:$C$491,2,FALSE)</f>
        <v>DA+0</v>
      </c>
      <c r="E393" s="589" t="s">
        <v>146</v>
      </c>
      <c r="F393" s="578">
        <v>45737</v>
      </c>
      <c r="G393" s="578">
        <v>45747</v>
      </c>
      <c r="H393" s="587" t="s">
        <v>1026</v>
      </c>
      <c r="I393" s="580" t="s">
        <v>225</v>
      </c>
      <c r="J393" s="581"/>
    </row>
    <row r="394" spans="1:10" x14ac:dyDescent="0.3">
      <c r="A394" s="359">
        <f>+SUBTOTAL(3,$E$8:$E394)</f>
        <v>387</v>
      </c>
      <c r="B394" s="590">
        <v>45717</v>
      </c>
      <c r="C394" s="359" t="s">
        <v>94</v>
      </c>
      <c r="D394" s="359" t="str">
        <f>+VLOOKUP(C394,'Visual chart Edit'!$B$7:$C$491,2,FALSE)</f>
        <v>DD60+25</v>
      </c>
      <c r="E394" s="589" t="s">
        <v>146</v>
      </c>
      <c r="F394" s="578">
        <v>45738</v>
      </c>
      <c r="G394" s="578">
        <v>45747</v>
      </c>
      <c r="H394" s="587" t="s">
        <v>891</v>
      </c>
      <c r="I394" s="580" t="s">
        <v>1032</v>
      </c>
      <c r="J394" s="581"/>
    </row>
    <row r="395" spans="1:10" x14ac:dyDescent="0.3">
      <c r="A395" s="359">
        <f>+SUBTOTAL(3,$E$8:$E395)</f>
        <v>388</v>
      </c>
      <c r="B395" s="590">
        <v>45748</v>
      </c>
      <c r="C395" s="359" t="s">
        <v>213</v>
      </c>
      <c r="D395" s="359" t="str">
        <f>+VLOOKUP(C395,'Visual chart Edit'!$B$7:$C$491,2,FALSE)</f>
        <v>DA+9</v>
      </c>
      <c r="E395" s="589" t="s">
        <v>146</v>
      </c>
      <c r="F395" s="578">
        <v>45747</v>
      </c>
      <c r="G395" s="578">
        <v>45753</v>
      </c>
      <c r="H395" s="587" t="s">
        <v>1026</v>
      </c>
      <c r="I395" s="580" t="s">
        <v>225</v>
      </c>
      <c r="J395" s="581"/>
    </row>
    <row r="396" spans="1:10" x14ac:dyDescent="0.3">
      <c r="A396" s="359">
        <f>+SUBTOTAL(3,$E$8:$E396)</f>
        <v>389</v>
      </c>
      <c r="B396" s="590">
        <v>45748</v>
      </c>
      <c r="C396" s="359" t="s">
        <v>89</v>
      </c>
      <c r="D396" s="359" t="str">
        <f>+VLOOKUP(C396,'Visual chart Edit'!$B$7:$C$491,2,FALSE)</f>
        <v>DD60+25</v>
      </c>
      <c r="E396" s="589" t="s">
        <v>146</v>
      </c>
      <c r="F396" s="578">
        <v>45741</v>
      </c>
      <c r="G396" s="578">
        <v>45756</v>
      </c>
      <c r="H396" s="587" t="s">
        <v>1016</v>
      </c>
      <c r="I396" s="580" t="s">
        <v>1032</v>
      </c>
      <c r="J396" s="581"/>
    </row>
    <row r="397" spans="1:10" x14ac:dyDescent="0.3">
      <c r="A397" s="359">
        <f>+SUBTOTAL(3,$E$8:$E397)</f>
        <v>390</v>
      </c>
      <c r="B397" s="590">
        <v>45748</v>
      </c>
      <c r="C397" s="361" t="s">
        <v>544</v>
      </c>
      <c r="D397" s="359" t="str">
        <f>+VLOOKUP(C397,'Visual chart Edit'!$B$7:$C$491,2,FALSE)</f>
        <v>DA+9</v>
      </c>
      <c r="E397" s="589" t="s">
        <v>146</v>
      </c>
      <c r="F397" s="578">
        <v>45754</v>
      </c>
      <c r="G397" s="578">
        <v>45758</v>
      </c>
      <c r="H397" s="587" t="s">
        <v>653</v>
      </c>
      <c r="I397" s="580" t="s">
        <v>225</v>
      </c>
      <c r="J397" s="581"/>
    </row>
    <row r="398" spans="1:10" x14ac:dyDescent="0.3">
      <c r="A398" s="359">
        <f>+SUBTOTAL(3,$E$8:$E398)</f>
        <v>391</v>
      </c>
      <c r="B398" s="590">
        <v>45748</v>
      </c>
      <c r="C398" s="361" t="s">
        <v>93</v>
      </c>
      <c r="D398" s="359" t="str">
        <f>+VLOOKUP(C398,'Visual chart Edit'!$B$7:$C$491,2,FALSE)</f>
        <v>DD60+25</v>
      </c>
      <c r="E398" s="589" t="s">
        <v>146</v>
      </c>
      <c r="F398" s="578">
        <v>45749</v>
      </c>
      <c r="G398" s="578">
        <v>45759</v>
      </c>
      <c r="H398" s="587" t="s">
        <v>891</v>
      </c>
      <c r="I398" s="580" t="s">
        <v>1032</v>
      </c>
      <c r="J398" s="581"/>
    </row>
    <row r="399" spans="1:10" x14ac:dyDescent="0.3">
      <c r="A399" s="359">
        <f>+SUBTOTAL(3,$E$8:$E399)</f>
        <v>392</v>
      </c>
      <c r="B399" s="590">
        <v>45748</v>
      </c>
      <c r="C399" s="361" t="s">
        <v>545</v>
      </c>
      <c r="D399" s="359" t="str">
        <f>+VLOOKUP(C399,'Visual chart Edit'!$B$7:$C$491,2,FALSE)</f>
        <v>DB2+6</v>
      </c>
      <c r="E399" s="589" t="s">
        <v>146</v>
      </c>
      <c r="F399" s="578">
        <v>45759</v>
      </c>
      <c r="G399" s="578">
        <v>45762</v>
      </c>
      <c r="H399" s="587" t="s">
        <v>653</v>
      </c>
      <c r="I399" s="580" t="s">
        <v>225</v>
      </c>
      <c r="J399" s="581"/>
    </row>
    <row r="400" spans="1:10" x14ac:dyDescent="0.3">
      <c r="A400" s="359">
        <f>+SUBTOTAL(3,$E$8:$E400)</f>
        <v>393</v>
      </c>
      <c r="B400" s="590">
        <v>45748</v>
      </c>
      <c r="C400" s="361" t="s">
        <v>66</v>
      </c>
      <c r="D400" s="359" t="str">
        <f>+VLOOKUP(C400,'Visual chart Edit'!$B$7:$C$491,2,FALSE)</f>
        <v>DA+3</v>
      </c>
      <c r="E400" s="589" t="s">
        <v>32</v>
      </c>
      <c r="F400" s="578">
        <v>45759</v>
      </c>
      <c r="G400" s="578">
        <v>45764</v>
      </c>
      <c r="H400" s="587" t="s">
        <v>1289</v>
      </c>
      <c r="I400" s="580" t="s">
        <v>225</v>
      </c>
      <c r="J400" s="581"/>
    </row>
    <row r="401" spans="1:10" x14ac:dyDescent="0.3">
      <c r="A401" s="359">
        <f>+SUBTOTAL(3,$E$8:$E401)</f>
        <v>394</v>
      </c>
      <c r="B401" s="590">
        <v>45748</v>
      </c>
      <c r="C401" s="359" t="s">
        <v>90</v>
      </c>
      <c r="D401" s="359" t="str">
        <f>+VLOOKUP(C401,'Visual chart Edit'!$B$7:$C$491,2,FALSE)</f>
        <v>DD60+25</v>
      </c>
      <c r="E401" s="589" t="s">
        <v>146</v>
      </c>
      <c r="F401" s="578">
        <v>45752</v>
      </c>
      <c r="G401" s="578">
        <v>45764</v>
      </c>
      <c r="H401" s="587" t="s">
        <v>1016</v>
      </c>
      <c r="I401" s="580" t="s">
        <v>1032</v>
      </c>
      <c r="J401" s="581"/>
    </row>
    <row r="402" spans="1:10" x14ac:dyDescent="0.3">
      <c r="A402" s="359">
        <f>+SUBTOTAL(3,$E$8:$E402)</f>
        <v>395</v>
      </c>
      <c r="B402" s="590">
        <v>45748</v>
      </c>
      <c r="C402" s="361" t="s">
        <v>39</v>
      </c>
      <c r="D402" s="359" t="str">
        <f>+VLOOKUP(C402,'Visual chart Edit'!$B$7:$C$491,2,FALSE)</f>
        <v>DD60+6</v>
      </c>
      <c r="E402" s="589" t="s">
        <v>279</v>
      </c>
      <c r="F402" s="578">
        <v>45760</v>
      </c>
      <c r="G402" s="578">
        <v>45766</v>
      </c>
      <c r="H402" s="587" t="s">
        <v>1027</v>
      </c>
      <c r="I402" s="580" t="s">
        <v>665</v>
      </c>
      <c r="J402" s="581"/>
    </row>
    <row r="403" spans="1:10" x14ac:dyDescent="0.3">
      <c r="A403" s="359">
        <f>+SUBTOTAL(3,$E$8:$E403)</f>
        <v>396</v>
      </c>
      <c r="B403" s="590">
        <v>45748</v>
      </c>
      <c r="C403" s="361" t="s">
        <v>542</v>
      </c>
      <c r="D403" s="359" t="str">
        <f>+VLOOKUP(C403,'Visual chart Edit'!$B$7:$C$491,2,FALSE)</f>
        <v>DA+6</v>
      </c>
      <c r="E403" s="589" t="s">
        <v>146</v>
      </c>
      <c r="F403" s="578">
        <v>45765</v>
      </c>
      <c r="G403" s="578">
        <v>45769</v>
      </c>
      <c r="H403" s="587" t="s">
        <v>653</v>
      </c>
      <c r="I403" s="580" t="s">
        <v>225</v>
      </c>
      <c r="J403" s="581"/>
    </row>
    <row r="404" spans="1:10" x14ac:dyDescent="0.3">
      <c r="A404" s="359">
        <f>+SUBTOTAL(3,$E$8:$E404)</f>
        <v>397</v>
      </c>
      <c r="B404" s="590">
        <v>45748</v>
      </c>
      <c r="C404" s="361" t="s">
        <v>65</v>
      </c>
      <c r="D404" s="359" t="str">
        <f>+VLOOKUP(C404,'Visual chart Edit'!$B$7:$C$491,2,FALSE)</f>
        <v>DA+3</v>
      </c>
      <c r="E404" s="589" t="s">
        <v>32</v>
      </c>
      <c r="F404" s="578">
        <v>45764</v>
      </c>
      <c r="G404" s="578">
        <v>45770</v>
      </c>
      <c r="H404" s="587" t="s">
        <v>1289</v>
      </c>
      <c r="I404" s="580" t="s">
        <v>225</v>
      </c>
      <c r="J404" s="581"/>
    </row>
    <row r="405" spans="1:10" x14ac:dyDescent="0.3">
      <c r="A405" s="359">
        <f>+SUBTOTAL(3,$E$8:$E405)</f>
        <v>398</v>
      </c>
      <c r="B405" s="590">
        <v>45748</v>
      </c>
      <c r="C405" s="361" t="s">
        <v>541</v>
      </c>
      <c r="D405" s="359" t="str">
        <f>+VLOOKUP(C405,'Visual chart Edit'!$B$7:$C$491,2,FALSE)</f>
        <v>DA+0</v>
      </c>
      <c r="E405" s="589" t="s">
        <v>146</v>
      </c>
      <c r="F405" s="578">
        <v>45768</v>
      </c>
      <c r="G405" s="578">
        <v>45770</v>
      </c>
      <c r="H405" s="587" t="s">
        <v>653</v>
      </c>
      <c r="I405" s="580" t="s">
        <v>225</v>
      </c>
      <c r="J405" s="581"/>
    </row>
    <row r="406" spans="1:10" x14ac:dyDescent="0.3">
      <c r="A406" s="359">
        <f>+SUBTOTAL(3,$E$8:$E406)</f>
        <v>399</v>
      </c>
      <c r="B406" s="590">
        <v>45748</v>
      </c>
      <c r="C406" s="361" t="s">
        <v>540</v>
      </c>
      <c r="D406" s="359" t="str">
        <f>+VLOOKUP(C406,'Visual chart Edit'!$B$7:$C$491,2,FALSE)</f>
        <v>DB2+6</v>
      </c>
      <c r="E406" s="589" t="s">
        <v>146</v>
      </c>
      <c r="F406" s="578">
        <v>45771</v>
      </c>
      <c r="G406" s="578">
        <v>45773</v>
      </c>
      <c r="H406" s="587" t="s">
        <v>653</v>
      </c>
      <c r="I406" s="580" t="s">
        <v>225</v>
      </c>
      <c r="J406" s="581"/>
    </row>
    <row r="407" spans="1:10" x14ac:dyDescent="0.3">
      <c r="A407" s="359">
        <f>+SUBTOTAL(3,$E$8:$E407)</f>
        <v>400</v>
      </c>
      <c r="B407" s="590">
        <v>45748</v>
      </c>
      <c r="C407" s="361" t="s">
        <v>546</v>
      </c>
      <c r="D407" s="359" t="str">
        <f>+VLOOKUP(C407,'Visual chart Edit'!$B$7:$C$491,2,FALSE)</f>
        <v>DA+0</v>
      </c>
      <c r="E407" s="589" t="s">
        <v>146</v>
      </c>
      <c r="F407" s="578">
        <v>45774</v>
      </c>
      <c r="G407" s="578">
        <v>45776</v>
      </c>
      <c r="H407" s="587" t="s">
        <v>653</v>
      </c>
      <c r="I407" s="580" t="s">
        <v>225</v>
      </c>
      <c r="J407" s="581"/>
    </row>
    <row r="408" spans="1:10" x14ac:dyDescent="0.3">
      <c r="A408" s="359">
        <f>+SUBTOTAL(3,$E$8:$E408)</f>
        <v>401</v>
      </c>
      <c r="B408" s="590">
        <v>45778</v>
      </c>
      <c r="C408" s="591" t="s">
        <v>547</v>
      </c>
      <c r="D408" s="359" t="str">
        <f>+VLOOKUP(C408,'Visual chart Edit'!$B$7:$C$491,2,FALSE)</f>
        <v>DC2+0</v>
      </c>
      <c r="E408" s="589" t="s">
        <v>146</v>
      </c>
      <c r="F408" s="578">
        <v>45777</v>
      </c>
      <c r="G408" s="578">
        <v>45782</v>
      </c>
      <c r="H408" s="587" t="s">
        <v>653</v>
      </c>
      <c r="I408" s="580" t="s">
        <v>225</v>
      </c>
      <c r="J408" s="581"/>
    </row>
    <row r="409" spans="1:10" x14ac:dyDescent="0.3">
      <c r="A409" s="359">
        <f>+SUBTOTAL(3,$E$8:$E409)</f>
        <v>402</v>
      </c>
      <c r="B409" s="590">
        <v>45778</v>
      </c>
      <c r="C409" s="591" t="s">
        <v>557</v>
      </c>
      <c r="D409" s="359" t="str">
        <f>+VLOOKUP(C409,'Visual chart Edit'!$B$7:$C$491,2,FALSE)</f>
        <v>DA+6</v>
      </c>
      <c r="E409" s="589" t="s">
        <v>146</v>
      </c>
      <c r="F409" s="578">
        <v>45779</v>
      </c>
      <c r="G409" s="578">
        <v>45787</v>
      </c>
      <c r="H409" s="587" t="s">
        <v>653</v>
      </c>
      <c r="I409" s="592" t="s">
        <v>225</v>
      </c>
      <c r="J409" s="581"/>
    </row>
    <row r="410" spans="1:10" x14ac:dyDescent="0.3">
      <c r="A410" s="359">
        <f>+SUBTOTAL(3,$E$8:$E410)</f>
        <v>403</v>
      </c>
      <c r="B410" s="590">
        <v>45778</v>
      </c>
      <c r="C410" s="591" t="s">
        <v>69</v>
      </c>
      <c r="D410" s="359" t="str">
        <f>+VLOOKUP(C410,'Visual chart Edit'!$B$7:$C$491,2,FALSE)</f>
        <v>DA+0</v>
      </c>
      <c r="E410" s="589" t="s">
        <v>146</v>
      </c>
      <c r="F410" s="578">
        <v>45784</v>
      </c>
      <c r="G410" s="578">
        <v>45789</v>
      </c>
      <c r="H410" s="587" t="s">
        <v>1289</v>
      </c>
      <c r="I410" s="580" t="s">
        <v>225</v>
      </c>
      <c r="J410" s="581"/>
    </row>
    <row r="411" spans="1:10" x14ac:dyDescent="0.3">
      <c r="A411" s="359">
        <f>+SUBTOTAL(3,$E$8:$E411)</f>
        <v>404</v>
      </c>
      <c r="B411" s="590">
        <v>45778</v>
      </c>
      <c r="C411" s="361" t="s">
        <v>640</v>
      </c>
      <c r="D411" s="359" t="str">
        <f>+VLOOKUP(C411,'Visual chart Edit'!$B$7:$C$491,2,FALSE)</f>
        <v>DA+0</v>
      </c>
      <c r="E411" s="589" t="s">
        <v>146</v>
      </c>
      <c r="F411" s="578">
        <v>45776</v>
      </c>
      <c r="G411" s="578">
        <v>45793</v>
      </c>
      <c r="H411" s="587" t="s">
        <v>1027</v>
      </c>
      <c r="I411" s="580" t="s">
        <v>665</v>
      </c>
      <c r="J411" s="581"/>
    </row>
    <row r="412" spans="1:10" x14ac:dyDescent="0.3">
      <c r="A412" s="359">
        <f>+SUBTOTAL(3,$E$8:$E412)</f>
        <v>405</v>
      </c>
      <c r="B412" s="590">
        <v>45778</v>
      </c>
      <c r="C412" s="361" t="s">
        <v>67</v>
      </c>
      <c r="D412" s="359" t="str">
        <f>+VLOOKUP(C412,'Visual chart Edit'!$B$7:$C$491,2,FALSE)</f>
        <v>DA+3</v>
      </c>
      <c r="E412" s="589" t="s">
        <v>32</v>
      </c>
      <c r="F412" s="578">
        <v>45789</v>
      </c>
      <c r="G412" s="578">
        <v>45795</v>
      </c>
      <c r="H412" s="587" t="s">
        <v>1289</v>
      </c>
      <c r="I412" s="580" t="s">
        <v>225</v>
      </c>
      <c r="J412" s="581"/>
    </row>
    <row r="413" spans="1:10" x14ac:dyDescent="0.3">
      <c r="A413" s="359">
        <f>+SUBTOTAL(3,$E$8:$E413)</f>
        <v>406</v>
      </c>
      <c r="B413" s="590">
        <v>45778</v>
      </c>
      <c r="C413" s="361" t="s">
        <v>543</v>
      </c>
      <c r="D413" s="359" t="str">
        <f>+VLOOKUP(C413,'Visual chart Edit'!$B$7:$C$491,2,FALSE)</f>
        <v>DA+9</v>
      </c>
      <c r="E413" s="589" t="s">
        <v>146</v>
      </c>
      <c r="F413" s="578">
        <v>45789</v>
      </c>
      <c r="G413" s="578">
        <v>45796</v>
      </c>
      <c r="H413" s="587" t="s">
        <v>653</v>
      </c>
      <c r="I413" s="580" t="s">
        <v>225</v>
      </c>
      <c r="J413" s="581"/>
    </row>
    <row r="414" spans="1:10" x14ac:dyDescent="0.3">
      <c r="A414" s="359">
        <f>+SUBTOTAL(3,$E$8:$E414)</f>
        <v>407</v>
      </c>
      <c r="B414" s="590">
        <v>45778</v>
      </c>
      <c r="C414" s="361" t="s">
        <v>567</v>
      </c>
      <c r="D414" s="359" t="str">
        <f>+VLOOKUP(C414,'Visual chart Edit'!$B$7:$C$491,2,FALSE)</f>
        <v>DA+0</v>
      </c>
      <c r="E414" s="589" t="s">
        <v>146</v>
      </c>
      <c r="F414" s="578">
        <v>45793</v>
      </c>
      <c r="G414" s="578">
        <v>45797</v>
      </c>
      <c r="H414" s="587" t="s">
        <v>653</v>
      </c>
      <c r="I414" s="580" t="s">
        <v>225</v>
      </c>
      <c r="J414" s="581"/>
    </row>
    <row r="415" spans="1:10" x14ac:dyDescent="0.3">
      <c r="A415" s="359">
        <f>+SUBTOTAL(3,$E$8:$E415)</f>
        <v>408</v>
      </c>
      <c r="B415" s="590">
        <v>45778</v>
      </c>
      <c r="C415" s="361" t="s">
        <v>559</v>
      </c>
      <c r="D415" s="359" t="str">
        <f>+VLOOKUP(C415,'Visual chart Edit'!$B$7:$C$491,2,FALSE)</f>
        <v>DA+3</v>
      </c>
      <c r="E415" s="589" t="s">
        <v>146</v>
      </c>
      <c r="F415" s="578">
        <v>45795</v>
      </c>
      <c r="G415" s="578">
        <v>45801</v>
      </c>
      <c r="H415" s="587" t="s">
        <v>653</v>
      </c>
      <c r="I415" s="580" t="s">
        <v>225</v>
      </c>
      <c r="J415" s="581"/>
    </row>
    <row r="416" spans="1:10" x14ac:dyDescent="0.3">
      <c r="A416" s="359">
        <f>+SUBTOTAL(3,$E$8:$E416)</f>
        <v>409</v>
      </c>
      <c r="B416" s="590">
        <v>45778</v>
      </c>
      <c r="C416" s="361" t="s">
        <v>179</v>
      </c>
      <c r="D416" s="359" t="str">
        <f>+VLOOKUP(C416,'Visual chart Edit'!$B$7:$C$491,2,FALSE)</f>
        <v>DA+3</v>
      </c>
      <c r="E416" s="589" t="s">
        <v>32</v>
      </c>
      <c r="F416" s="578">
        <v>45790</v>
      </c>
      <c r="G416" s="578">
        <v>45803</v>
      </c>
      <c r="H416" s="587" t="s">
        <v>1377</v>
      </c>
      <c r="I416" s="580" t="s">
        <v>1298</v>
      </c>
      <c r="J416" s="581"/>
    </row>
    <row r="417" spans="1:10" x14ac:dyDescent="0.3">
      <c r="A417" s="359">
        <f>+SUBTOTAL(3,$E$8:$E417)</f>
        <v>410</v>
      </c>
      <c r="B417" s="590">
        <v>45778</v>
      </c>
      <c r="C417" s="361" t="s">
        <v>189</v>
      </c>
      <c r="D417" s="359" t="str">
        <f>+VLOOKUP(C417,'Visual chart Edit'!$B$7:$C$491,2,FALSE)</f>
        <v>DB1+0</v>
      </c>
      <c r="E417" s="589" t="s">
        <v>32</v>
      </c>
      <c r="F417" s="578">
        <v>45795</v>
      </c>
      <c r="G417" s="578">
        <v>45804</v>
      </c>
      <c r="H417" s="587" t="s">
        <v>1289</v>
      </c>
      <c r="I417" s="580" t="s">
        <v>225</v>
      </c>
      <c r="J417" s="581"/>
    </row>
    <row r="418" spans="1:10" x14ac:dyDescent="0.3">
      <c r="A418" s="359">
        <f>+SUBTOTAL(3,$E$8:$E418)</f>
        <v>411</v>
      </c>
      <c r="B418" s="590">
        <v>45778</v>
      </c>
      <c r="C418" s="361" t="s">
        <v>463</v>
      </c>
      <c r="D418" s="359" t="str">
        <f>+VLOOKUP(C418,'Visual chart Edit'!$B$7:$C$491,2,FALSE)</f>
        <v>DA+0</v>
      </c>
      <c r="E418" s="589" t="s">
        <v>279</v>
      </c>
      <c r="F418" s="578">
        <v>45790</v>
      </c>
      <c r="G418" s="578">
        <v>45805</v>
      </c>
      <c r="H418" s="587" t="s">
        <v>1417</v>
      </c>
      <c r="I418" s="580" t="s">
        <v>665</v>
      </c>
      <c r="J418" s="581"/>
    </row>
    <row r="419" spans="1:10" x14ac:dyDescent="0.3">
      <c r="A419" s="359">
        <f>+SUBTOTAL(3,$E$8:$E419)</f>
        <v>412</v>
      </c>
      <c r="B419" s="590">
        <v>45778</v>
      </c>
      <c r="C419" s="361" t="s">
        <v>459</v>
      </c>
      <c r="D419" s="359" t="str">
        <f>+VLOOKUP(C419,'Visual chart Edit'!$B$7:$C$491,2,FALSE)</f>
        <v>DA+0</v>
      </c>
      <c r="E419" s="589" t="s">
        <v>146</v>
      </c>
      <c r="F419" s="578">
        <v>45803</v>
      </c>
      <c r="G419" s="578">
        <v>45807</v>
      </c>
      <c r="H419" s="587" t="s">
        <v>1027</v>
      </c>
      <c r="I419" s="580" t="s">
        <v>665</v>
      </c>
      <c r="J419" s="581"/>
    </row>
    <row r="420" spans="1:10" x14ac:dyDescent="0.3">
      <c r="A420" s="359">
        <f>+SUBTOTAL(3,$E$8:$E420)</f>
        <v>413</v>
      </c>
      <c r="B420" s="590">
        <v>45778</v>
      </c>
      <c r="C420" s="361" t="s">
        <v>158</v>
      </c>
      <c r="D420" s="359" t="str">
        <f>+VLOOKUP(C420,'Visual chart Edit'!$B$7:$C$491,2,FALSE)</f>
        <v>DA+0</v>
      </c>
      <c r="E420" s="589" t="s">
        <v>279</v>
      </c>
      <c r="F420" s="578">
        <v>45789</v>
      </c>
      <c r="G420" s="578">
        <v>45807</v>
      </c>
      <c r="H420" s="587" t="s">
        <v>1398</v>
      </c>
      <c r="I420" s="580" t="s">
        <v>665</v>
      </c>
      <c r="J420" s="581"/>
    </row>
    <row r="421" spans="1:10" x14ac:dyDescent="0.3">
      <c r="A421" s="359">
        <f>+SUBTOTAL(3,$E$8:$E421)</f>
        <v>414</v>
      </c>
      <c r="B421" s="590">
        <v>45809</v>
      </c>
      <c r="C421" s="361" t="s">
        <v>561</v>
      </c>
      <c r="D421" s="359" t="str">
        <f>+VLOOKUP(C421,'Visual chart Edit'!$B$7:$C$491,2,FALSE)</f>
        <v>DB1+9</v>
      </c>
      <c r="E421" s="589" t="s">
        <v>146</v>
      </c>
      <c r="F421" s="578">
        <v>45798</v>
      </c>
      <c r="G421" s="578">
        <v>45810</v>
      </c>
      <c r="H421" s="587" t="s">
        <v>653</v>
      </c>
      <c r="I421" s="580" t="s">
        <v>225</v>
      </c>
      <c r="J421" s="581"/>
    </row>
    <row r="422" spans="1:10" x14ac:dyDescent="0.3">
      <c r="A422" s="359">
        <f>+SUBTOTAL(3,$E$8:$E422)</f>
        <v>415</v>
      </c>
      <c r="B422" s="590">
        <v>45809</v>
      </c>
      <c r="C422" s="361" t="s">
        <v>204</v>
      </c>
      <c r="D422" s="359" t="str">
        <f>+VLOOKUP(C422,'Visual chart Edit'!$B$7:$C$491,2,FALSE)</f>
        <v>DA+3</v>
      </c>
      <c r="E422" s="589" t="s">
        <v>279</v>
      </c>
      <c r="F422" s="578">
        <v>45798</v>
      </c>
      <c r="G422" s="578">
        <v>45811</v>
      </c>
      <c r="H422" s="587" t="s">
        <v>1412</v>
      </c>
      <c r="I422" s="580" t="s">
        <v>225</v>
      </c>
      <c r="J422" s="581"/>
    </row>
    <row r="423" spans="1:10" x14ac:dyDescent="0.3">
      <c r="A423" s="359">
        <f>+SUBTOTAL(3,$E$8:$E423)</f>
        <v>416</v>
      </c>
      <c r="B423" s="590">
        <v>45809</v>
      </c>
      <c r="C423" s="361" t="s">
        <v>534</v>
      </c>
      <c r="D423" s="359" t="str">
        <f>+VLOOKUP(C423,'Visual chart Edit'!$B$7:$C$491,2,FALSE)</f>
        <v>DA+3</v>
      </c>
      <c r="E423" s="589" t="s">
        <v>32</v>
      </c>
      <c r="F423" s="578">
        <v>45784</v>
      </c>
      <c r="G423" s="578">
        <v>45814</v>
      </c>
      <c r="H423" s="587" t="s">
        <v>1377</v>
      </c>
      <c r="I423" s="580" t="s">
        <v>1298</v>
      </c>
      <c r="J423" s="581"/>
    </row>
    <row r="424" spans="1:10" x14ac:dyDescent="0.3">
      <c r="A424" s="359">
        <f>+SUBTOTAL(3,$E$8:$E424)</f>
        <v>417</v>
      </c>
      <c r="B424" s="590">
        <v>45809</v>
      </c>
      <c r="C424" s="361" t="s">
        <v>524</v>
      </c>
      <c r="D424" s="359" t="str">
        <f>+VLOOKUP(C424,'Visual chart Edit'!$B$7:$C$491,2,FALSE)</f>
        <v>DA+0</v>
      </c>
      <c r="E424" s="589" t="s">
        <v>279</v>
      </c>
      <c r="F424" s="578">
        <v>45809</v>
      </c>
      <c r="G424" s="578">
        <v>45814</v>
      </c>
      <c r="H424" s="587" t="s">
        <v>1418</v>
      </c>
      <c r="I424" s="580" t="s">
        <v>1298</v>
      </c>
      <c r="J424" s="581"/>
    </row>
    <row r="425" spans="1:10" x14ac:dyDescent="0.3">
      <c r="A425" s="359">
        <f>+SUBTOTAL(3,$E$8:$E425)</f>
        <v>418</v>
      </c>
      <c r="B425" s="590">
        <v>45809</v>
      </c>
      <c r="C425" s="361" t="s">
        <v>560</v>
      </c>
      <c r="D425" s="359" t="str">
        <f>+VLOOKUP(C425,'Visual chart Edit'!$B$7:$C$491,2,FALSE)</f>
        <v>DC1+6</v>
      </c>
      <c r="E425" s="589" t="s">
        <v>146</v>
      </c>
      <c r="F425" s="578">
        <v>45809</v>
      </c>
      <c r="G425" s="578">
        <v>45816</v>
      </c>
      <c r="H425" s="587" t="s">
        <v>653</v>
      </c>
      <c r="I425" s="580" t="s">
        <v>225</v>
      </c>
      <c r="J425" s="581"/>
    </row>
    <row r="426" spans="1:10" x14ac:dyDescent="0.3">
      <c r="A426" s="359">
        <f>+SUBTOTAL(3,$E$8:$E426)</f>
        <v>419</v>
      </c>
      <c r="B426" s="590">
        <v>45809</v>
      </c>
      <c r="C426" s="361" t="s">
        <v>64</v>
      </c>
      <c r="D426" s="359" t="str">
        <f>+VLOOKUP(C426,'Visual chart Edit'!$B$7:$C$491,2,FALSE)</f>
        <v>DA+3</v>
      </c>
      <c r="E426" s="589" t="s">
        <v>32</v>
      </c>
      <c r="F426" s="578">
        <v>45779</v>
      </c>
      <c r="G426" s="578">
        <v>45819</v>
      </c>
      <c r="H426" s="587" t="s">
        <v>1289</v>
      </c>
      <c r="I426" s="580" t="s">
        <v>225</v>
      </c>
      <c r="J426" s="581"/>
    </row>
    <row r="427" spans="1:10" x14ac:dyDescent="0.3">
      <c r="A427" s="359">
        <f>+SUBTOTAL(3,$E$8:$E427)</f>
        <v>420</v>
      </c>
      <c r="B427" s="590">
        <v>45809</v>
      </c>
      <c r="C427" s="361" t="s">
        <v>205</v>
      </c>
      <c r="D427" s="359" t="str">
        <f>+VLOOKUP(C427,'Visual chart Edit'!$B$7:$C$491,2,FALSE)</f>
        <v>DA+3</v>
      </c>
      <c r="E427" s="589" t="s">
        <v>279</v>
      </c>
      <c r="F427" s="578">
        <v>45807</v>
      </c>
      <c r="G427" s="578">
        <v>45820</v>
      </c>
      <c r="H427" s="587" t="s">
        <v>1412</v>
      </c>
      <c r="I427" s="580" t="s">
        <v>225</v>
      </c>
      <c r="J427" s="581"/>
    </row>
    <row r="428" spans="1:10" outlineLevel="1" x14ac:dyDescent="0.3">
      <c r="A428" s="359">
        <f>+SUBTOTAL(3,$E$8:$E428)</f>
        <v>421</v>
      </c>
      <c r="B428" s="590">
        <v>45809</v>
      </c>
      <c r="C428" s="361" t="s">
        <v>458</v>
      </c>
      <c r="D428" s="359" t="str">
        <f>+VLOOKUP(C428,'Visual chart Edit'!$B$7:$C$491,2,FALSE)</f>
        <v>DA+3</v>
      </c>
      <c r="E428" s="589" t="s">
        <v>146</v>
      </c>
      <c r="F428" s="578">
        <v>45807</v>
      </c>
      <c r="G428" s="578">
        <v>45821</v>
      </c>
      <c r="H428" s="587" t="s">
        <v>1027</v>
      </c>
      <c r="I428" s="580" t="s">
        <v>665</v>
      </c>
      <c r="J428" s="581"/>
    </row>
    <row r="429" spans="1:10" outlineLevel="1" x14ac:dyDescent="0.3">
      <c r="A429" s="359">
        <f>+SUBTOTAL(3,$E$8:$E429)</f>
        <v>422</v>
      </c>
      <c r="B429" s="590">
        <v>45809</v>
      </c>
      <c r="C429" s="361" t="s">
        <v>485</v>
      </c>
      <c r="D429" s="359" t="str">
        <f>+VLOOKUP(C429,'Visual chart Edit'!$B$7:$C$491,2,FALSE)</f>
        <v>DA+0</v>
      </c>
      <c r="E429" s="589" t="s">
        <v>146</v>
      </c>
      <c r="F429" s="578">
        <v>45816</v>
      </c>
      <c r="G429" s="578">
        <v>45821</v>
      </c>
      <c r="H429" s="587" t="s">
        <v>1420</v>
      </c>
      <c r="I429" s="580" t="s">
        <v>665</v>
      </c>
      <c r="J429" s="581"/>
    </row>
    <row r="430" spans="1:10" outlineLevel="1" x14ac:dyDescent="0.3">
      <c r="A430" s="359">
        <f>+SUBTOTAL(3,$E$8:$E430)</f>
        <v>423</v>
      </c>
      <c r="B430" s="590">
        <v>45809</v>
      </c>
      <c r="C430" s="361" t="s">
        <v>86</v>
      </c>
      <c r="D430" s="359" t="str">
        <f>+VLOOKUP(C430,'Visual chart Edit'!$B$7:$C$491,2,FALSE)</f>
        <v>DA+0</v>
      </c>
      <c r="E430" s="589" t="s">
        <v>146</v>
      </c>
      <c r="F430" s="578">
        <v>45818</v>
      </c>
      <c r="G430" s="578">
        <v>45821</v>
      </c>
      <c r="H430" s="587" t="s">
        <v>653</v>
      </c>
      <c r="I430" s="580" t="s">
        <v>225</v>
      </c>
      <c r="J430" s="581"/>
    </row>
    <row r="431" spans="1:10" outlineLevel="1" x14ac:dyDescent="0.3">
      <c r="A431" s="359">
        <f>+SUBTOTAL(3,$E$8:$E431)</f>
        <v>424</v>
      </c>
      <c r="B431" s="590">
        <v>45809</v>
      </c>
      <c r="C431" s="361" t="s">
        <v>87</v>
      </c>
      <c r="D431" s="359" t="str">
        <f>+VLOOKUP(C431,'Visual chart Edit'!$B$7:$C$491,2,FALSE)</f>
        <v>DA+0</v>
      </c>
      <c r="E431" s="589" t="s">
        <v>146</v>
      </c>
      <c r="F431" s="578">
        <v>45818</v>
      </c>
      <c r="G431" s="578">
        <v>45823</v>
      </c>
      <c r="H431" s="587" t="s">
        <v>653</v>
      </c>
      <c r="I431" s="580" t="s">
        <v>225</v>
      </c>
      <c r="J431" s="581"/>
    </row>
    <row r="432" spans="1:10" outlineLevel="1" x14ac:dyDescent="0.3">
      <c r="A432" s="359">
        <f>+SUBTOTAL(3,$E$8:$E432)</f>
        <v>425</v>
      </c>
      <c r="B432" s="590">
        <v>45809</v>
      </c>
      <c r="C432" s="361" t="s">
        <v>46</v>
      </c>
      <c r="D432" s="359" t="str">
        <f>+VLOOKUP(C432,'Visual chart Edit'!$B$7:$C$491,2,FALSE)</f>
        <v>DD60+25</v>
      </c>
      <c r="E432" s="589" t="s">
        <v>32</v>
      </c>
      <c r="F432" s="578">
        <v>45791</v>
      </c>
      <c r="G432" s="578">
        <v>45826</v>
      </c>
      <c r="H432" s="587" t="s">
        <v>1398</v>
      </c>
      <c r="I432" s="580" t="s">
        <v>665</v>
      </c>
      <c r="J432" s="581"/>
    </row>
    <row r="433" spans="1:10" outlineLevel="1" x14ac:dyDescent="0.3">
      <c r="A433" s="359">
        <f>+SUBTOTAL(3,$E$8:$E433)</f>
        <v>426</v>
      </c>
      <c r="B433" s="590">
        <v>45809</v>
      </c>
      <c r="C433" s="361" t="s">
        <v>461</v>
      </c>
      <c r="D433" s="359" t="str">
        <f>+VLOOKUP(C433,'Visual chart Edit'!$B$7:$C$491,2,FALSE)</f>
        <v>DA+0</v>
      </c>
      <c r="E433" s="589" t="s">
        <v>279</v>
      </c>
      <c r="F433" s="578">
        <v>45773</v>
      </c>
      <c r="G433" s="578">
        <v>45827</v>
      </c>
      <c r="H433" s="587" t="s">
        <v>1027</v>
      </c>
      <c r="I433" s="580" t="s">
        <v>665</v>
      </c>
      <c r="J433" s="581"/>
    </row>
    <row r="434" spans="1:10" outlineLevel="1" x14ac:dyDescent="0.3">
      <c r="A434" s="359">
        <f>+SUBTOTAL(3,$E$8:$E434)</f>
        <v>427</v>
      </c>
      <c r="B434" s="590">
        <v>45809</v>
      </c>
      <c r="C434" s="361" t="s">
        <v>532</v>
      </c>
      <c r="D434" s="359" t="str">
        <f>+VLOOKUP(C434,'Visual chart Edit'!$B$7:$C$491,2,FALSE)</f>
        <v>DA+6</v>
      </c>
      <c r="E434" s="589" t="s">
        <v>32</v>
      </c>
      <c r="F434" s="578">
        <v>45806</v>
      </c>
      <c r="G434" s="578">
        <v>45829</v>
      </c>
      <c r="H434" s="587" t="s">
        <v>1377</v>
      </c>
      <c r="I434" s="580" t="s">
        <v>1298</v>
      </c>
      <c r="J434" s="581"/>
    </row>
    <row r="435" spans="1:10" outlineLevel="1" x14ac:dyDescent="0.3">
      <c r="A435" s="359">
        <f>+SUBTOTAL(3,$E$8:$E435)</f>
        <v>428</v>
      </c>
      <c r="B435" s="590">
        <v>45809</v>
      </c>
      <c r="C435" s="361" t="s">
        <v>218</v>
      </c>
      <c r="D435" s="359" t="str">
        <f>+VLOOKUP(C435,'Visual chart Edit'!$B$7:$C$491,2,FALSE)</f>
        <v>DA+6</v>
      </c>
      <c r="E435" s="589" t="s">
        <v>146</v>
      </c>
      <c r="F435" s="578">
        <v>45821</v>
      </c>
      <c r="G435" s="578">
        <v>45831</v>
      </c>
      <c r="H435" s="587" t="s">
        <v>653</v>
      </c>
      <c r="I435" s="580" t="s">
        <v>225</v>
      </c>
      <c r="J435" s="581"/>
    </row>
    <row r="436" spans="1:10" outlineLevel="1" x14ac:dyDescent="0.3">
      <c r="A436" s="359">
        <f>+SUBTOTAL(3,$E$8:$E436)</f>
        <v>429</v>
      </c>
      <c r="B436" s="590">
        <v>45809</v>
      </c>
      <c r="C436" s="361" t="s">
        <v>206</v>
      </c>
      <c r="D436" s="359" t="str">
        <f>+VLOOKUP(C436,'Visual chart Edit'!$B$7:$C$491,2,FALSE)</f>
        <v>DA+0</v>
      </c>
      <c r="E436" s="589" t="s">
        <v>279</v>
      </c>
      <c r="F436" s="578">
        <v>45828</v>
      </c>
      <c r="G436" s="578">
        <v>45833</v>
      </c>
      <c r="H436" s="587" t="s">
        <v>1289</v>
      </c>
      <c r="I436" s="580" t="s">
        <v>225</v>
      </c>
      <c r="J436" s="581"/>
    </row>
    <row r="437" spans="1:10" outlineLevel="1" x14ac:dyDescent="0.3">
      <c r="A437" s="359">
        <f>+SUBTOTAL(3,$E$8:$E437)</f>
        <v>430</v>
      </c>
      <c r="B437" s="590">
        <v>45809</v>
      </c>
      <c r="C437" s="361" t="s">
        <v>460</v>
      </c>
      <c r="D437" s="359" t="str">
        <f>+VLOOKUP(C437,'Visual chart Edit'!$B$7:$C$491,2,FALSE)</f>
        <v>DA+0</v>
      </c>
      <c r="E437" s="589" t="s">
        <v>279</v>
      </c>
      <c r="F437" s="578">
        <v>45816</v>
      </c>
      <c r="G437" s="578">
        <v>45833</v>
      </c>
      <c r="H437" s="587" t="s">
        <v>1027</v>
      </c>
      <c r="I437" s="580" t="s">
        <v>665</v>
      </c>
      <c r="J437" s="581"/>
    </row>
    <row r="438" spans="1:10" outlineLevel="1" x14ac:dyDescent="0.3">
      <c r="A438" s="359">
        <f>+SUBTOTAL(3,$E$8:$E438)</f>
        <v>431</v>
      </c>
      <c r="B438" s="590">
        <v>45809</v>
      </c>
      <c r="C438" s="361" t="s">
        <v>88</v>
      </c>
      <c r="D438" s="359" t="str">
        <f>+VLOOKUP(C438,'Visual chart Edit'!$B$7:$C$491,2,FALSE)</f>
        <v>DB2+0</v>
      </c>
      <c r="E438" s="589" t="s">
        <v>146</v>
      </c>
      <c r="F438" s="578">
        <v>45831</v>
      </c>
      <c r="G438" s="578">
        <v>45836</v>
      </c>
      <c r="H438" s="587" t="s">
        <v>653</v>
      </c>
      <c r="I438" s="580" t="s">
        <v>225</v>
      </c>
      <c r="J438" s="581"/>
    </row>
    <row r="439" spans="1:10" outlineLevel="1" x14ac:dyDescent="0.3">
      <c r="A439" s="359">
        <f>+SUBTOTAL(3,$E$8:$E439)</f>
        <v>432</v>
      </c>
      <c r="B439" s="590">
        <v>45809</v>
      </c>
      <c r="C439" s="361" t="s">
        <v>531</v>
      </c>
      <c r="D439" s="359" t="str">
        <f>+VLOOKUP(C439,'Visual chart Edit'!$B$7:$C$491,2,FALSE)</f>
        <v>DA+3</v>
      </c>
      <c r="E439" s="589" t="s">
        <v>146</v>
      </c>
      <c r="F439" s="578">
        <v>45819</v>
      </c>
      <c r="G439" s="578">
        <v>45838</v>
      </c>
      <c r="H439" s="587" t="s">
        <v>1377</v>
      </c>
      <c r="I439" s="580" t="s">
        <v>1298</v>
      </c>
      <c r="J439" s="581"/>
    </row>
    <row r="440" spans="1:10" outlineLevel="1" x14ac:dyDescent="0.3">
      <c r="A440" s="359">
        <f>+SUBTOTAL(3,$E$8:$E440)</f>
        <v>433</v>
      </c>
      <c r="B440" s="590">
        <v>45839</v>
      </c>
      <c r="C440" s="361" t="s">
        <v>78</v>
      </c>
      <c r="D440" s="359" t="str">
        <f>+VLOOKUP(C440,'Visual chart Edit'!$B$7:$C$491,2,FALSE)</f>
        <v>DB2+0</v>
      </c>
      <c r="E440" s="589" t="s">
        <v>146</v>
      </c>
      <c r="F440" s="578">
        <v>45832</v>
      </c>
      <c r="G440" s="578">
        <v>45839</v>
      </c>
      <c r="H440" s="587" t="s">
        <v>1289</v>
      </c>
      <c r="I440" s="580" t="s">
        <v>225</v>
      </c>
      <c r="J440" s="581"/>
    </row>
    <row r="441" spans="1:10" outlineLevel="1" x14ac:dyDescent="0.3">
      <c r="A441" s="359">
        <f>+SUBTOTAL(3,$E$8:$E441)</f>
        <v>434</v>
      </c>
      <c r="B441" s="590">
        <v>45839</v>
      </c>
      <c r="C441" s="361" t="s">
        <v>462</v>
      </c>
      <c r="D441" s="359" t="str">
        <f>+VLOOKUP(C441,'Visual chart Edit'!$B$7:$C$491,2,FALSE)</f>
        <v>DA+0</v>
      </c>
      <c r="E441" s="589" t="s">
        <v>279</v>
      </c>
      <c r="F441" s="578">
        <v>45831</v>
      </c>
      <c r="G441" s="578">
        <v>45839</v>
      </c>
      <c r="H441" s="587" t="s">
        <v>1449</v>
      </c>
      <c r="I441" s="580" t="s">
        <v>665</v>
      </c>
      <c r="J441" s="581"/>
    </row>
    <row r="442" spans="1:10" outlineLevel="1" x14ac:dyDescent="0.3">
      <c r="A442" s="359">
        <f>+SUBTOTAL(3,$E$8:$E442)</f>
        <v>435</v>
      </c>
      <c r="B442" s="590">
        <v>45839</v>
      </c>
      <c r="C442" s="361" t="s">
        <v>38</v>
      </c>
      <c r="D442" s="359" t="str">
        <f>+VLOOKUP(C442,'Visual chart Edit'!$B$7:$C$491,2,FALSE)</f>
        <v>DD60+6</v>
      </c>
      <c r="E442" s="589" t="s">
        <v>279</v>
      </c>
      <c r="F442" s="578">
        <v>45779</v>
      </c>
      <c r="G442" s="578">
        <v>45840</v>
      </c>
      <c r="H442" s="587" t="s">
        <v>1027</v>
      </c>
      <c r="I442" s="580" t="s">
        <v>665</v>
      </c>
      <c r="J442" s="581"/>
    </row>
    <row r="443" spans="1:10" outlineLevel="1" x14ac:dyDescent="0.3">
      <c r="A443" s="359">
        <f>+SUBTOTAL(3,$E$8:$E443)</f>
        <v>436</v>
      </c>
      <c r="B443" s="590">
        <v>45839</v>
      </c>
      <c r="C443" s="361" t="s">
        <v>464</v>
      </c>
      <c r="D443" s="359" t="str">
        <f>+VLOOKUP(C443,'Visual chart Edit'!$B$7:$C$491,2,FALSE)</f>
        <v>DA+0</v>
      </c>
      <c r="E443" s="589" t="s">
        <v>279</v>
      </c>
      <c r="F443" s="578">
        <v>45835</v>
      </c>
      <c r="G443" s="578">
        <v>45840</v>
      </c>
      <c r="H443" s="587" t="s">
        <v>1453</v>
      </c>
      <c r="I443" s="580" t="s">
        <v>665</v>
      </c>
      <c r="J443" s="581"/>
    </row>
    <row r="444" spans="1:10" outlineLevel="1" x14ac:dyDescent="0.3">
      <c r="A444" s="359">
        <f>+SUBTOTAL(3,$E$8:$E444)</f>
        <v>437</v>
      </c>
      <c r="B444" s="590">
        <v>45839</v>
      </c>
      <c r="C444" s="361" t="s">
        <v>530</v>
      </c>
      <c r="D444" s="359" t="str">
        <f>+VLOOKUP(C444,'Visual chart Edit'!$B$7:$C$491,2,FALSE)</f>
        <v>DA+6</v>
      </c>
      <c r="E444" s="589" t="s">
        <v>146</v>
      </c>
      <c r="F444" s="578">
        <v>45829</v>
      </c>
      <c r="G444" s="578">
        <v>45843</v>
      </c>
      <c r="H444" s="587" t="s">
        <v>1377</v>
      </c>
      <c r="I444" s="580" t="s">
        <v>1298</v>
      </c>
      <c r="J444" s="581"/>
    </row>
    <row r="445" spans="1:10" outlineLevel="1" x14ac:dyDescent="0.3">
      <c r="A445" s="359">
        <f>+SUBTOTAL(3,$E$8:$E445)</f>
        <v>438</v>
      </c>
      <c r="B445" s="590">
        <v>45839</v>
      </c>
      <c r="C445" s="361" t="s">
        <v>471</v>
      </c>
      <c r="D445" s="359" t="str">
        <f>+VLOOKUP(C445,'Visual chart Edit'!$B$7:$C$491,2,FALSE)</f>
        <v>DA+0</v>
      </c>
      <c r="E445" s="589" t="s">
        <v>279</v>
      </c>
      <c r="F445" s="578">
        <v>45789</v>
      </c>
      <c r="G445" s="578">
        <v>45844</v>
      </c>
      <c r="H445" s="587" t="s">
        <v>1027</v>
      </c>
      <c r="I445" s="580" t="s">
        <v>665</v>
      </c>
      <c r="J445" s="581"/>
    </row>
    <row r="446" spans="1:10" outlineLevel="1" x14ac:dyDescent="0.3">
      <c r="A446" s="359">
        <f>+SUBTOTAL(3,$E$8:$E446)</f>
        <v>439</v>
      </c>
      <c r="B446" s="590">
        <v>45839</v>
      </c>
      <c r="C446" s="361" t="s">
        <v>466</v>
      </c>
      <c r="D446" s="359" t="str">
        <f>+VLOOKUP(C446,'Visual chart Edit'!$B$7:$C$491,2,FALSE)</f>
        <v>DA+3</v>
      </c>
      <c r="E446" s="589" t="s">
        <v>279</v>
      </c>
      <c r="F446" s="578">
        <v>45825</v>
      </c>
      <c r="G446" s="578">
        <v>45846</v>
      </c>
      <c r="H446" s="587" t="s">
        <v>1456</v>
      </c>
      <c r="I446" s="580" t="s">
        <v>665</v>
      </c>
      <c r="J446" s="581"/>
    </row>
    <row r="447" spans="1:10" outlineLevel="1" x14ac:dyDescent="0.3">
      <c r="A447" s="359">
        <f>+SUBTOTAL(3,$E$8:$E447)</f>
        <v>440</v>
      </c>
      <c r="B447" s="590">
        <v>45839</v>
      </c>
      <c r="C447" s="361" t="s">
        <v>539</v>
      </c>
      <c r="D447" s="359" t="str">
        <f>+VLOOKUP(C447,'Visual chart Edit'!$B$7:$C$491,2,FALSE)</f>
        <v>DA+9</v>
      </c>
      <c r="E447" s="589" t="s">
        <v>146</v>
      </c>
      <c r="F447" s="578">
        <v>45836</v>
      </c>
      <c r="G447" s="578">
        <v>45847</v>
      </c>
      <c r="H447" s="587" t="s">
        <v>653</v>
      </c>
      <c r="I447" s="580" t="s">
        <v>225</v>
      </c>
      <c r="J447" s="581"/>
    </row>
    <row r="448" spans="1:10" outlineLevel="1" x14ac:dyDescent="0.3">
      <c r="A448" s="359">
        <f>+SUBTOTAL(3,$E$8:$E448)</f>
        <v>441</v>
      </c>
      <c r="B448" s="590">
        <v>45839</v>
      </c>
      <c r="C448" s="361" t="s">
        <v>153</v>
      </c>
      <c r="D448" s="359" t="str">
        <f>+VLOOKUP(C448,'Visual chart Edit'!$B$7:$C$491,2,FALSE)</f>
        <v>DA+3</v>
      </c>
      <c r="E448" s="589" t="s">
        <v>279</v>
      </c>
      <c r="F448" s="578">
        <v>45846</v>
      </c>
      <c r="G448" s="578">
        <v>45850</v>
      </c>
      <c r="H448" s="587" t="s">
        <v>1456</v>
      </c>
      <c r="I448" s="580" t="s">
        <v>665</v>
      </c>
      <c r="J448" s="581"/>
    </row>
    <row r="449" spans="1:10" outlineLevel="1" x14ac:dyDescent="0.3">
      <c r="A449" s="359">
        <f>+SUBTOTAL(3,$E$8:$E449)</f>
        <v>442</v>
      </c>
      <c r="B449" s="590">
        <v>45839</v>
      </c>
      <c r="C449" s="361" t="s">
        <v>31</v>
      </c>
      <c r="D449" s="359" t="str">
        <f>+VLOOKUP(C449,'Visual chart Edit'!$B$7:$C$491,2,FALSE)</f>
        <v>DB2+0</v>
      </c>
      <c r="E449" s="589" t="s">
        <v>146</v>
      </c>
      <c r="F449" s="578">
        <v>45843</v>
      </c>
      <c r="G449" s="578">
        <v>45850</v>
      </c>
      <c r="H449" s="587" t="s">
        <v>653</v>
      </c>
      <c r="I449" s="580" t="s">
        <v>1298</v>
      </c>
      <c r="J449" s="581"/>
    </row>
    <row r="450" spans="1:10" outlineLevel="1" x14ac:dyDescent="0.3">
      <c r="A450" s="359">
        <f>+SUBTOTAL(3,$E$8:$E450)</f>
        <v>443</v>
      </c>
      <c r="B450" s="590">
        <v>45839</v>
      </c>
      <c r="C450" s="361" t="s">
        <v>63</v>
      </c>
      <c r="D450" s="359" t="str">
        <f>+VLOOKUP(C450,'Visual chart Edit'!$B$7:$C$491,2,FALSE)</f>
        <v>DC1+0</v>
      </c>
      <c r="E450" s="589" t="s">
        <v>32</v>
      </c>
      <c r="F450" s="578">
        <v>45843</v>
      </c>
      <c r="G450" s="578">
        <v>45851</v>
      </c>
      <c r="H450" s="587" t="s">
        <v>1289</v>
      </c>
      <c r="I450" s="580" t="s">
        <v>225</v>
      </c>
      <c r="J450" s="581"/>
    </row>
    <row r="451" spans="1:10" outlineLevel="1" x14ac:dyDescent="0.3">
      <c r="A451" s="359">
        <f>+SUBTOTAL(3,$E$8:$E451)</f>
        <v>444</v>
      </c>
      <c r="B451" s="590">
        <v>45839</v>
      </c>
      <c r="C451" s="361" t="s">
        <v>219</v>
      </c>
      <c r="D451" s="359" t="str">
        <f>+VLOOKUP(C451,'Visual chart Edit'!$B$7:$C$491,2,FALSE)</f>
        <v>DA+3</v>
      </c>
      <c r="E451" s="589" t="s">
        <v>146</v>
      </c>
      <c r="F451" s="578">
        <v>45845</v>
      </c>
      <c r="G451" s="578">
        <v>45851</v>
      </c>
      <c r="H451" s="587" t="s">
        <v>653</v>
      </c>
      <c r="I451" s="580" t="s">
        <v>1298</v>
      </c>
      <c r="J451" s="581"/>
    </row>
    <row r="452" spans="1:10" outlineLevel="1" x14ac:dyDescent="0.3">
      <c r="A452" s="359">
        <f>+SUBTOTAL(3,$E$8:$E452)</f>
        <v>445</v>
      </c>
      <c r="B452" s="590">
        <v>45839</v>
      </c>
      <c r="C452" s="361" t="s">
        <v>45</v>
      </c>
      <c r="D452" s="359" t="str">
        <f>+VLOOKUP(C452,'Visual chart Edit'!$B$7:$C$491,2,FALSE)</f>
        <v>DD60+18</v>
      </c>
      <c r="E452" s="589" t="s">
        <v>279</v>
      </c>
      <c r="F452" s="578">
        <v>45846</v>
      </c>
      <c r="G452" s="578">
        <v>45854</v>
      </c>
      <c r="H452" s="587" t="s">
        <v>1462</v>
      </c>
      <c r="I452" s="580" t="s">
        <v>665</v>
      </c>
      <c r="J452" s="581"/>
    </row>
    <row r="453" spans="1:10" outlineLevel="1" x14ac:dyDescent="0.3">
      <c r="A453" s="359">
        <f>+SUBTOTAL(3,$E$8:$E453)</f>
        <v>446</v>
      </c>
      <c r="B453" s="590">
        <v>45839</v>
      </c>
      <c r="C453" s="361" t="s">
        <v>469</v>
      </c>
      <c r="D453" s="359" t="str">
        <f>+VLOOKUP(C453,'Visual chart Edit'!$B$7:$C$491,2,FALSE)</f>
        <v>DA+3</v>
      </c>
      <c r="E453" s="589" t="s">
        <v>279</v>
      </c>
      <c r="F453" s="578">
        <v>45828</v>
      </c>
      <c r="G453" s="578">
        <v>45860</v>
      </c>
      <c r="H453" s="587" t="s">
        <v>1476</v>
      </c>
      <c r="I453" s="580" t="s">
        <v>665</v>
      </c>
      <c r="J453" s="581"/>
    </row>
    <row r="454" spans="1:10" outlineLevel="1" x14ac:dyDescent="0.3">
      <c r="A454" s="359">
        <f>+SUBTOTAL(3,$E$8:$E454)</f>
        <v>447</v>
      </c>
      <c r="B454" s="590">
        <v>45839</v>
      </c>
      <c r="C454" s="361" t="s">
        <v>526</v>
      </c>
      <c r="D454" s="359" t="str">
        <f>+VLOOKUP(C454,'Visual chart Edit'!$B$7:$C$491,2,FALSE)</f>
        <v>DA+0</v>
      </c>
      <c r="E454" s="589" t="s">
        <v>279</v>
      </c>
      <c r="F454" s="578">
        <v>45858</v>
      </c>
      <c r="G454" s="578">
        <v>45861</v>
      </c>
      <c r="H454" s="587" t="s">
        <v>653</v>
      </c>
      <c r="I454" s="580" t="s">
        <v>1298</v>
      </c>
      <c r="J454" s="581"/>
    </row>
    <row r="455" spans="1:10" outlineLevel="1" x14ac:dyDescent="0.3">
      <c r="A455" s="359">
        <f>+SUBTOTAL(3,$E$8:$E455)</f>
        <v>448</v>
      </c>
      <c r="B455" s="590">
        <v>45839</v>
      </c>
      <c r="C455" s="361" t="s">
        <v>49</v>
      </c>
      <c r="D455" s="359" t="str">
        <f>+VLOOKUP(C455,'Visual chart Edit'!$B$7:$C$491,2,FALSE)</f>
        <v>DB2+0</v>
      </c>
      <c r="E455" s="589" t="s">
        <v>279</v>
      </c>
      <c r="F455" s="578">
        <v>45859</v>
      </c>
      <c r="G455" s="578">
        <v>45864</v>
      </c>
      <c r="H455" s="587" t="s">
        <v>653</v>
      </c>
      <c r="I455" s="580" t="s">
        <v>1298</v>
      </c>
      <c r="J455" s="581"/>
    </row>
    <row r="456" spans="1:10" outlineLevel="1" x14ac:dyDescent="0.3">
      <c r="A456" s="359">
        <f>+SUBTOTAL(3,$E$8:$E456)</f>
        <v>449</v>
      </c>
      <c r="B456" s="590">
        <v>45839</v>
      </c>
      <c r="C456" s="361" t="s">
        <v>36</v>
      </c>
      <c r="D456" s="359" t="str">
        <f>+VLOOKUP(C456,'Visual chart Edit'!$B$7:$C$491,2,FALSE)</f>
        <v>DB1+0</v>
      </c>
      <c r="E456" s="589" t="s">
        <v>32</v>
      </c>
      <c r="F456" s="578">
        <v>45849</v>
      </c>
      <c r="G456" s="578">
        <v>45864</v>
      </c>
      <c r="H456" s="587" t="s">
        <v>1289</v>
      </c>
      <c r="I456" s="580" t="s">
        <v>1467</v>
      </c>
      <c r="J456" s="581"/>
    </row>
    <row r="457" spans="1:10" outlineLevel="1" x14ac:dyDescent="0.3">
      <c r="A457" s="359">
        <f>+SUBTOTAL(3,$E$8:$E457)</f>
        <v>450</v>
      </c>
      <c r="B457" s="590">
        <v>45839</v>
      </c>
      <c r="C457" s="361" t="s">
        <v>527</v>
      </c>
      <c r="D457" s="359" t="str">
        <f>+VLOOKUP(C457,'Visual chart Edit'!$B$7:$C$491,2,FALSE)</f>
        <v>DA+0</v>
      </c>
      <c r="E457" s="589" t="s">
        <v>279</v>
      </c>
      <c r="F457" s="578">
        <v>45862</v>
      </c>
      <c r="G457" s="578">
        <v>45865</v>
      </c>
      <c r="H457" s="587" t="s">
        <v>653</v>
      </c>
      <c r="I457" s="580" t="s">
        <v>1298</v>
      </c>
      <c r="J457" s="581"/>
    </row>
    <row r="458" spans="1:10" outlineLevel="1" x14ac:dyDescent="0.3">
      <c r="A458" s="359">
        <f>+SUBTOTAL(3,$E$8:$E458)</f>
        <v>451</v>
      </c>
      <c r="B458" s="590">
        <v>45839</v>
      </c>
      <c r="C458" s="361" t="s">
        <v>529</v>
      </c>
      <c r="D458" s="359" t="str">
        <f>+VLOOKUP(C458,'Visual chart Edit'!$B$7:$C$491,2,FALSE)</f>
        <v>DA+0</v>
      </c>
      <c r="E458" s="589" t="s">
        <v>146</v>
      </c>
      <c r="F458" s="578">
        <v>45830</v>
      </c>
      <c r="G458" s="578">
        <v>45867</v>
      </c>
      <c r="H458" s="587" t="s">
        <v>653</v>
      </c>
      <c r="I458" s="580" t="s">
        <v>1298</v>
      </c>
      <c r="J458" s="581"/>
    </row>
    <row r="459" spans="1:10" outlineLevel="1" x14ac:dyDescent="0.3">
      <c r="A459" s="359">
        <f>+SUBTOTAL(3,$E$8:$E459)</f>
        <v>452</v>
      </c>
      <c r="B459" s="590">
        <v>45839</v>
      </c>
      <c r="C459" s="361" t="s">
        <v>44</v>
      </c>
      <c r="D459" s="359" t="str">
        <f>+VLOOKUP(C459,'Visual chart Edit'!$B$7:$C$491,2,FALSE)</f>
        <v>DB1+0</v>
      </c>
      <c r="E459" s="589" t="s">
        <v>279</v>
      </c>
      <c r="F459" s="578">
        <v>45848</v>
      </c>
      <c r="G459" s="578">
        <v>45868</v>
      </c>
      <c r="H459" s="587" t="s">
        <v>1456</v>
      </c>
      <c r="I459" s="580" t="s">
        <v>665</v>
      </c>
      <c r="J459" s="581"/>
    </row>
    <row r="460" spans="1:10" outlineLevel="1" x14ac:dyDescent="0.3">
      <c r="A460" s="359">
        <f>+SUBTOTAL(3,$E$8:$E460)</f>
        <v>453</v>
      </c>
      <c r="B460" s="590">
        <v>45839</v>
      </c>
      <c r="C460" s="361" t="s">
        <v>468</v>
      </c>
      <c r="D460" s="359" t="str">
        <f>+VLOOKUP(C460,'Visual chart Edit'!$B$7:$C$491,2,FALSE)</f>
        <v>DA+3</v>
      </c>
      <c r="E460" s="589" t="s">
        <v>279</v>
      </c>
      <c r="F460" s="578">
        <v>45861</v>
      </c>
      <c r="G460" s="578">
        <v>45869</v>
      </c>
      <c r="H460" s="587" t="s">
        <v>1462</v>
      </c>
      <c r="I460" s="580" t="s">
        <v>665</v>
      </c>
      <c r="J460" s="581"/>
    </row>
    <row r="461" spans="1:10" outlineLevel="1" x14ac:dyDescent="0.3">
      <c r="A461" s="359">
        <f>+SUBTOTAL(3,$E$8:$E461)</f>
        <v>454</v>
      </c>
      <c r="B461" s="590">
        <v>45839</v>
      </c>
      <c r="C461" s="361" t="s">
        <v>33</v>
      </c>
      <c r="D461" s="359" t="str">
        <f>+VLOOKUP(C461,'Visual chart Edit'!$B$7:$C$491,2,FALSE)</f>
        <v>DD45+3</v>
      </c>
      <c r="E461" s="589" t="s">
        <v>279</v>
      </c>
      <c r="F461" s="578">
        <v>45858</v>
      </c>
      <c r="G461" s="578">
        <v>45869</v>
      </c>
      <c r="H461" s="587" t="s">
        <v>1289</v>
      </c>
      <c r="I461" s="580" t="s">
        <v>1467</v>
      </c>
      <c r="J461" s="581"/>
    </row>
    <row r="462" spans="1:10" outlineLevel="1" x14ac:dyDescent="0.3">
      <c r="A462" s="359">
        <f>+SUBTOTAL(3,$E$8:$E462)</f>
        <v>455</v>
      </c>
      <c r="B462" s="590">
        <v>45870</v>
      </c>
      <c r="C462" s="361" t="s">
        <v>499</v>
      </c>
      <c r="D462" s="359" t="str">
        <f>+VLOOKUP(C462,'Visual chart Edit'!$B$7:$C$491,2,FALSE)</f>
        <v>DC1+0</v>
      </c>
      <c r="E462" s="589" t="s">
        <v>279</v>
      </c>
      <c r="F462" s="578">
        <v>45825</v>
      </c>
      <c r="G462" s="578">
        <v>45871</v>
      </c>
      <c r="H462" s="587" t="s">
        <v>1420</v>
      </c>
      <c r="I462" s="580" t="s">
        <v>1298</v>
      </c>
      <c r="J462" s="581"/>
    </row>
    <row r="463" spans="1:10" outlineLevel="1" x14ac:dyDescent="0.3">
      <c r="A463" s="359">
        <f>+SUBTOTAL(3,$E$8:$E463)</f>
        <v>456</v>
      </c>
      <c r="B463" s="590">
        <v>45870</v>
      </c>
      <c r="C463" s="361" t="s">
        <v>57</v>
      </c>
      <c r="D463" s="359" t="str">
        <f>+VLOOKUP(C463,'Visual chart Edit'!$B$7:$C$491,2,FALSE)</f>
        <v>DD45+3</v>
      </c>
      <c r="E463" s="589" t="s">
        <v>279</v>
      </c>
      <c r="F463" s="578">
        <v>45869</v>
      </c>
      <c r="G463" s="578">
        <v>45875</v>
      </c>
      <c r="H463" s="587" t="s">
        <v>1289</v>
      </c>
      <c r="I463" s="580" t="s">
        <v>1467</v>
      </c>
      <c r="J463" s="581"/>
    </row>
    <row r="464" spans="1:10" outlineLevel="1" x14ac:dyDescent="0.3">
      <c r="A464" s="359">
        <f>+SUBTOTAL(3,$E$8:$E464)</f>
        <v>457</v>
      </c>
      <c r="B464" s="590">
        <v>45870</v>
      </c>
      <c r="C464" s="361" t="s">
        <v>472</v>
      </c>
      <c r="D464" s="359" t="str">
        <f>+VLOOKUP(C464,'Visual chart Edit'!$B$7:$C$491,2,FALSE)</f>
        <v>DA+0</v>
      </c>
      <c r="E464" s="589" t="s">
        <v>279</v>
      </c>
      <c r="F464" s="578">
        <v>45854</v>
      </c>
      <c r="G464" s="578">
        <v>45878</v>
      </c>
      <c r="H464" s="587" t="s">
        <v>1462</v>
      </c>
      <c r="I464" s="580" t="s">
        <v>665</v>
      </c>
      <c r="J464" s="581"/>
    </row>
    <row r="465" spans="1:10" outlineLevel="1" x14ac:dyDescent="0.3">
      <c r="A465" s="359">
        <f>+SUBTOTAL(3,$E$8:$E465)</f>
        <v>458</v>
      </c>
      <c r="B465" s="590">
        <v>45870</v>
      </c>
      <c r="C465" s="361" t="s">
        <v>482</v>
      </c>
      <c r="D465" s="359" t="str">
        <f>+VLOOKUP(C465,'Visual chart Edit'!$B$7:$C$491,2,FALSE)</f>
        <v>DA+0</v>
      </c>
      <c r="E465" s="589" t="s">
        <v>146</v>
      </c>
      <c r="F465" s="578">
        <v>45871</v>
      </c>
      <c r="G465" s="578">
        <v>45879</v>
      </c>
      <c r="H465" s="587" t="s">
        <v>1541</v>
      </c>
      <c r="I465" s="580" t="s">
        <v>665</v>
      </c>
      <c r="J465" s="581"/>
    </row>
    <row r="466" spans="1:10" outlineLevel="1" x14ac:dyDescent="0.3">
      <c r="A466" s="359">
        <f>+SUBTOTAL(3,$E$8:$E466)</f>
        <v>459</v>
      </c>
      <c r="B466" s="590">
        <v>45870</v>
      </c>
      <c r="C466" s="361" t="s">
        <v>58</v>
      </c>
      <c r="D466" s="359" t="str">
        <f>+VLOOKUP(C466,'Visual chart Edit'!$B$7:$C$491,2,FALSE)</f>
        <v>DA+0</v>
      </c>
      <c r="E466" s="589" t="s">
        <v>279</v>
      </c>
      <c r="F466" s="578">
        <v>45875</v>
      </c>
      <c r="G466" s="578">
        <v>45882</v>
      </c>
      <c r="H466" s="587" t="s">
        <v>1289</v>
      </c>
      <c r="I466" s="580" t="s">
        <v>1467</v>
      </c>
      <c r="J466" s="581"/>
    </row>
    <row r="467" spans="1:10" outlineLevel="1" x14ac:dyDescent="0.3">
      <c r="A467" s="359">
        <f>+SUBTOTAL(3,$E$8:$E467)</f>
        <v>460</v>
      </c>
      <c r="B467" s="590">
        <v>45870</v>
      </c>
      <c r="C467" s="361" t="s">
        <v>483</v>
      </c>
      <c r="D467" s="359" t="str">
        <f>+VLOOKUP(C467,'Visual chart Edit'!$B$7:$C$491,2,FALSE)</f>
        <v>DA+0</v>
      </c>
      <c r="E467" s="589" t="s">
        <v>146</v>
      </c>
      <c r="F467" s="578">
        <v>45885</v>
      </c>
      <c r="G467" s="578">
        <v>45889</v>
      </c>
      <c r="H467" s="587" t="s">
        <v>1541</v>
      </c>
      <c r="I467" s="580" t="s">
        <v>665</v>
      </c>
      <c r="J467" s="581"/>
    </row>
    <row r="468" spans="1:10" outlineLevel="1" x14ac:dyDescent="0.3">
      <c r="A468" s="359">
        <f>+SUBTOTAL(3,$E$8:$E468)</f>
        <v>461</v>
      </c>
      <c r="B468" s="590">
        <v>45870</v>
      </c>
      <c r="C468" s="361" t="s">
        <v>71</v>
      </c>
      <c r="D468" s="359" t="str">
        <f>+VLOOKUP(C468,'Visual chart Edit'!$B$7:$C$491,2,FALSE)</f>
        <v>DA+0</v>
      </c>
      <c r="E468" s="589" t="s">
        <v>279</v>
      </c>
      <c r="F468" s="578">
        <v>45820</v>
      </c>
      <c r="G468" s="578">
        <v>45896</v>
      </c>
      <c r="H468" s="587" t="s">
        <v>1289</v>
      </c>
      <c r="I468" s="580" t="s">
        <v>1467</v>
      </c>
      <c r="J468" s="581"/>
    </row>
    <row r="469" spans="1:10" outlineLevel="1" x14ac:dyDescent="0.3">
      <c r="A469" s="359">
        <f>+SUBTOTAL(3,$E$8:$E469)</f>
        <v>462</v>
      </c>
      <c r="B469" s="590">
        <v>45870</v>
      </c>
      <c r="C469" s="361" t="s">
        <v>162</v>
      </c>
      <c r="D469" s="359" t="str">
        <f>+VLOOKUP(C469,'Visual chart Edit'!$B$7:$C$491,2,FALSE)</f>
        <v>DA+3</v>
      </c>
      <c r="E469" s="589" t="s">
        <v>279</v>
      </c>
      <c r="F469" s="578">
        <v>45852</v>
      </c>
      <c r="G469" s="578">
        <v>45897</v>
      </c>
      <c r="H469" s="587" t="s">
        <v>1462</v>
      </c>
      <c r="I469" s="580" t="s">
        <v>665</v>
      </c>
      <c r="J469" s="581"/>
    </row>
    <row r="470" spans="1:10" outlineLevel="1" x14ac:dyDescent="0.3">
      <c r="A470" s="359">
        <f>+SUBTOTAL(3,$E$8:$E470)</f>
        <v>463</v>
      </c>
      <c r="B470" s="590">
        <v>45901</v>
      </c>
      <c r="C470" s="361" t="s">
        <v>525</v>
      </c>
      <c r="D470" s="359" t="str">
        <f>+VLOOKUP(C470,'Visual chart Edit'!$B$7:$C$491,2,FALSE)</f>
        <v>DA+0</v>
      </c>
      <c r="E470" s="589" t="s">
        <v>146</v>
      </c>
      <c r="F470" s="578">
        <v>45890</v>
      </c>
      <c r="G470" s="578">
        <v>45905</v>
      </c>
      <c r="H470" s="587" t="s">
        <v>653</v>
      </c>
      <c r="I470" s="580" t="s">
        <v>1298</v>
      </c>
      <c r="J470" s="581"/>
    </row>
    <row r="471" spans="1:10" outlineLevel="1" x14ac:dyDescent="0.3">
      <c r="A471" s="359">
        <f>+SUBTOTAL(3,$E$8:$E471)</f>
        <v>464</v>
      </c>
      <c r="B471" s="590">
        <v>45901</v>
      </c>
      <c r="C471" s="361" t="s">
        <v>41</v>
      </c>
      <c r="D471" s="359" t="str">
        <f>+VLOOKUP(C471,'Visual chart Edit'!$B$7:$C$491,2,FALSE)</f>
        <v>DB2+9</v>
      </c>
      <c r="E471" s="589" t="s">
        <v>279</v>
      </c>
      <c r="F471" s="578">
        <v>45897</v>
      </c>
      <c r="G471" s="578">
        <v>45908</v>
      </c>
      <c r="H471" s="587" t="s">
        <v>1456</v>
      </c>
      <c r="I471" s="580" t="s">
        <v>665</v>
      </c>
      <c r="J471" s="581"/>
    </row>
    <row r="472" spans="1:10" outlineLevel="1" x14ac:dyDescent="0.3">
      <c r="A472" s="359">
        <f>+SUBTOTAL(3,$E$8:$E472)</f>
        <v>465</v>
      </c>
      <c r="B472" s="590">
        <v>45901</v>
      </c>
      <c r="C472" s="361" t="s">
        <v>40</v>
      </c>
      <c r="D472" s="359" t="str">
        <f>+VLOOKUP(C472,'Visual chart Edit'!$B$7:$C$491,2,FALSE)</f>
        <v>DB1+9</v>
      </c>
      <c r="E472" s="589" t="s">
        <v>279</v>
      </c>
      <c r="F472" s="578">
        <v>45887</v>
      </c>
      <c r="G472" s="578">
        <v>45912</v>
      </c>
      <c r="H472" s="587" t="s">
        <v>1456</v>
      </c>
      <c r="I472" s="580" t="s">
        <v>665</v>
      </c>
      <c r="J472" s="581"/>
    </row>
    <row r="473" spans="1:10" outlineLevel="1" x14ac:dyDescent="0.3">
      <c r="A473" s="359">
        <f>+SUBTOTAL(3,$E$8:$E473)</f>
        <v>466</v>
      </c>
      <c r="B473" s="590">
        <v>45901</v>
      </c>
      <c r="C473" s="361" t="s">
        <v>476</v>
      </c>
      <c r="D473" s="359" t="str">
        <f>+VLOOKUP(C473,'Visual chart Edit'!$B$7:$C$491,2,FALSE)</f>
        <v>DA+3</v>
      </c>
      <c r="E473" s="589" t="s">
        <v>279</v>
      </c>
      <c r="F473" s="578">
        <v>45906</v>
      </c>
      <c r="G473" s="578">
        <v>45913</v>
      </c>
      <c r="H473" s="587" t="s">
        <v>1462</v>
      </c>
      <c r="I473" s="580" t="s">
        <v>665</v>
      </c>
      <c r="J473" s="581"/>
    </row>
    <row r="474" spans="1:10" outlineLevel="1" x14ac:dyDescent="0.3">
      <c r="A474" s="359">
        <f>+SUBTOTAL(3,$E$8:$E474)</f>
        <v>467</v>
      </c>
      <c r="B474" s="590">
        <v>45901</v>
      </c>
      <c r="C474" s="361" t="s">
        <v>481</v>
      </c>
      <c r="D474" s="359" t="str">
        <f>+VLOOKUP(C474,'Visual chart Edit'!$B$7:$C$491,2,FALSE)</f>
        <v>DB1+0</v>
      </c>
      <c r="E474" s="589" t="s">
        <v>146</v>
      </c>
      <c r="F474" s="578">
        <v>45906</v>
      </c>
      <c r="G474" s="578">
        <v>45915</v>
      </c>
      <c r="H474" s="587" t="s">
        <v>1541</v>
      </c>
      <c r="I474" s="580" t="s">
        <v>665</v>
      </c>
      <c r="J474" s="581"/>
    </row>
    <row r="475" spans="1:10" outlineLevel="1" x14ac:dyDescent="0.3">
      <c r="A475" s="359">
        <f>+SUBTOTAL(3,$E$8:$E475)</f>
        <v>468</v>
      </c>
      <c r="B475" s="590">
        <v>45901</v>
      </c>
      <c r="C475" s="361" t="s">
        <v>535</v>
      </c>
      <c r="D475" s="359" t="str">
        <f>+VLOOKUP(C475,'Visual chart Edit'!$B$7:$C$491,2,FALSE)</f>
        <v>DA+6</v>
      </c>
      <c r="E475" s="589" t="s">
        <v>146</v>
      </c>
      <c r="F475" s="578">
        <v>45859</v>
      </c>
      <c r="G475" s="578">
        <v>45914</v>
      </c>
      <c r="H475" s="587" t="s">
        <v>653</v>
      </c>
      <c r="I475" s="580" t="s">
        <v>1298</v>
      </c>
      <c r="J475" s="581"/>
    </row>
    <row r="476" spans="1:10" outlineLevel="1" x14ac:dyDescent="0.3">
      <c r="A476" s="359">
        <f>+SUBTOTAL(3,$E$8:$E476)</f>
        <v>469</v>
      </c>
      <c r="B476" s="590">
        <v>45901</v>
      </c>
      <c r="C476" s="361" t="s">
        <v>475</v>
      </c>
      <c r="D476" s="359" t="str">
        <f>+VLOOKUP(C476,'Visual chart Edit'!$B$7:$C$491,2,FALSE)</f>
        <v>DA+3</v>
      </c>
      <c r="E476" s="589" t="s">
        <v>279</v>
      </c>
      <c r="F476" s="578">
        <v>45915</v>
      </c>
      <c r="G476" s="578">
        <v>45916</v>
      </c>
      <c r="H476" s="587" t="s">
        <v>1462</v>
      </c>
      <c r="I476" s="580" t="s">
        <v>665</v>
      </c>
      <c r="J476" s="581"/>
    </row>
    <row r="477" spans="1:10" outlineLevel="1" x14ac:dyDescent="0.3">
      <c r="A477" s="359">
        <f>+SUBTOTAL(3,$E$8:$E477)</f>
        <v>470</v>
      </c>
      <c r="B477" s="590">
        <v>45901</v>
      </c>
      <c r="C477" s="361" t="s">
        <v>484</v>
      </c>
      <c r="D477" s="359" t="str">
        <f>+VLOOKUP(C477,'Visual chart Edit'!$B$7:$C$491,2,FALSE)</f>
        <v>DA+0</v>
      </c>
      <c r="E477" s="589" t="s">
        <v>146</v>
      </c>
      <c r="F477" s="578">
        <v>45915</v>
      </c>
      <c r="G477" s="578">
        <v>45922</v>
      </c>
      <c r="H477" s="587" t="s">
        <v>1541</v>
      </c>
      <c r="I477" s="580" t="s">
        <v>665</v>
      </c>
      <c r="J477" s="581"/>
    </row>
    <row r="478" spans="1:10" outlineLevel="1" x14ac:dyDescent="0.3">
      <c r="A478" s="359"/>
      <c r="B478" s="590"/>
      <c r="C478" s="361"/>
      <c r="D478" s="359"/>
      <c r="E478" s="589"/>
      <c r="F478" s="578"/>
      <c r="G478" s="578"/>
      <c r="H478" s="587"/>
      <c r="I478" s="580"/>
    </row>
    <row r="479" spans="1:10" outlineLevel="1" x14ac:dyDescent="0.3">
      <c r="A479" s="359"/>
      <c r="B479" s="590"/>
      <c r="C479" s="361"/>
      <c r="D479" s="359"/>
      <c r="E479" s="589"/>
      <c r="F479" s="578"/>
      <c r="G479" s="578"/>
      <c r="H479" s="587"/>
      <c r="I479" s="580"/>
    </row>
    <row r="480" spans="1:10" outlineLevel="1" x14ac:dyDescent="0.3">
      <c r="A480" s="359"/>
      <c r="B480" s="590"/>
      <c r="C480" s="361"/>
      <c r="D480" s="359"/>
      <c r="E480" s="589"/>
      <c r="F480" s="578"/>
      <c r="G480" s="578"/>
      <c r="H480" s="587"/>
      <c r="I480" s="580"/>
    </row>
    <row r="481" spans="1:11" outlineLevel="1" x14ac:dyDescent="0.3">
      <c r="A481" s="359"/>
      <c r="B481" s="590"/>
      <c r="C481" s="361"/>
      <c r="D481" s="359"/>
      <c r="E481" s="589"/>
      <c r="F481" s="578"/>
      <c r="G481" s="578"/>
      <c r="H481" s="587"/>
      <c r="I481" s="580"/>
    </row>
    <row r="482" spans="1:11" outlineLevel="1" x14ac:dyDescent="0.3">
      <c r="A482" s="359"/>
      <c r="B482" s="590"/>
      <c r="C482" s="361"/>
      <c r="D482" s="359"/>
      <c r="E482" s="589"/>
      <c r="F482" s="578"/>
      <c r="G482" s="578"/>
      <c r="H482" s="587"/>
      <c r="I482" s="580"/>
    </row>
    <row r="483" spans="1:11" outlineLevel="1" x14ac:dyDescent="0.3">
      <c r="A483" s="359"/>
      <c r="B483" s="590"/>
      <c r="C483" s="361"/>
      <c r="D483" s="359"/>
      <c r="E483" s="589"/>
      <c r="F483" s="578"/>
      <c r="G483" s="578"/>
      <c r="H483" s="587"/>
      <c r="I483" s="580"/>
    </row>
    <row r="484" spans="1:11" outlineLevel="1" x14ac:dyDescent="0.3">
      <c r="A484" s="359"/>
      <c r="B484" s="590"/>
      <c r="C484" s="361"/>
      <c r="D484" s="359"/>
      <c r="E484" s="589"/>
      <c r="F484" s="578"/>
      <c r="G484" s="578"/>
      <c r="H484" s="587"/>
      <c r="I484" s="580"/>
    </row>
    <row r="485" spans="1:11" outlineLevel="1" x14ac:dyDescent="0.3">
      <c r="A485" s="359"/>
      <c r="B485" s="590"/>
      <c r="C485" s="361"/>
      <c r="D485" s="359"/>
      <c r="E485" s="589"/>
      <c r="F485" s="578"/>
      <c r="G485" s="578"/>
      <c r="H485" s="587"/>
      <c r="I485" s="580"/>
    </row>
    <row r="486" spans="1:11" outlineLevel="1" x14ac:dyDescent="0.3">
      <c r="A486" s="359"/>
      <c r="B486" s="590"/>
      <c r="C486" s="361"/>
      <c r="D486" s="359"/>
      <c r="E486" s="589"/>
      <c r="F486" s="578"/>
      <c r="G486" s="578"/>
      <c r="H486" s="587"/>
      <c r="I486" s="580"/>
    </row>
    <row r="487" spans="1:11" outlineLevel="1" x14ac:dyDescent="0.3">
      <c r="A487" s="359"/>
      <c r="B487" s="590"/>
      <c r="C487" s="361"/>
      <c r="D487" s="359"/>
      <c r="E487" s="589"/>
      <c r="F487" s="578"/>
      <c r="G487" s="578"/>
      <c r="H487" s="587"/>
      <c r="I487" s="580"/>
    </row>
    <row r="488" spans="1:11" outlineLevel="1" x14ac:dyDescent="0.3">
      <c r="A488" s="359"/>
      <c r="B488" s="590"/>
      <c r="C488" s="361"/>
      <c r="D488" s="359"/>
      <c r="E488" s="589"/>
      <c r="F488" s="578"/>
      <c r="G488" s="578"/>
      <c r="H488" s="587"/>
      <c r="I488" s="580"/>
    </row>
    <row r="489" spans="1:11" outlineLevel="1" x14ac:dyDescent="0.3">
      <c r="A489" s="359"/>
      <c r="B489" s="590"/>
      <c r="C489" s="361"/>
      <c r="D489" s="359"/>
      <c r="E489" s="589"/>
      <c r="F489" s="578"/>
      <c r="G489" s="578"/>
      <c r="H489" s="587"/>
      <c r="I489" s="580"/>
    </row>
    <row r="490" spans="1:11" outlineLevel="1" x14ac:dyDescent="0.3">
      <c r="A490" s="359"/>
      <c r="B490" s="590"/>
      <c r="C490" s="361"/>
      <c r="D490" s="359"/>
      <c r="E490" s="589"/>
      <c r="F490" s="578"/>
      <c r="G490" s="578"/>
      <c r="H490" s="587"/>
      <c r="I490" s="580"/>
    </row>
    <row r="491" spans="1:11" outlineLevel="1" x14ac:dyDescent="0.3">
      <c r="A491" s="359"/>
      <c r="B491" s="590"/>
      <c r="C491" s="361"/>
      <c r="D491" s="359"/>
      <c r="E491" s="589"/>
      <c r="F491" s="578"/>
      <c r="G491" s="578"/>
      <c r="H491" s="587"/>
      <c r="I491" s="580"/>
    </row>
    <row r="492" spans="1:11" outlineLevel="1" x14ac:dyDescent="0.3">
      <c r="A492" s="359"/>
      <c r="B492" s="590"/>
      <c r="C492" s="361"/>
      <c r="D492" s="359"/>
      <c r="E492" s="589"/>
      <c r="F492" s="578"/>
      <c r="G492" s="578"/>
      <c r="H492" s="587"/>
      <c r="I492" s="580"/>
    </row>
    <row r="493" spans="1:11" x14ac:dyDescent="0.3">
      <c r="A493" s="647"/>
      <c r="B493" s="645"/>
      <c r="C493" s="646"/>
      <c r="D493" s="647"/>
      <c r="E493" s="648"/>
      <c r="F493" s="649"/>
      <c r="G493" s="649"/>
      <c r="H493" s="650"/>
      <c r="I493" s="651"/>
    </row>
    <row r="494" spans="1:11" x14ac:dyDescent="0.3">
      <c r="A494" s="621"/>
      <c r="B494" s="621" t="s">
        <v>307</v>
      </c>
      <c r="C494" s="621" t="s">
        <v>1399</v>
      </c>
      <c r="D494" s="621" t="s">
        <v>140</v>
      </c>
      <c r="E494" s="621" t="s">
        <v>1400</v>
      </c>
      <c r="F494" s="622" t="s">
        <v>123</v>
      </c>
      <c r="G494" s="622" t="s">
        <v>6</v>
      </c>
      <c r="H494" s="621" t="s">
        <v>7</v>
      </c>
      <c r="I494" s="623" t="s">
        <v>1299</v>
      </c>
      <c r="J494" s="624" t="s">
        <v>1226</v>
      </c>
      <c r="K494" s="644" t="s">
        <v>1448</v>
      </c>
    </row>
    <row r="495" spans="1:11" s="709" customFormat="1" ht="12" customHeight="1" x14ac:dyDescent="0.3">
      <c r="A495" s="713"/>
      <c r="B495" s="710"/>
      <c r="C495" s="711" t="s">
        <v>175</v>
      </c>
      <c r="D495" s="712" t="str">
        <f>+VLOOKUP(C495,'Visual chart Edit'!$B$7:$C$491,2,FALSE)</f>
        <v>DA+3</v>
      </c>
      <c r="E495" s="713" t="s">
        <v>130</v>
      </c>
      <c r="F495" s="713" t="s">
        <v>279</v>
      </c>
      <c r="G495" s="714">
        <v>45819</v>
      </c>
      <c r="H495" s="715" t="s">
        <v>1420</v>
      </c>
      <c r="I495" s="713" t="s">
        <v>1298</v>
      </c>
      <c r="J495" s="716" t="s">
        <v>1474</v>
      </c>
      <c r="K495" s="713"/>
    </row>
    <row r="496" spans="1:11" s="726" customFormat="1" x14ac:dyDescent="0.3">
      <c r="A496" s="727"/>
      <c r="B496" s="727"/>
      <c r="C496" s="728" t="s">
        <v>43</v>
      </c>
      <c r="D496" s="729" t="str">
        <f>+VLOOKUP(C496,'Visual chart Edit'!$B$7:$C$491,2,FALSE)</f>
        <v>DB1+0</v>
      </c>
      <c r="E496" s="730" t="s">
        <v>125</v>
      </c>
      <c r="F496" s="727"/>
      <c r="G496" s="731">
        <v>45919</v>
      </c>
      <c r="H496" s="732" t="s">
        <v>1456</v>
      </c>
      <c r="I496" s="730" t="s">
        <v>665</v>
      </c>
      <c r="J496" s="727" t="s">
        <v>1656</v>
      </c>
      <c r="K496" s="727"/>
    </row>
    <row r="497" spans="1:11" x14ac:dyDescent="0.3">
      <c r="A497" s="717"/>
      <c r="B497" s="717"/>
      <c r="C497" s="711" t="s">
        <v>178</v>
      </c>
      <c r="D497" s="712" t="str">
        <f>+VLOOKUP(C497,'Visual chart Edit'!$B$7:$C$491,2,FALSE)</f>
        <v>DA+6</v>
      </c>
      <c r="E497" s="713"/>
      <c r="F497" s="717"/>
      <c r="G497" s="718"/>
      <c r="H497" s="713" t="s">
        <v>1545</v>
      </c>
      <c r="I497" s="713" t="s">
        <v>1298</v>
      </c>
      <c r="J497" s="719" t="s">
        <v>1548</v>
      </c>
      <c r="K497" s="717"/>
    </row>
    <row r="498" spans="1:11" x14ac:dyDescent="0.3">
      <c r="A498" s="717"/>
      <c r="B498" s="717"/>
      <c r="C498" s="711" t="s">
        <v>50</v>
      </c>
      <c r="D498" s="712" t="str">
        <f>+VLOOKUP(C498,'Visual chart Edit'!$B$7:$C$491,2,FALSE)</f>
        <v>DB2+3</v>
      </c>
      <c r="E498" s="713"/>
      <c r="F498" s="717"/>
      <c r="G498" s="718"/>
      <c r="H498" s="713" t="s">
        <v>1545</v>
      </c>
      <c r="I498" s="713" t="s">
        <v>1298</v>
      </c>
      <c r="J498" s="719" t="s">
        <v>1548</v>
      </c>
      <c r="K498" s="717"/>
    </row>
    <row r="499" spans="1:11" s="736" customFormat="1" x14ac:dyDescent="0.35">
      <c r="A499" s="729"/>
      <c r="B499" s="729"/>
      <c r="C499" s="733" t="s">
        <v>480</v>
      </c>
      <c r="D499" s="729" t="str">
        <f>+VLOOKUP(C499,'Visual chart Edit'!$B$7:$C$491,2,FALSE)</f>
        <v>DA+0</v>
      </c>
      <c r="E499" s="729" t="s">
        <v>125</v>
      </c>
      <c r="F499" s="729"/>
      <c r="G499" s="734">
        <v>45929</v>
      </c>
      <c r="H499" s="729" t="s">
        <v>1541</v>
      </c>
      <c r="I499" s="729" t="s">
        <v>665</v>
      </c>
      <c r="J499" s="735" t="s">
        <v>1657</v>
      </c>
      <c r="K499" s="729"/>
    </row>
  </sheetData>
  <sheetProtection formatCells="0" formatColumns="0" formatRows="0" insertColumns="0" insertRows="0" insertHyperlinks="0" deleteColumns="0" deleteRows="0" sort="0" autoFilter="0" pivotTables="0"/>
  <autoFilter ref="A5:CY477" xr:uid="{AF3C4943-A4AB-4AC1-88BD-BD8321D617E9}"/>
  <mergeCells count="9">
    <mergeCell ref="I5:I6"/>
    <mergeCell ref="H5:H6"/>
    <mergeCell ref="F5:F6"/>
    <mergeCell ref="G5:G6"/>
    <mergeCell ref="A5:A6"/>
    <mergeCell ref="B5:B6"/>
    <mergeCell ref="C5:C6"/>
    <mergeCell ref="D5:D6"/>
    <mergeCell ref="E5:E6"/>
  </mergeCells>
  <phoneticPr fontId="49" type="noConversion"/>
  <conditionalFormatting sqref="A494:B494">
    <cfRule type="duplicateValues" dxfId="170" priority="1"/>
  </conditionalFormatting>
  <conditionalFormatting sqref="C1:C407 C495:C1048576 C411:C493">
    <cfRule type="duplicateValues" dxfId="169" priority="3"/>
  </conditionalFormatting>
  <conditionalFormatting sqref="C1:C1048576">
    <cfRule type="duplicateValues" dxfId="168" priority="2"/>
  </conditionalFormatting>
  <hyperlinks>
    <hyperlink ref="A1" location="'Progress Summary'!A1" display="'Progress Summary'!A1" xr:uid="{045C3AF5-D95B-45FD-804D-246AF96F1338}"/>
  </hyperlinks>
  <pageMargins left="0.7" right="0.7" top="0.75" bottom="0.75" header="0.3" footer="0.3"/>
  <pageSetup orientation="portrait" r:id="rId1"/>
  <ignoredErrors>
    <ignoredError sqref="C145:C146 C473 C476"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FEE1-7BA5-4C01-8C91-A020F6169355}">
  <sheetPr codeName="Sheet9">
    <tabColor theme="7" tint="0.79998168889431442"/>
  </sheetPr>
  <dimension ref="A1:AM603"/>
  <sheetViews>
    <sheetView workbookViewId="0">
      <pane ySplit="6" topLeftCell="A457" activePane="bottomLeft" state="frozen"/>
      <selection activeCell="D479" sqref="D479"/>
      <selection pane="bottomLeft" activeCell="G464" sqref="G464"/>
    </sheetView>
  </sheetViews>
  <sheetFormatPr defaultColWidth="9.1796875" defaultRowHeight="13" x14ac:dyDescent="0.35"/>
  <cols>
    <col min="1" max="1" width="9.1796875" style="364"/>
    <col min="2" max="2" width="11.81640625" style="364" bestFit="1" customWidth="1"/>
    <col min="3" max="3" width="13.7265625" style="364" bestFit="1" customWidth="1"/>
    <col min="4" max="4" width="11.26953125" style="275" bestFit="1" customWidth="1"/>
    <col min="5" max="5" width="12.7265625" style="275" bestFit="1" customWidth="1"/>
    <col min="6" max="6" width="15.453125" style="275" bestFit="1" customWidth="1"/>
    <col min="7" max="7" width="14" style="364" bestFit="1" customWidth="1"/>
    <col min="8" max="8" width="27.26953125" style="364" bestFit="1" customWidth="1"/>
    <col min="9" max="9" width="27.7265625" style="275" bestFit="1" customWidth="1"/>
    <col min="10" max="10" width="4.81640625" style="364" bestFit="1" customWidth="1"/>
    <col min="11" max="11" width="10.7265625" style="275" bestFit="1" customWidth="1"/>
    <col min="12" max="12" width="7.81640625" style="275" bestFit="1" customWidth="1"/>
    <col min="13" max="13" width="5.54296875" style="275" bestFit="1" customWidth="1"/>
    <col min="14" max="14" width="3.81640625" style="275" bestFit="1" customWidth="1"/>
    <col min="15" max="16384" width="9.1796875" style="364"/>
  </cols>
  <sheetData>
    <row r="1" spans="1:39" x14ac:dyDescent="0.35">
      <c r="A1" s="366" t="s">
        <v>1288</v>
      </c>
    </row>
    <row r="2" spans="1:39" x14ac:dyDescent="0.35">
      <c r="A2" s="357" t="s">
        <v>1244</v>
      </c>
    </row>
    <row r="3" spans="1:39" x14ac:dyDescent="0.35">
      <c r="A3" s="357" t="s">
        <v>152</v>
      </c>
    </row>
    <row r="4" spans="1:39" ht="6.75" customHeight="1" x14ac:dyDescent="0.35"/>
    <row r="5" spans="1:39" ht="15" customHeight="1" x14ac:dyDescent="0.35">
      <c r="A5" s="838" t="s">
        <v>122</v>
      </c>
      <c r="B5" s="838"/>
      <c r="C5" s="838"/>
      <c r="D5" s="838"/>
      <c r="E5" s="838"/>
      <c r="F5" s="838"/>
      <c r="G5" s="838"/>
      <c r="H5" s="838"/>
      <c r="I5" s="838"/>
    </row>
    <row r="6" spans="1:39" ht="15" customHeight="1" x14ac:dyDescent="0.3">
      <c r="A6" s="367" t="s">
        <v>2</v>
      </c>
      <c r="B6" s="367" t="s">
        <v>1030</v>
      </c>
      <c r="C6" s="368" t="s">
        <v>3</v>
      </c>
      <c r="D6" s="367" t="s">
        <v>4</v>
      </c>
      <c r="E6" s="369" t="s">
        <v>123</v>
      </c>
      <c r="F6" s="367" t="s">
        <v>124</v>
      </c>
      <c r="G6" s="367" t="s">
        <v>5</v>
      </c>
      <c r="H6" s="367" t="s">
        <v>7</v>
      </c>
      <c r="I6" s="367" t="s">
        <v>1294</v>
      </c>
    </row>
    <row r="7" spans="1:39" x14ac:dyDescent="0.35">
      <c r="A7" s="359">
        <f>+SUBTOTAL(3,$G$7:$G7)</f>
        <v>1</v>
      </c>
      <c r="B7" s="360">
        <f>Foundation!B8</f>
        <v>45200</v>
      </c>
      <c r="C7" s="370" t="str">
        <f>Foundation!C8</f>
        <v>36/1</v>
      </c>
      <c r="D7" s="370" t="str">
        <f>Foundation!D8</f>
        <v>DA+3</v>
      </c>
      <c r="E7" s="370" t="str">
        <f>Foundation!E8</f>
        <v>Sandy</v>
      </c>
      <c r="F7" s="370" t="str">
        <f>+IF(E7=0,"",IF(E7="DFR","CP","Pipe"))</f>
        <v>Pipe</v>
      </c>
      <c r="G7" s="371">
        <v>45290</v>
      </c>
      <c r="H7" s="372" t="str">
        <f>Foundation!H8</f>
        <v>Nagana Ray and company</v>
      </c>
      <c r="I7" s="473">
        <v>45261</v>
      </c>
    </row>
    <row r="8" spans="1:39" x14ac:dyDescent="0.35">
      <c r="A8" s="359">
        <f>+SUBTOTAL(3,$G$7:$G8)</f>
        <v>2</v>
      </c>
      <c r="B8" s="360">
        <f>Foundation!B9</f>
        <v>45261</v>
      </c>
      <c r="C8" s="370" t="str">
        <f>Foundation!C9</f>
        <v>61/3</v>
      </c>
      <c r="D8" s="370" t="str">
        <f>Foundation!D9</f>
        <v>DA+6</v>
      </c>
      <c r="E8" s="370" t="str">
        <f>Foundation!E9</f>
        <v>DRY</v>
      </c>
      <c r="F8" s="370" t="str">
        <f t="shared" ref="F8:F71" si="0">+IF(E8=0,"",IF(E8="DFR","CP","Pipe"))</f>
        <v>Pipe</v>
      </c>
      <c r="G8" s="371">
        <v>45278</v>
      </c>
      <c r="H8" s="372" t="str">
        <f>Foundation!H9</f>
        <v>Manoj Sharma</v>
      </c>
      <c r="I8" s="473">
        <v>45261</v>
      </c>
    </row>
    <row r="9" spans="1:39" x14ac:dyDescent="0.35">
      <c r="A9" s="359">
        <f>+SUBTOTAL(3,$G$7:$G9)</f>
        <v>3</v>
      </c>
      <c r="B9" s="360">
        <f>Foundation!B10</f>
        <v>45261</v>
      </c>
      <c r="C9" s="370" t="str">
        <f>Foundation!C10</f>
        <v>27/12</v>
      </c>
      <c r="D9" s="370" t="str">
        <f>Foundation!D10</f>
        <v>DA+3</v>
      </c>
      <c r="E9" s="370" t="str">
        <f>Foundation!E10</f>
        <v>Sandy</v>
      </c>
      <c r="F9" s="370" t="str">
        <f t="shared" si="0"/>
        <v>Pipe</v>
      </c>
      <c r="G9" s="371">
        <v>45348</v>
      </c>
      <c r="H9" s="372" t="str">
        <f>Foundation!H10</f>
        <v>Nagana Ray And Company</v>
      </c>
      <c r="I9" s="473">
        <v>45323</v>
      </c>
    </row>
    <row r="10" spans="1:39" x14ac:dyDescent="0.35">
      <c r="A10" s="359">
        <f>+SUBTOTAL(3,$G$7:$G10)</f>
        <v>4</v>
      </c>
      <c r="B10" s="360">
        <f>Foundation!B11</f>
        <v>45261</v>
      </c>
      <c r="C10" s="370" t="str">
        <f>Foundation!C11</f>
        <v>62/6</v>
      </c>
      <c r="D10" s="370" t="str">
        <f>Foundation!D11</f>
        <v>DA+3</v>
      </c>
      <c r="E10" s="370" t="str">
        <f>Foundation!E11</f>
        <v>DRY</v>
      </c>
      <c r="F10" s="370" t="str">
        <f t="shared" si="0"/>
        <v>Pipe</v>
      </c>
      <c r="G10" s="371">
        <v>45298</v>
      </c>
      <c r="H10" s="372" t="str">
        <f>Foundation!H11</f>
        <v>Shakti Construction</v>
      </c>
      <c r="I10" s="473">
        <v>45292</v>
      </c>
    </row>
    <row r="11" spans="1:39" x14ac:dyDescent="0.35">
      <c r="A11" s="359">
        <f>+SUBTOTAL(3,$G$7:$G11)</f>
        <v>5</v>
      </c>
      <c r="B11" s="360">
        <f>Foundation!B12</f>
        <v>45261</v>
      </c>
      <c r="C11" s="370" t="str">
        <f>Foundation!C12</f>
        <v>59/14</v>
      </c>
      <c r="D11" s="370" t="str">
        <f>Foundation!D12</f>
        <v>DA+6</v>
      </c>
      <c r="E11" s="370" t="str">
        <f>Foundation!E12</f>
        <v>DRY</v>
      </c>
      <c r="F11" s="370" t="str">
        <f t="shared" si="0"/>
        <v>Pipe</v>
      </c>
      <c r="G11" s="371">
        <v>45294</v>
      </c>
      <c r="H11" s="372" t="str">
        <f>Foundation!H12</f>
        <v>Manoj Sharma</v>
      </c>
      <c r="I11" s="473">
        <v>45292</v>
      </c>
      <c r="K11" s="275">
        <v>3.2</v>
      </c>
      <c r="AM11" s="364" t="s">
        <v>1455</v>
      </c>
    </row>
    <row r="12" spans="1:39" x14ac:dyDescent="0.35">
      <c r="A12" s="359">
        <f>+SUBTOTAL(3,$G$7:$G12)</f>
        <v>6</v>
      </c>
      <c r="B12" s="360">
        <f>Foundation!B13</f>
        <v>45261</v>
      </c>
      <c r="C12" s="370" t="str">
        <f>Foundation!C13</f>
        <v>62/7</v>
      </c>
      <c r="D12" s="370" t="str">
        <f>Foundation!D13</f>
        <v>DA+3</v>
      </c>
      <c r="E12" s="370" t="str">
        <f>Foundation!E13</f>
        <v>DRY</v>
      </c>
      <c r="F12" s="370" t="str">
        <f t="shared" si="0"/>
        <v>Pipe</v>
      </c>
      <c r="G12" s="371">
        <v>45300</v>
      </c>
      <c r="H12" s="372" t="str">
        <f>Foundation!H13</f>
        <v>Shakti Construction</v>
      </c>
      <c r="I12" s="473">
        <v>45292</v>
      </c>
    </row>
    <row r="13" spans="1:39" x14ac:dyDescent="0.35">
      <c r="A13" s="359">
        <f>+SUBTOTAL(3,$G$7:$G13)</f>
        <v>7</v>
      </c>
      <c r="B13" s="360">
        <f>Foundation!B14</f>
        <v>45261</v>
      </c>
      <c r="C13" s="370" t="str">
        <f>Foundation!C14</f>
        <v>59/13</v>
      </c>
      <c r="D13" s="370" t="str">
        <f>Foundation!D14</f>
        <v>DA+3</v>
      </c>
      <c r="E13" s="370" t="str">
        <f>Foundation!E14</f>
        <v>DRY</v>
      </c>
      <c r="F13" s="370" t="str">
        <f t="shared" si="0"/>
        <v>Pipe</v>
      </c>
      <c r="G13" s="371">
        <v>45294</v>
      </c>
      <c r="H13" s="372" t="str">
        <f>Foundation!H14</f>
        <v>Manoj Sharma</v>
      </c>
      <c r="I13" s="473">
        <v>45292</v>
      </c>
      <c r="J13" s="364" t="s">
        <v>1457</v>
      </c>
      <c r="K13" s="364"/>
    </row>
    <row r="14" spans="1:39" x14ac:dyDescent="0.35">
      <c r="A14" s="359">
        <f>+SUBTOTAL(3,$G$7:$G14)</f>
        <v>8</v>
      </c>
      <c r="B14" s="360">
        <f>Foundation!B15</f>
        <v>45261</v>
      </c>
      <c r="C14" s="370" t="str">
        <f>Foundation!C15</f>
        <v>27/10</v>
      </c>
      <c r="D14" s="370" t="str">
        <f>Foundation!D15</f>
        <v>DA+3</v>
      </c>
      <c r="E14" s="370" t="str">
        <f>Foundation!E15</f>
        <v>DFR</v>
      </c>
      <c r="F14" s="370" t="str">
        <f t="shared" si="0"/>
        <v>CP</v>
      </c>
      <c r="G14" s="371">
        <v>45290</v>
      </c>
      <c r="H14" s="372" t="str">
        <f>Foundation!H15</f>
        <v>Nagana Ray And Company</v>
      </c>
      <c r="I14" s="473">
        <v>45261</v>
      </c>
      <c r="K14" s="275">
        <v>2.5</v>
      </c>
    </row>
    <row r="15" spans="1:39" x14ac:dyDescent="0.35">
      <c r="A15" s="359">
        <f>+SUBTOTAL(3,$G$7:$G15)</f>
        <v>9</v>
      </c>
      <c r="B15" s="360">
        <f>Foundation!B16</f>
        <v>45261</v>
      </c>
      <c r="C15" s="370" t="str">
        <f>Foundation!C16</f>
        <v>63/8</v>
      </c>
      <c r="D15" s="370" t="str">
        <f>Foundation!D16</f>
        <v>DA+3</v>
      </c>
      <c r="E15" s="370" t="str">
        <f>Foundation!E16</f>
        <v>DRY</v>
      </c>
      <c r="F15" s="370" t="str">
        <f t="shared" si="0"/>
        <v>Pipe</v>
      </c>
      <c r="G15" s="371">
        <v>45336</v>
      </c>
      <c r="H15" s="372" t="str">
        <f>Foundation!H16</f>
        <v>Mahadev Eng</v>
      </c>
      <c r="I15" s="473">
        <v>45323</v>
      </c>
    </row>
    <row r="16" spans="1:39" x14ac:dyDescent="0.35">
      <c r="A16" s="359">
        <f>+SUBTOTAL(3,$G$7:$G16)</f>
        <v>10</v>
      </c>
      <c r="B16" s="360">
        <f>Foundation!B17</f>
        <v>45261</v>
      </c>
      <c r="C16" s="370" t="str">
        <f>Foundation!C17</f>
        <v>59/10</v>
      </c>
      <c r="D16" s="370" t="str">
        <f>Foundation!D17</f>
        <v>DA+0</v>
      </c>
      <c r="E16" s="370" t="str">
        <f>Foundation!E17</f>
        <v>DRY</v>
      </c>
      <c r="F16" s="370" t="str">
        <f t="shared" si="0"/>
        <v>Pipe</v>
      </c>
      <c r="G16" s="371">
        <v>45294</v>
      </c>
      <c r="H16" s="372" t="str">
        <f>Foundation!H17</f>
        <v>Manoj Sharma</v>
      </c>
      <c r="I16" s="473">
        <v>45292</v>
      </c>
    </row>
    <row r="17" spans="1:9" x14ac:dyDescent="0.35">
      <c r="A17" s="359">
        <f>+SUBTOTAL(3,$G$7:$G17)</f>
        <v>11</v>
      </c>
      <c r="B17" s="360">
        <f>Foundation!B18</f>
        <v>45261</v>
      </c>
      <c r="C17" s="370" t="str">
        <f>Foundation!C18</f>
        <v>62/5</v>
      </c>
      <c r="D17" s="370" t="str">
        <f>Foundation!D18</f>
        <v>DA+0</v>
      </c>
      <c r="E17" s="370" t="str">
        <f>Foundation!E18</f>
        <v>DRY</v>
      </c>
      <c r="F17" s="370" t="str">
        <f t="shared" si="0"/>
        <v>Pipe</v>
      </c>
      <c r="G17" s="371">
        <v>45298</v>
      </c>
      <c r="H17" s="372" t="str">
        <f>Foundation!H18</f>
        <v>Shakti Construction</v>
      </c>
      <c r="I17" s="473">
        <v>45292</v>
      </c>
    </row>
    <row r="18" spans="1:9" x14ac:dyDescent="0.35">
      <c r="A18" s="359">
        <f>+SUBTOTAL(3,$G$7:$G18)</f>
        <v>12</v>
      </c>
      <c r="B18" s="360">
        <f>Foundation!B19</f>
        <v>45261</v>
      </c>
      <c r="C18" s="370" t="str">
        <f>Foundation!C19</f>
        <v>59/9</v>
      </c>
      <c r="D18" s="370" t="str">
        <f>Foundation!D19</f>
        <v>DA+3</v>
      </c>
      <c r="E18" s="370" t="str">
        <f>Foundation!E19</f>
        <v>DRY</v>
      </c>
      <c r="F18" s="370" t="str">
        <f t="shared" si="0"/>
        <v>Pipe</v>
      </c>
      <c r="G18" s="371">
        <v>45294</v>
      </c>
      <c r="H18" s="372" t="str">
        <f>Foundation!H19</f>
        <v>Manoj Sharma</v>
      </c>
      <c r="I18" s="473">
        <v>45292</v>
      </c>
    </row>
    <row r="19" spans="1:9" x14ac:dyDescent="0.35">
      <c r="A19" s="359">
        <f>+SUBTOTAL(3,$G$7:$G19)</f>
        <v>13</v>
      </c>
      <c r="B19" s="360">
        <f>Foundation!B20</f>
        <v>45261</v>
      </c>
      <c r="C19" s="370" t="str">
        <f>Foundation!C20</f>
        <v>60/9</v>
      </c>
      <c r="D19" s="370" t="str">
        <f>Foundation!D20</f>
        <v>DA+3</v>
      </c>
      <c r="E19" s="370" t="str">
        <f>Foundation!E20</f>
        <v>DRY</v>
      </c>
      <c r="F19" s="370" t="str">
        <f t="shared" si="0"/>
        <v>Pipe</v>
      </c>
      <c r="G19" s="371">
        <v>45297</v>
      </c>
      <c r="H19" s="372" t="str">
        <f>Foundation!H20</f>
        <v xml:space="preserve">Imran </v>
      </c>
      <c r="I19" s="473">
        <v>45292</v>
      </c>
    </row>
    <row r="20" spans="1:9" x14ac:dyDescent="0.35">
      <c r="A20" s="359">
        <f>+SUBTOTAL(3,$G$7:$G20)</f>
        <v>14</v>
      </c>
      <c r="B20" s="360">
        <f>Foundation!B21</f>
        <v>45261</v>
      </c>
      <c r="C20" s="370" t="str">
        <f>Foundation!C21</f>
        <v>62/4</v>
      </c>
      <c r="D20" s="370" t="str">
        <f>Foundation!D21</f>
        <v>DA+3</v>
      </c>
      <c r="E20" s="370" t="str">
        <f>Foundation!E21</f>
        <v>DRY</v>
      </c>
      <c r="F20" s="370" t="str">
        <f t="shared" si="0"/>
        <v>Pipe</v>
      </c>
      <c r="G20" s="371">
        <v>45291</v>
      </c>
      <c r="H20" s="372" t="str">
        <f>Foundation!H21</f>
        <v>Shakti Construction</v>
      </c>
      <c r="I20" s="473">
        <v>45261</v>
      </c>
    </row>
    <row r="21" spans="1:9" x14ac:dyDescent="0.35">
      <c r="A21" s="359">
        <f>+SUBTOTAL(3,$G$7:$G21)</f>
        <v>15</v>
      </c>
      <c r="B21" s="360">
        <f>Foundation!B22</f>
        <v>45261</v>
      </c>
      <c r="C21" s="370" t="str">
        <f>Foundation!C22</f>
        <v>59/8</v>
      </c>
      <c r="D21" s="370" t="str">
        <f>Foundation!D22</f>
        <v>DB1+3</v>
      </c>
      <c r="E21" s="370" t="str">
        <f>Foundation!E22</f>
        <v>DRY</v>
      </c>
      <c r="F21" s="370" t="str">
        <f t="shared" si="0"/>
        <v>Pipe</v>
      </c>
      <c r="G21" s="371">
        <v>45294</v>
      </c>
      <c r="H21" s="372" t="str">
        <f>Foundation!H22</f>
        <v>Manoj Sharma</v>
      </c>
      <c r="I21" s="473">
        <v>45292</v>
      </c>
    </row>
    <row r="22" spans="1:9" x14ac:dyDescent="0.35">
      <c r="A22" s="359">
        <f>+SUBTOTAL(3,$G$7:$G22)</f>
        <v>16</v>
      </c>
      <c r="B22" s="360">
        <f>Foundation!B23</f>
        <v>45261</v>
      </c>
      <c r="C22" s="370" t="str">
        <f>Foundation!C23</f>
        <v>26/2</v>
      </c>
      <c r="D22" s="370" t="str">
        <f>Foundation!D23</f>
        <v>DA+3</v>
      </c>
      <c r="E22" s="370" t="str">
        <f>Foundation!E23</f>
        <v>DFR</v>
      </c>
      <c r="F22" s="370" t="str">
        <f t="shared" si="0"/>
        <v>CP</v>
      </c>
      <c r="G22" s="371">
        <v>45831</v>
      </c>
      <c r="H22" s="372" t="str">
        <f>Foundation!H23</f>
        <v>A.B. Construction</v>
      </c>
      <c r="I22" s="473">
        <v>45809</v>
      </c>
    </row>
    <row r="23" spans="1:9" x14ac:dyDescent="0.35">
      <c r="A23" s="359">
        <f>+SUBTOTAL(3,$G$7:$G23)</f>
        <v>17</v>
      </c>
      <c r="B23" s="360">
        <f>Foundation!B24</f>
        <v>45261</v>
      </c>
      <c r="C23" s="370" t="str">
        <f>Foundation!C24</f>
        <v>59/6</v>
      </c>
      <c r="D23" s="370" t="str">
        <f>Foundation!D24</f>
        <v>DA+3</v>
      </c>
      <c r="E23" s="370" t="str">
        <f>Foundation!E24</f>
        <v>DFR</v>
      </c>
      <c r="F23" s="370" t="str">
        <f t="shared" si="0"/>
        <v>CP</v>
      </c>
      <c r="G23" s="371">
        <v>45296</v>
      </c>
      <c r="H23" s="372" t="str">
        <f>Foundation!H24</f>
        <v>Om Const</v>
      </c>
      <c r="I23" s="473">
        <v>45292</v>
      </c>
    </row>
    <row r="24" spans="1:9" x14ac:dyDescent="0.35">
      <c r="A24" s="359">
        <f>+SUBTOTAL(3,$G$7:$G24)</f>
        <v>18</v>
      </c>
      <c r="B24" s="360">
        <f>Foundation!B25</f>
        <v>45261</v>
      </c>
      <c r="C24" s="370" t="str">
        <f>Foundation!C25</f>
        <v>63/6</v>
      </c>
      <c r="D24" s="370" t="str">
        <f>Foundation!D25</f>
        <v>DA+3</v>
      </c>
      <c r="E24" s="370" t="str">
        <f>Foundation!E25</f>
        <v>DRY</v>
      </c>
      <c r="F24" s="370" t="str">
        <f t="shared" si="0"/>
        <v>Pipe</v>
      </c>
      <c r="G24" s="371">
        <v>45303</v>
      </c>
      <c r="H24" s="372" t="str">
        <f>Foundation!H25</f>
        <v>Mahadev Eng</v>
      </c>
      <c r="I24" s="473">
        <v>45292</v>
      </c>
    </row>
    <row r="25" spans="1:9" x14ac:dyDescent="0.35">
      <c r="A25" s="359">
        <f>+SUBTOTAL(3,$G$7:$G25)</f>
        <v>19</v>
      </c>
      <c r="B25" s="360">
        <f>Foundation!B26</f>
        <v>45261</v>
      </c>
      <c r="C25" s="370" t="str">
        <f>Foundation!C26</f>
        <v>60/8</v>
      </c>
      <c r="D25" s="370" t="str">
        <f>Foundation!D26</f>
        <v>DA+0</v>
      </c>
      <c r="E25" s="370" t="str">
        <f>Foundation!E26</f>
        <v>DRY</v>
      </c>
      <c r="F25" s="370" t="str">
        <f t="shared" si="0"/>
        <v>Pipe</v>
      </c>
      <c r="G25" s="371">
        <v>45297</v>
      </c>
      <c r="H25" s="372" t="str">
        <f>Foundation!H26</f>
        <v xml:space="preserve">Imran </v>
      </c>
      <c r="I25" s="473">
        <v>45292</v>
      </c>
    </row>
    <row r="26" spans="1:9" x14ac:dyDescent="0.35">
      <c r="A26" s="359">
        <f>+SUBTOTAL(3,$G$7:$G26)</f>
        <v>20</v>
      </c>
      <c r="B26" s="360">
        <f>Foundation!B27</f>
        <v>45261</v>
      </c>
      <c r="C26" s="370" t="str">
        <f>Foundation!C27</f>
        <v>27/9</v>
      </c>
      <c r="D26" s="370" t="str">
        <f>Foundation!D27</f>
        <v>DA+0</v>
      </c>
      <c r="E26" s="370" t="str">
        <f>Foundation!E27</f>
        <v>DFR</v>
      </c>
      <c r="F26" s="370" t="str">
        <f t="shared" si="0"/>
        <v>CP</v>
      </c>
      <c r="G26" s="371">
        <v>45290</v>
      </c>
      <c r="H26" s="372" t="str">
        <f>Foundation!H27</f>
        <v>Nagana Ray And Company</v>
      </c>
      <c r="I26" s="473">
        <v>45261</v>
      </c>
    </row>
    <row r="27" spans="1:9" x14ac:dyDescent="0.35">
      <c r="A27" s="359">
        <f>+SUBTOTAL(3,$G$7:$G27)</f>
        <v>21</v>
      </c>
      <c r="B27" s="360">
        <f>Foundation!B28</f>
        <v>45261</v>
      </c>
      <c r="C27" s="370" t="str">
        <f>Foundation!C28</f>
        <v>59/7</v>
      </c>
      <c r="D27" s="370" t="str">
        <f>Foundation!D28</f>
        <v>DA+3</v>
      </c>
      <c r="E27" s="370" t="str">
        <f>Foundation!E28</f>
        <v>DRY</v>
      </c>
      <c r="F27" s="370" t="str">
        <f t="shared" si="0"/>
        <v>Pipe</v>
      </c>
      <c r="G27" s="371">
        <v>45294</v>
      </c>
      <c r="H27" s="372" t="str">
        <f>Foundation!H28</f>
        <v>Manoj Sharma</v>
      </c>
      <c r="I27" s="473">
        <v>45292</v>
      </c>
    </row>
    <row r="28" spans="1:9" x14ac:dyDescent="0.35">
      <c r="A28" s="359">
        <f>+SUBTOTAL(3,$G$7:$G28)</f>
        <v>22</v>
      </c>
      <c r="B28" s="360">
        <f>Foundation!B29</f>
        <v>45261</v>
      </c>
      <c r="C28" s="370" t="str">
        <f>Foundation!C29</f>
        <v>59/5</v>
      </c>
      <c r="D28" s="370" t="str">
        <f>Foundation!D29</f>
        <v>DA+3</v>
      </c>
      <c r="E28" s="370" t="str">
        <f>Foundation!E29</f>
        <v>DFR</v>
      </c>
      <c r="F28" s="370" t="str">
        <f t="shared" si="0"/>
        <v>CP</v>
      </c>
      <c r="G28" s="371">
        <v>45296</v>
      </c>
      <c r="H28" s="372" t="str">
        <f>Foundation!H29</f>
        <v>Om Const</v>
      </c>
      <c r="I28" s="473">
        <v>45292</v>
      </c>
    </row>
    <row r="29" spans="1:9" x14ac:dyDescent="0.35">
      <c r="A29" s="359">
        <f>+SUBTOTAL(3,$G$7:$G29)</f>
        <v>23</v>
      </c>
      <c r="B29" s="360">
        <f>Foundation!B30</f>
        <v>45261</v>
      </c>
      <c r="C29" s="370" t="str">
        <f>Foundation!C30</f>
        <v>62/3</v>
      </c>
      <c r="D29" s="370" t="str">
        <f>Foundation!D30</f>
        <v>DA+0</v>
      </c>
      <c r="E29" s="370" t="str">
        <f>Foundation!E30</f>
        <v>DRY</v>
      </c>
      <c r="F29" s="370" t="str">
        <f t="shared" si="0"/>
        <v>Pipe</v>
      </c>
      <c r="G29" s="371">
        <v>45298</v>
      </c>
      <c r="H29" s="372" t="str">
        <f>Foundation!H30</f>
        <v>Shakti Construction</v>
      </c>
      <c r="I29" s="473">
        <v>45292</v>
      </c>
    </row>
    <row r="30" spans="1:9" x14ac:dyDescent="0.35">
      <c r="A30" s="359">
        <f>+SUBTOTAL(3,$G$7:$G30)</f>
        <v>24</v>
      </c>
      <c r="B30" s="360">
        <f>Foundation!B31</f>
        <v>45292</v>
      </c>
      <c r="C30" s="370" t="str">
        <f>Foundation!C31</f>
        <v>59/12</v>
      </c>
      <c r="D30" s="370" t="str">
        <f>Foundation!D31</f>
        <v>DA+6</v>
      </c>
      <c r="E30" s="370" t="str">
        <f>Foundation!E31</f>
        <v>DFR</v>
      </c>
      <c r="F30" s="370" t="str">
        <f t="shared" si="0"/>
        <v>CP</v>
      </c>
      <c r="G30" s="371">
        <v>45307</v>
      </c>
      <c r="H30" s="372" t="str">
        <f>Foundation!H31</f>
        <v>Manoj Sharma</v>
      </c>
      <c r="I30" s="473">
        <v>45292</v>
      </c>
    </row>
    <row r="31" spans="1:9" x14ac:dyDescent="0.35">
      <c r="A31" s="359">
        <f>+SUBTOTAL(3,$G$7:$G31)</f>
        <v>25</v>
      </c>
      <c r="B31" s="360">
        <f>Foundation!B32</f>
        <v>45292</v>
      </c>
      <c r="C31" s="370" t="str">
        <f>Foundation!C32</f>
        <v>60/7</v>
      </c>
      <c r="D31" s="370" t="str">
        <f>Foundation!D32</f>
        <v>DA+3</v>
      </c>
      <c r="E31" s="370" t="str">
        <f>Foundation!E32</f>
        <v>DRY</v>
      </c>
      <c r="F31" s="370" t="str">
        <f t="shared" si="0"/>
        <v>Pipe</v>
      </c>
      <c r="G31" s="371">
        <v>45297</v>
      </c>
      <c r="H31" s="372" t="str">
        <f>Foundation!H32</f>
        <v xml:space="preserve">Imran </v>
      </c>
      <c r="I31" s="473">
        <v>45292</v>
      </c>
    </row>
    <row r="32" spans="1:9" x14ac:dyDescent="0.35">
      <c r="A32" s="359">
        <f>+SUBTOTAL(3,$G$7:$G32)</f>
        <v>26</v>
      </c>
      <c r="B32" s="360">
        <f>Foundation!B33</f>
        <v>45292</v>
      </c>
      <c r="C32" s="370" t="str">
        <f>Foundation!C33</f>
        <v>62/2</v>
      </c>
      <c r="D32" s="370" t="str">
        <f>Foundation!D33</f>
        <v>DA+3</v>
      </c>
      <c r="E32" s="370" t="str">
        <f>Foundation!E33</f>
        <v>DRY</v>
      </c>
      <c r="F32" s="370" t="str">
        <f t="shared" si="0"/>
        <v>Pipe</v>
      </c>
      <c r="G32" s="371">
        <v>45298</v>
      </c>
      <c r="H32" s="372" t="str">
        <f>Foundation!H33</f>
        <v>Shakti Construction</v>
      </c>
      <c r="I32" s="473">
        <v>45292</v>
      </c>
    </row>
    <row r="33" spans="1:9" x14ac:dyDescent="0.35">
      <c r="A33" s="359">
        <f>+SUBTOTAL(3,$G$7:$G33)</f>
        <v>27</v>
      </c>
      <c r="B33" s="360">
        <f>Foundation!B34</f>
        <v>45292</v>
      </c>
      <c r="C33" s="370" t="str">
        <f>Foundation!C34</f>
        <v>59/3</v>
      </c>
      <c r="D33" s="370" t="str">
        <f>Foundation!D34</f>
        <v>DA+3</v>
      </c>
      <c r="E33" s="370" t="str">
        <f>Foundation!E34</f>
        <v>DFR</v>
      </c>
      <c r="F33" s="370" t="str">
        <f t="shared" si="0"/>
        <v>CP</v>
      </c>
      <c r="G33" s="371">
        <v>45344</v>
      </c>
      <c r="H33" s="372" t="str">
        <f>Foundation!H34</f>
        <v>Om Const</v>
      </c>
      <c r="I33" s="473">
        <v>45323</v>
      </c>
    </row>
    <row r="34" spans="1:9" x14ac:dyDescent="0.35">
      <c r="A34" s="359">
        <f>+SUBTOTAL(3,$G$7:$G34)</f>
        <v>28</v>
      </c>
      <c r="B34" s="360">
        <f>Foundation!B35</f>
        <v>45292</v>
      </c>
      <c r="C34" s="370" t="str">
        <f>Foundation!C35</f>
        <v>64/0</v>
      </c>
      <c r="D34" s="370" t="str">
        <f>Foundation!D35</f>
        <v>DB2+0</v>
      </c>
      <c r="E34" s="370" t="str">
        <f>Foundation!E35</f>
        <v>DRY</v>
      </c>
      <c r="F34" s="370" t="str">
        <f t="shared" si="0"/>
        <v>Pipe</v>
      </c>
      <c r="G34" s="371">
        <v>45336</v>
      </c>
      <c r="H34" s="372" t="str">
        <f>Foundation!H35</f>
        <v>Mahadev Eng</v>
      </c>
      <c r="I34" s="473">
        <v>45323</v>
      </c>
    </row>
    <row r="35" spans="1:9" x14ac:dyDescent="0.35">
      <c r="A35" s="359">
        <f>+SUBTOTAL(3,$G$7:$G35)</f>
        <v>29</v>
      </c>
      <c r="B35" s="360">
        <f>Foundation!B36</f>
        <v>45292</v>
      </c>
      <c r="C35" s="370" t="str">
        <f>Foundation!C36</f>
        <v>57/3</v>
      </c>
      <c r="D35" s="370" t="str">
        <f>Foundation!D36</f>
        <v>DA+0</v>
      </c>
      <c r="E35" s="370" t="str">
        <f>Foundation!E36</f>
        <v>DRY</v>
      </c>
      <c r="F35" s="370" t="str">
        <f t="shared" si="0"/>
        <v>Pipe</v>
      </c>
      <c r="G35" s="371">
        <v>45344</v>
      </c>
      <c r="H35" s="372" t="str">
        <f>Foundation!H36</f>
        <v>Om Const</v>
      </c>
      <c r="I35" s="473">
        <v>45323</v>
      </c>
    </row>
    <row r="36" spans="1:9" x14ac:dyDescent="0.35">
      <c r="A36" s="359">
        <f>+SUBTOTAL(3,$G$7:$G36)</f>
        <v>30</v>
      </c>
      <c r="B36" s="360">
        <f>Foundation!B37</f>
        <v>45292</v>
      </c>
      <c r="C36" s="370" t="str">
        <f>Foundation!C37</f>
        <v>60/5</v>
      </c>
      <c r="D36" s="370" t="str">
        <f>Foundation!D37</f>
        <v>DA+3</v>
      </c>
      <c r="E36" s="370" t="str">
        <f>Foundation!E37</f>
        <v>DRY</v>
      </c>
      <c r="F36" s="370" t="str">
        <f t="shared" si="0"/>
        <v>Pipe</v>
      </c>
      <c r="G36" s="371">
        <v>45307</v>
      </c>
      <c r="H36" s="372" t="str">
        <f>Foundation!H37</f>
        <v>Manoj Sharma</v>
      </c>
      <c r="I36" s="473">
        <v>45292</v>
      </c>
    </row>
    <row r="37" spans="1:9" x14ac:dyDescent="0.35">
      <c r="A37" s="359">
        <f>+SUBTOTAL(3,$G$7:$G37)</f>
        <v>31</v>
      </c>
      <c r="B37" s="360">
        <f>Foundation!B38</f>
        <v>45292</v>
      </c>
      <c r="C37" s="370" t="str">
        <f>Foundation!C38</f>
        <v>62/11</v>
      </c>
      <c r="D37" s="370" t="str">
        <f>Foundation!D38</f>
        <v>DA+3</v>
      </c>
      <c r="E37" s="370" t="str">
        <f>Foundation!E38</f>
        <v>DRY</v>
      </c>
      <c r="F37" s="370" t="str">
        <f t="shared" si="0"/>
        <v>Pipe</v>
      </c>
      <c r="G37" s="371">
        <v>45319</v>
      </c>
      <c r="H37" s="372" t="str">
        <f>Foundation!H38</f>
        <v>Shakti Construction</v>
      </c>
      <c r="I37" s="473">
        <v>45292</v>
      </c>
    </row>
    <row r="38" spans="1:9" x14ac:dyDescent="0.35">
      <c r="A38" s="359">
        <f>+SUBTOTAL(3,$G$7:$G38)</f>
        <v>32</v>
      </c>
      <c r="B38" s="360">
        <f>Foundation!B39</f>
        <v>45292</v>
      </c>
      <c r="C38" s="370" t="str">
        <f>Foundation!C39</f>
        <v>65/2</v>
      </c>
      <c r="D38" s="370" t="str">
        <f>Foundation!D39</f>
        <v>DA+0</v>
      </c>
      <c r="E38" s="370" t="str">
        <f>Foundation!E39</f>
        <v>DRY</v>
      </c>
      <c r="F38" s="370" t="str">
        <f t="shared" si="0"/>
        <v>Pipe</v>
      </c>
      <c r="G38" s="371">
        <v>45303</v>
      </c>
      <c r="H38" s="372" t="str">
        <f>Foundation!H39</f>
        <v>Veerteja Enterprises</v>
      </c>
      <c r="I38" s="473">
        <v>45292</v>
      </c>
    </row>
    <row r="39" spans="1:9" x14ac:dyDescent="0.35">
      <c r="A39" s="359">
        <f>+SUBTOTAL(3,$G$7:$G39)</f>
        <v>33</v>
      </c>
      <c r="B39" s="360">
        <f>Foundation!B40</f>
        <v>45292</v>
      </c>
      <c r="C39" s="370" t="str">
        <f>Foundation!C40</f>
        <v>65/11</v>
      </c>
      <c r="D39" s="370" t="str">
        <f>Foundation!D40</f>
        <v>DA+0</v>
      </c>
      <c r="E39" s="370" t="str">
        <f>Foundation!E40</f>
        <v>DRY</v>
      </c>
      <c r="F39" s="370" t="str">
        <f t="shared" si="0"/>
        <v>Pipe</v>
      </c>
      <c r="G39" s="371">
        <v>45306</v>
      </c>
      <c r="H39" s="372" t="str">
        <f>Foundation!H40</f>
        <v>Bhati Const.</v>
      </c>
      <c r="I39" s="473">
        <v>45292</v>
      </c>
    </row>
    <row r="40" spans="1:9" x14ac:dyDescent="0.35">
      <c r="A40" s="359">
        <f>+SUBTOTAL(3,$G$7:$G40)</f>
        <v>34</v>
      </c>
      <c r="B40" s="360">
        <f>Foundation!B41</f>
        <v>45292</v>
      </c>
      <c r="C40" s="370" t="str">
        <f>Foundation!C41</f>
        <v>60/6</v>
      </c>
      <c r="D40" s="370" t="str">
        <f>Foundation!D41</f>
        <v>DA+0</v>
      </c>
      <c r="E40" s="370" t="str">
        <f>Foundation!E41</f>
        <v>DRY</v>
      </c>
      <c r="F40" s="370" t="str">
        <f t="shared" si="0"/>
        <v>Pipe</v>
      </c>
      <c r="G40" s="371">
        <v>45307</v>
      </c>
      <c r="H40" s="372" t="str">
        <f>Foundation!H41</f>
        <v>Manoj Sharma</v>
      </c>
      <c r="I40" s="473">
        <v>45292</v>
      </c>
    </row>
    <row r="41" spans="1:9" x14ac:dyDescent="0.35">
      <c r="A41" s="359">
        <f>+SUBTOTAL(3,$G$7:$G41)</f>
        <v>35</v>
      </c>
      <c r="B41" s="360">
        <f>Foundation!B42</f>
        <v>45292</v>
      </c>
      <c r="C41" s="370" t="str">
        <f>Foundation!C42</f>
        <v>57/2</v>
      </c>
      <c r="D41" s="370" t="str">
        <f>Foundation!D42</f>
        <v>DA+3</v>
      </c>
      <c r="E41" s="370" t="str">
        <f>Foundation!E42</f>
        <v>DRY</v>
      </c>
      <c r="F41" s="370" t="str">
        <f t="shared" si="0"/>
        <v>Pipe</v>
      </c>
      <c r="G41" s="371">
        <v>45336</v>
      </c>
      <c r="H41" s="372" t="str">
        <f>Foundation!H42</f>
        <v>Om Const</v>
      </c>
      <c r="I41" s="473">
        <v>45323</v>
      </c>
    </row>
    <row r="42" spans="1:9" x14ac:dyDescent="0.35">
      <c r="A42" s="359">
        <f>+SUBTOTAL(3,$G$7:$G42)</f>
        <v>36</v>
      </c>
      <c r="B42" s="360">
        <f>Foundation!B43</f>
        <v>45292</v>
      </c>
      <c r="C42" s="370" t="str">
        <f>Foundation!C43</f>
        <v>62/10</v>
      </c>
      <c r="D42" s="370" t="str">
        <f>Foundation!D43</f>
        <v>DA+0</v>
      </c>
      <c r="E42" s="370" t="str">
        <f>Foundation!E43</f>
        <v>DFR</v>
      </c>
      <c r="F42" s="370" t="str">
        <f t="shared" si="0"/>
        <v>CP</v>
      </c>
      <c r="G42" s="371">
        <v>45344</v>
      </c>
      <c r="H42" s="372" t="str">
        <f>Foundation!H43</f>
        <v>Shakti Construction</v>
      </c>
      <c r="I42" s="473">
        <v>45323</v>
      </c>
    </row>
    <row r="43" spans="1:9" x14ac:dyDescent="0.35">
      <c r="A43" s="359">
        <f>+SUBTOTAL(3,$G$7:$G43)</f>
        <v>37</v>
      </c>
      <c r="B43" s="360">
        <f>Foundation!B44</f>
        <v>45292</v>
      </c>
      <c r="C43" s="370" t="str">
        <f>Foundation!C44</f>
        <v>65/9</v>
      </c>
      <c r="D43" s="370" t="str">
        <f>Foundation!D44</f>
        <v>DA+0</v>
      </c>
      <c r="E43" s="370" t="str">
        <f>Foundation!E44</f>
        <v>DRY</v>
      </c>
      <c r="F43" s="370" t="str">
        <f t="shared" si="0"/>
        <v>Pipe</v>
      </c>
      <c r="G43" s="371">
        <v>45306</v>
      </c>
      <c r="H43" s="372" t="str">
        <f>Foundation!H44</f>
        <v>Bhati Const.</v>
      </c>
      <c r="I43" s="473">
        <v>45292</v>
      </c>
    </row>
    <row r="44" spans="1:9" x14ac:dyDescent="0.35">
      <c r="A44" s="359">
        <f>+SUBTOTAL(3,$G$7:$G44)</f>
        <v>38</v>
      </c>
      <c r="B44" s="360">
        <f>Foundation!B45</f>
        <v>45292</v>
      </c>
      <c r="C44" s="370" t="str">
        <f>Foundation!C45</f>
        <v>57/4</v>
      </c>
      <c r="D44" s="370" t="str">
        <f>Foundation!D45</f>
        <v>DA+0</v>
      </c>
      <c r="E44" s="370" t="str">
        <f>Foundation!E45</f>
        <v>Sandy</v>
      </c>
      <c r="F44" s="370" t="str">
        <f t="shared" si="0"/>
        <v>Pipe</v>
      </c>
      <c r="G44" s="371">
        <v>45336</v>
      </c>
      <c r="H44" s="372" t="str">
        <f>Foundation!H45</f>
        <v>Om Const</v>
      </c>
      <c r="I44" s="473">
        <v>45323</v>
      </c>
    </row>
    <row r="45" spans="1:9" x14ac:dyDescent="0.35">
      <c r="A45" s="359">
        <f>+SUBTOTAL(3,$G$7:$G45)</f>
        <v>39</v>
      </c>
      <c r="B45" s="360">
        <f>Foundation!B46</f>
        <v>45292</v>
      </c>
      <c r="C45" s="370" t="str">
        <f>Foundation!C46</f>
        <v>64/4</v>
      </c>
      <c r="D45" s="370" t="str">
        <f>Foundation!D46</f>
        <v>DA+3</v>
      </c>
      <c r="E45" s="370" t="str">
        <f>Foundation!E46</f>
        <v>DRY</v>
      </c>
      <c r="F45" s="370" t="str">
        <f t="shared" si="0"/>
        <v>Pipe</v>
      </c>
      <c r="G45" s="371">
        <v>45310</v>
      </c>
      <c r="H45" s="372" t="str">
        <f>Foundation!H46</f>
        <v>Mahadev Eng</v>
      </c>
      <c r="I45" s="473">
        <v>45292</v>
      </c>
    </row>
    <row r="46" spans="1:9" x14ac:dyDescent="0.35">
      <c r="A46" s="359">
        <f>+SUBTOTAL(3,$G$7:$G46)</f>
        <v>40</v>
      </c>
      <c r="B46" s="360">
        <f>Foundation!B47</f>
        <v>45292</v>
      </c>
      <c r="C46" s="370" t="str">
        <f>Foundation!C47</f>
        <v>65/3</v>
      </c>
      <c r="D46" s="370" t="str">
        <f>Foundation!D47</f>
        <v>DA+3</v>
      </c>
      <c r="E46" s="370" t="str">
        <f>Foundation!E47</f>
        <v>DRY</v>
      </c>
      <c r="F46" s="370" t="str">
        <f t="shared" si="0"/>
        <v>Pipe</v>
      </c>
      <c r="G46" s="371">
        <v>45311</v>
      </c>
      <c r="H46" s="372" t="str">
        <f>Foundation!H47</f>
        <v>Veerteja Enterprises</v>
      </c>
      <c r="I46" s="473">
        <v>45292</v>
      </c>
    </row>
    <row r="47" spans="1:9" x14ac:dyDescent="0.35">
      <c r="A47" s="359">
        <f>+SUBTOTAL(3,$G$7:$G47)</f>
        <v>41</v>
      </c>
      <c r="B47" s="360">
        <f>Foundation!B48</f>
        <v>45292</v>
      </c>
      <c r="C47" s="370" t="str">
        <f>Foundation!C48</f>
        <v>55/3</v>
      </c>
      <c r="D47" s="370" t="str">
        <f>Foundation!D48</f>
        <v>DA+0</v>
      </c>
      <c r="E47" s="370" t="str">
        <f>Foundation!E48</f>
        <v>Sandy</v>
      </c>
      <c r="F47" s="370" t="str">
        <f t="shared" si="0"/>
        <v>Pipe</v>
      </c>
      <c r="G47" s="371">
        <v>45324</v>
      </c>
      <c r="H47" s="372" t="str">
        <f>Foundation!H48</f>
        <v xml:space="preserve">Imran </v>
      </c>
      <c r="I47" s="473">
        <v>45323</v>
      </c>
    </row>
    <row r="48" spans="1:9" x14ac:dyDescent="0.35">
      <c r="A48" s="359">
        <f>+SUBTOTAL(3,$G$7:$G48)</f>
        <v>42</v>
      </c>
      <c r="B48" s="360">
        <f>Foundation!B49</f>
        <v>45292</v>
      </c>
      <c r="C48" s="370" t="str">
        <f>Foundation!C49</f>
        <v>60/10</v>
      </c>
      <c r="D48" s="370" t="str">
        <f>Foundation!D49</f>
        <v>DA+0</v>
      </c>
      <c r="E48" s="370" t="str">
        <f>Foundation!E49</f>
        <v>DFR</v>
      </c>
      <c r="F48" s="370" t="str">
        <f t="shared" si="0"/>
        <v>CP</v>
      </c>
      <c r="G48" s="371">
        <v>45324</v>
      </c>
      <c r="H48" s="372" t="str">
        <f>Foundation!H49</f>
        <v>Manoj Sharma</v>
      </c>
      <c r="I48" s="473">
        <v>45323</v>
      </c>
    </row>
    <row r="49" spans="1:9" x14ac:dyDescent="0.35">
      <c r="A49" s="359">
        <f>+SUBTOTAL(3,$G$7:$G49)</f>
        <v>43</v>
      </c>
      <c r="B49" s="360">
        <f>Foundation!B50</f>
        <v>45292</v>
      </c>
      <c r="C49" s="370" t="str">
        <f>Foundation!C50</f>
        <v>62/8</v>
      </c>
      <c r="D49" s="370" t="str">
        <f>Foundation!D50</f>
        <v>DA+0</v>
      </c>
      <c r="E49" s="370" t="str">
        <f>Foundation!E50</f>
        <v>DFR</v>
      </c>
      <c r="F49" s="370" t="str">
        <f t="shared" si="0"/>
        <v>CP</v>
      </c>
      <c r="G49" s="371">
        <v>45343</v>
      </c>
      <c r="H49" s="372" t="str">
        <f>Foundation!H50</f>
        <v>Shakti Construction</v>
      </c>
      <c r="I49" s="473">
        <v>45323</v>
      </c>
    </row>
    <row r="50" spans="1:9" x14ac:dyDescent="0.35">
      <c r="A50" s="359">
        <f>+SUBTOTAL(3,$G$7:$G50)</f>
        <v>44</v>
      </c>
      <c r="B50" s="360">
        <f>Foundation!B51</f>
        <v>45292</v>
      </c>
      <c r="C50" s="370" t="str">
        <f>Foundation!C51</f>
        <v>55/4</v>
      </c>
      <c r="D50" s="370" t="str">
        <f>Foundation!D51</f>
        <v>DA+0</v>
      </c>
      <c r="E50" s="370" t="str">
        <f>Foundation!E51</f>
        <v>Sandy</v>
      </c>
      <c r="F50" s="370" t="str">
        <f t="shared" si="0"/>
        <v>Pipe</v>
      </c>
      <c r="G50" s="371">
        <v>45308</v>
      </c>
      <c r="H50" s="372" t="str">
        <f>Foundation!H51</f>
        <v xml:space="preserve">Imran </v>
      </c>
      <c r="I50" s="473">
        <v>45292</v>
      </c>
    </row>
    <row r="51" spans="1:9" x14ac:dyDescent="0.35">
      <c r="A51" s="359">
        <f>+SUBTOTAL(3,$G$7:$G51)</f>
        <v>45</v>
      </c>
      <c r="B51" s="360">
        <f>Foundation!B52</f>
        <v>45292</v>
      </c>
      <c r="C51" s="370" t="str">
        <f>Foundation!C52</f>
        <v>57/5</v>
      </c>
      <c r="D51" s="370" t="str">
        <f>Foundation!D52</f>
        <v>DA+3</v>
      </c>
      <c r="E51" s="370" t="str">
        <f>Foundation!E52</f>
        <v>Sandy</v>
      </c>
      <c r="F51" s="370" t="str">
        <f t="shared" si="0"/>
        <v>Pipe</v>
      </c>
      <c r="G51" s="371">
        <v>45336</v>
      </c>
      <c r="H51" s="372" t="str">
        <f>Foundation!H52</f>
        <v>Om Const</v>
      </c>
      <c r="I51" s="473">
        <v>45323</v>
      </c>
    </row>
    <row r="52" spans="1:9" x14ac:dyDescent="0.35">
      <c r="A52" s="359">
        <f>+SUBTOTAL(3,$G$7:$G52)</f>
        <v>46</v>
      </c>
      <c r="B52" s="360">
        <f>Foundation!B53</f>
        <v>45292</v>
      </c>
      <c r="C52" s="370" t="str">
        <f>Foundation!C53</f>
        <v>26/3</v>
      </c>
      <c r="D52" s="370" t="str">
        <f>Foundation!D53</f>
        <v>DA+0</v>
      </c>
      <c r="E52" s="370" t="str">
        <f>Foundation!E53</f>
        <v>DRY</v>
      </c>
      <c r="F52" s="370" t="str">
        <f t="shared" si="0"/>
        <v>Pipe</v>
      </c>
      <c r="G52" s="371">
        <v>45831</v>
      </c>
      <c r="H52" s="372" t="str">
        <f>Foundation!H53</f>
        <v>A.B. Construction</v>
      </c>
      <c r="I52" s="473">
        <v>45809</v>
      </c>
    </row>
    <row r="53" spans="1:9" x14ac:dyDescent="0.35">
      <c r="A53" s="359">
        <f>+SUBTOTAL(3,$G$7:$G53)</f>
        <v>47</v>
      </c>
      <c r="B53" s="360">
        <f>Foundation!B54</f>
        <v>45292</v>
      </c>
      <c r="C53" s="370" t="str">
        <f>Foundation!C54</f>
        <v>64/1</v>
      </c>
      <c r="D53" s="370" t="str">
        <f>Foundation!D54</f>
        <v>DA+0</v>
      </c>
      <c r="E53" s="370" t="str">
        <f>Foundation!E54</f>
        <v>DRY</v>
      </c>
      <c r="F53" s="370" t="str">
        <f t="shared" si="0"/>
        <v>Pipe</v>
      </c>
      <c r="G53" s="371">
        <v>45336</v>
      </c>
      <c r="H53" s="372" t="str">
        <f>Foundation!H54</f>
        <v>Mahadev Eng</v>
      </c>
      <c r="I53" s="473">
        <v>45323</v>
      </c>
    </row>
    <row r="54" spans="1:9" x14ac:dyDescent="0.35">
      <c r="A54" s="359">
        <f>+SUBTOTAL(3,$G$7:$G54)</f>
        <v>48</v>
      </c>
      <c r="B54" s="360">
        <f>Foundation!B55</f>
        <v>45292</v>
      </c>
      <c r="C54" s="370" t="str">
        <f>Foundation!C55</f>
        <v>64/5</v>
      </c>
      <c r="D54" s="370" t="str">
        <f>Foundation!D55</f>
        <v>DA+3</v>
      </c>
      <c r="E54" s="370" t="str">
        <f>Foundation!E55</f>
        <v>DRY</v>
      </c>
      <c r="F54" s="370" t="str">
        <f t="shared" si="0"/>
        <v>Pipe</v>
      </c>
      <c r="G54" s="371">
        <v>45316</v>
      </c>
      <c r="H54" s="372" t="str">
        <f>Foundation!H55</f>
        <v>Mahadev Eng</v>
      </c>
      <c r="I54" s="473">
        <v>45292</v>
      </c>
    </row>
    <row r="55" spans="1:9" x14ac:dyDescent="0.35">
      <c r="A55" s="359">
        <f>+SUBTOTAL(3,$G$7:$G55)</f>
        <v>49</v>
      </c>
      <c r="B55" s="360">
        <f>Foundation!B56</f>
        <v>45292</v>
      </c>
      <c r="C55" s="370" t="str">
        <f>Foundation!C56</f>
        <v>65/6</v>
      </c>
      <c r="D55" s="370" t="str">
        <f>Foundation!D56</f>
        <v>DA+0</v>
      </c>
      <c r="E55" s="370" t="str">
        <f>Foundation!E56</f>
        <v>DRY</v>
      </c>
      <c r="F55" s="370" t="str">
        <f t="shared" si="0"/>
        <v>Pipe</v>
      </c>
      <c r="G55" s="371">
        <v>45331</v>
      </c>
      <c r="H55" s="372" t="str">
        <f>Foundation!H56</f>
        <v>Bhati Const.</v>
      </c>
      <c r="I55" s="473">
        <v>45323</v>
      </c>
    </row>
    <row r="56" spans="1:9" x14ac:dyDescent="0.35">
      <c r="A56" s="359">
        <f>+SUBTOTAL(3,$G$7:$G56)</f>
        <v>50</v>
      </c>
      <c r="B56" s="360">
        <f>Foundation!B57</f>
        <v>45292</v>
      </c>
      <c r="C56" s="370" t="str">
        <f>Foundation!C57</f>
        <v>61/0</v>
      </c>
      <c r="D56" s="370" t="str">
        <f>Foundation!D57</f>
        <v>DB2+0</v>
      </c>
      <c r="E56" s="370" t="str">
        <f>Foundation!E57</f>
        <v>DRY</v>
      </c>
      <c r="F56" s="370" t="str">
        <f t="shared" si="0"/>
        <v>Pipe</v>
      </c>
      <c r="G56" s="371">
        <v>45324</v>
      </c>
      <c r="H56" s="372" t="str">
        <f>Foundation!H57</f>
        <v>Manoj Sharma</v>
      </c>
      <c r="I56" s="473">
        <v>45323</v>
      </c>
    </row>
    <row r="57" spans="1:9" x14ac:dyDescent="0.35">
      <c r="A57" s="359">
        <f>+SUBTOTAL(3,$G$7:$G57)</f>
        <v>51</v>
      </c>
      <c r="B57" s="360">
        <f>Foundation!B58</f>
        <v>45292</v>
      </c>
      <c r="C57" s="370" t="str">
        <f>Foundation!C58</f>
        <v>62/9</v>
      </c>
      <c r="D57" s="370" t="str">
        <f>Foundation!D58</f>
        <v>DA+3</v>
      </c>
      <c r="E57" s="370" t="str">
        <f>Foundation!E58</f>
        <v>DFR</v>
      </c>
      <c r="F57" s="370" t="str">
        <f t="shared" si="0"/>
        <v>CP</v>
      </c>
      <c r="G57" s="371">
        <v>45343</v>
      </c>
      <c r="H57" s="372" t="str">
        <f>Foundation!H58</f>
        <v>Shakti Construction</v>
      </c>
      <c r="I57" s="473">
        <v>45323</v>
      </c>
    </row>
    <row r="58" spans="1:9" x14ac:dyDescent="0.35">
      <c r="A58" s="359">
        <f>+SUBTOTAL(3,$G$7:$G58)</f>
        <v>52</v>
      </c>
      <c r="B58" s="360">
        <f>Foundation!B59</f>
        <v>45292</v>
      </c>
      <c r="C58" s="370" t="str">
        <f>Foundation!C59</f>
        <v>65/5</v>
      </c>
      <c r="D58" s="370" t="str">
        <f>Foundation!D59</f>
        <v>DA+0</v>
      </c>
      <c r="E58" s="370" t="str">
        <f>Foundation!E59</f>
        <v>DRY</v>
      </c>
      <c r="F58" s="370" t="str">
        <f t="shared" si="0"/>
        <v>Pipe</v>
      </c>
      <c r="G58" s="371">
        <v>45331</v>
      </c>
      <c r="H58" s="372" t="str">
        <f>Foundation!H59</f>
        <v>Bhati Const.</v>
      </c>
      <c r="I58" s="473">
        <v>45323</v>
      </c>
    </row>
    <row r="59" spans="1:9" x14ac:dyDescent="0.35">
      <c r="A59" s="359">
        <f>+SUBTOTAL(3,$G$7:$G59)</f>
        <v>53</v>
      </c>
      <c r="B59" s="360">
        <f>Foundation!B60</f>
        <v>45292</v>
      </c>
      <c r="C59" s="370" t="str">
        <f>Foundation!C60</f>
        <v>64/2</v>
      </c>
      <c r="D59" s="370" t="str">
        <f>Foundation!D60</f>
        <v>DA+3</v>
      </c>
      <c r="E59" s="370" t="str">
        <f>Foundation!E60</f>
        <v>DRY</v>
      </c>
      <c r="F59" s="370" t="str">
        <f t="shared" si="0"/>
        <v>Pipe</v>
      </c>
      <c r="G59" s="371">
        <v>45316</v>
      </c>
      <c r="H59" s="372" t="str">
        <f>Foundation!H60</f>
        <v>Mahadev Eng</v>
      </c>
      <c r="I59" s="473">
        <v>45292</v>
      </c>
    </row>
    <row r="60" spans="1:9" x14ac:dyDescent="0.35">
      <c r="A60" s="359">
        <f>+SUBTOTAL(3,$G$7:$G60)</f>
        <v>54</v>
      </c>
      <c r="B60" s="360">
        <f>Foundation!B61</f>
        <v>45292</v>
      </c>
      <c r="C60" s="370" t="str">
        <f>Foundation!C61</f>
        <v>57/6</v>
      </c>
      <c r="D60" s="370" t="str">
        <f>Foundation!D61</f>
        <v>DA+3</v>
      </c>
      <c r="E60" s="370" t="str">
        <f>Foundation!E61</f>
        <v>Sandy</v>
      </c>
      <c r="F60" s="370" t="str">
        <f t="shared" si="0"/>
        <v>Pipe</v>
      </c>
      <c r="G60" s="371">
        <v>45344</v>
      </c>
      <c r="H60" s="372" t="str">
        <f>Foundation!H61</f>
        <v>Om Const</v>
      </c>
      <c r="I60" s="473">
        <v>45323</v>
      </c>
    </row>
    <row r="61" spans="1:9" x14ac:dyDescent="0.35">
      <c r="A61" s="359">
        <f>+SUBTOTAL(3,$G$7:$G61)</f>
        <v>55</v>
      </c>
      <c r="B61" s="360">
        <f>Foundation!B62</f>
        <v>45292</v>
      </c>
      <c r="C61" s="370" t="str">
        <f>Foundation!C62</f>
        <v>63/1</v>
      </c>
      <c r="D61" s="370" t="str">
        <f>Foundation!D62</f>
        <v>DA+3</v>
      </c>
      <c r="E61" s="370" t="str">
        <f>Foundation!E62</f>
        <v>DFR</v>
      </c>
      <c r="F61" s="370" t="str">
        <f t="shared" si="0"/>
        <v>CP</v>
      </c>
      <c r="G61" s="371">
        <v>45318</v>
      </c>
      <c r="H61" s="372" t="str">
        <f>Foundation!H62</f>
        <v>Shakti Construction</v>
      </c>
      <c r="I61" s="473">
        <v>45292</v>
      </c>
    </row>
    <row r="62" spans="1:9" x14ac:dyDescent="0.35">
      <c r="A62" s="359">
        <f>+SUBTOTAL(3,$G$7:$G62)</f>
        <v>56</v>
      </c>
      <c r="B62" s="360">
        <f>Foundation!B63</f>
        <v>45292</v>
      </c>
      <c r="C62" s="370" t="str">
        <f>Foundation!C63</f>
        <v>64/9</v>
      </c>
      <c r="D62" s="370" t="str">
        <f>Foundation!D63</f>
        <v>DA+3</v>
      </c>
      <c r="E62" s="370" t="str">
        <f>Foundation!E63</f>
        <v>DRY</v>
      </c>
      <c r="F62" s="370" t="str">
        <f t="shared" si="0"/>
        <v>Pipe</v>
      </c>
      <c r="G62" s="371">
        <v>45342</v>
      </c>
      <c r="H62" s="372" t="str">
        <f>Foundation!H63</f>
        <v>Veerteja Enterprises</v>
      </c>
      <c r="I62" s="473">
        <v>45323</v>
      </c>
    </row>
    <row r="63" spans="1:9" x14ac:dyDescent="0.35">
      <c r="A63" s="359">
        <f>+SUBTOTAL(3,$G$7:$G63)</f>
        <v>57</v>
      </c>
      <c r="B63" s="360">
        <f>Foundation!B64</f>
        <v>45292</v>
      </c>
      <c r="C63" s="370" t="str">
        <f>Foundation!C64</f>
        <v>60/11</v>
      </c>
      <c r="D63" s="370" t="str">
        <f>Foundation!D64</f>
        <v>DA+3</v>
      </c>
      <c r="E63" s="370" t="str">
        <f>Foundation!E64</f>
        <v>DRY</v>
      </c>
      <c r="F63" s="370" t="str">
        <f t="shared" si="0"/>
        <v>Pipe</v>
      </c>
      <c r="G63" s="371">
        <v>45324</v>
      </c>
      <c r="H63" s="372" t="str">
        <f>Foundation!H64</f>
        <v>Manoj Sharma</v>
      </c>
      <c r="I63" s="473">
        <v>45323</v>
      </c>
    </row>
    <row r="64" spans="1:9" x14ac:dyDescent="0.35">
      <c r="A64" s="359">
        <f>+SUBTOTAL(3,$G$7:$G64)</f>
        <v>58</v>
      </c>
      <c r="B64" s="360">
        <f>Foundation!B65</f>
        <v>45292</v>
      </c>
      <c r="C64" s="370" t="str">
        <f>Foundation!C65</f>
        <v>65/4</v>
      </c>
      <c r="D64" s="370" t="str">
        <f>Foundation!D65</f>
        <v>DA+0</v>
      </c>
      <c r="E64" s="370" t="str">
        <f>Foundation!E65</f>
        <v>DRY</v>
      </c>
      <c r="F64" s="370" t="str">
        <f t="shared" si="0"/>
        <v>Pipe</v>
      </c>
      <c r="G64" s="371">
        <v>45316</v>
      </c>
      <c r="H64" s="372" t="str">
        <f>Foundation!H65</f>
        <v>Bhati Const.</v>
      </c>
      <c r="I64" s="473">
        <v>45292</v>
      </c>
    </row>
    <row r="65" spans="1:9" x14ac:dyDescent="0.35">
      <c r="A65" s="359">
        <f>+SUBTOTAL(3,$G$7:$G65)</f>
        <v>59</v>
      </c>
      <c r="B65" s="360">
        <f>Foundation!B66</f>
        <v>45292</v>
      </c>
      <c r="C65" s="370" t="str">
        <f>Foundation!C66</f>
        <v>63/7</v>
      </c>
      <c r="D65" s="370" t="str">
        <f>Foundation!D66</f>
        <v>DA+3</v>
      </c>
      <c r="E65" s="370" t="str">
        <f>Foundation!E66</f>
        <v>DRY</v>
      </c>
      <c r="F65" s="370" t="str">
        <f t="shared" si="0"/>
        <v>Pipe</v>
      </c>
      <c r="G65" s="371">
        <v>45336</v>
      </c>
      <c r="H65" s="372" t="str">
        <f>Foundation!H66</f>
        <v>Mahadev Eng</v>
      </c>
      <c r="I65" s="473">
        <v>45323</v>
      </c>
    </row>
    <row r="66" spans="1:9" x14ac:dyDescent="0.35">
      <c r="A66" s="359">
        <f>+SUBTOTAL(3,$G$7:$G66)</f>
        <v>60</v>
      </c>
      <c r="B66" s="360">
        <f>Foundation!B67</f>
        <v>45292</v>
      </c>
      <c r="C66" s="370" t="str">
        <f>Foundation!C67</f>
        <v>55/5</v>
      </c>
      <c r="D66" s="370" t="str">
        <f>Foundation!D67</f>
        <v>DA+0</v>
      </c>
      <c r="E66" s="370" t="str">
        <f>Foundation!E67</f>
        <v>Sandy</v>
      </c>
      <c r="F66" s="370" t="str">
        <f t="shared" si="0"/>
        <v>Pipe</v>
      </c>
      <c r="G66" s="371">
        <v>45320</v>
      </c>
      <c r="H66" s="372" t="str">
        <f>Foundation!H67</f>
        <v xml:space="preserve">Imran </v>
      </c>
      <c r="I66" s="473">
        <v>45292</v>
      </c>
    </row>
    <row r="67" spans="1:9" x14ac:dyDescent="0.35">
      <c r="A67" s="359">
        <f>+SUBTOTAL(3,$G$7:$G67)</f>
        <v>61</v>
      </c>
      <c r="B67" s="360">
        <f>Foundation!B68</f>
        <v>45292</v>
      </c>
      <c r="C67" s="370" t="str">
        <f>Foundation!C68</f>
        <v>55/6</v>
      </c>
      <c r="D67" s="370" t="str">
        <f>Foundation!D68</f>
        <v>DA+0</v>
      </c>
      <c r="E67" s="370" t="str">
        <f>Foundation!E68</f>
        <v>Sandy</v>
      </c>
      <c r="F67" s="370" t="str">
        <f t="shared" si="0"/>
        <v>Pipe</v>
      </c>
      <c r="G67" s="371">
        <v>45320</v>
      </c>
      <c r="H67" s="372" t="str">
        <f>Foundation!H68</f>
        <v xml:space="preserve">Imran </v>
      </c>
      <c r="I67" s="473">
        <v>45292</v>
      </c>
    </row>
    <row r="68" spans="1:9" x14ac:dyDescent="0.35">
      <c r="A68" s="359">
        <f>+SUBTOTAL(3,$G$7:$G68)</f>
        <v>62</v>
      </c>
      <c r="B68" s="360">
        <f>Foundation!B69</f>
        <v>45292</v>
      </c>
      <c r="C68" s="370" t="str">
        <f>Foundation!C69</f>
        <v>63/2</v>
      </c>
      <c r="D68" s="370" t="str">
        <f>Foundation!D69</f>
        <v>DA+0</v>
      </c>
      <c r="E68" s="370" t="str">
        <f>Foundation!E69</f>
        <v>DFR</v>
      </c>
      <c r="F68" s="370" t="str">
        <f t="shared" si="0"/>
        <v>CP</v>
      </c>
      <c r="G68" s="371">
        <v>45318</v>
      </c>
      <c r="H68" s="372" t="str">
        <f>Foundation!H69</f>
        <v>Shakti Construction</v>
      </c>
      <c r="I68" s="473">
        <v>45292</v>
      </c>
    </row>
    <row r="69" spans="1:9" x14ac:dyDescent="0.35">
      <c r="A69" s="359">
        <f>+SUBTOTAL(3,$G$7:$G69)</f>
        <v>63</v>
      </c>
      <c r="B69" s="360">
        <f>Foundation!B70</f>
        <v>45292</v>
      </c>
      <c r="C69" s="370" t="str">
        <f>Foundation!C70</f>
        <v>27/8</v>
      </c>
      <c r="D69" s="370" t="str">
        <f>Foundation!D70</f>
        <v>DA+0</v>
      </c>
      <c r="E69" s="370" t="str">
        <f>Foundation!E70</f>
        <v>DFR</v>
      </c>
      <c r="F69" s="370" t="str">
        <f t="shared" si="0"/>
        <v>CP</v>
      </c>
      <c r="G69" s="371">
        <v>45322</v>
      </c>
      <c r="H69" s="372" t="str">
        <f>Foundation!H70</f>
        <v>Nagana Ray And Company</v>
      </c>
      <c r="I69" s="473">
        <v>45292</v>
      </c>
    </row>
    <row r="70" spans="1:9" x14ac:dyDescent="0.35">
      <c r="A70" s="359">
        <f>+SUBTOTAL(3,$G$7:$G70)</f>
        <v>64</v>
      </c>
      <c r="B70" s="360">
        <f>Foundation!B71</f>
        <v>45292</v>
      </c>
      <c r="C70" s="370" t="str">
        <f>Foundation!C71</f>
        <v>61/1</v>
      </c>
      <c r="D70" s="370" t="str">
        <f>Foundation!D71</f>
        <v>DA+6</v>
      </c>
      <c r="E70" s="370" t="str">
        <f>Foundation!E71</f>
        <v>DFR</v>
      </c>
      <c r="F70" s="370" t="str">
        <f t="shared" si="0"/>
        <v>CP</v>
      </c>
      <c r="G70" s="371">
        <v>45324</v>
      </c>
      <c r="H70" s="372" t="str">
        <f>Foundation!H71</f>
        <v>Manoj Sharma</v>
      </c>
      <c r="I70" s="473">
        <v>45323</v>
      </c>
    </row>
    <row r="71" spans="1:9" x14ac:dyDescent="0.35">
      <c r="A71" s="359">
        <f>+SUBTOTAL(3,$G$7:$G71)</f>
        <v>65</v>
      </c>
      <c r="B71" s="360">
        <f>Foundation!B72</f>
        <v>45292</v>
      </c>
      <c r="C71" s="370" t="str">
        <f>Foundation!C72</f>
        <v>55/7</v>
      </c>
      <c r="D71" s="370" t="str">
        <f>Foundation!D72</f>
        <v>DA+0</v>
      </c>
      <c r="E71" s="370" t="str">
        <f>Foundation!E72</f>
        <v>Sandy</v>
      </c>
      <c r="F71" s="370" t="str">
        <f t="shared" si="0"/>
        <v>Pipe</v>
      </c>
      <c r="G71" s="371">
        <v>45324</v>
      </c>
      <c r="H71" s="372" t="str">
        <f>Foundation!H72</f>
        <v xml:space="preserve">Imran </v>
      </c>
      <c r="I71" s="473">
        <v>45323</v>
      </c>
    </row>
    <row r="72" spans="1:9" x14ac:dyDescent="0.35">
      <c r="A72" s="359">
        <f>+SUBTOTAL(3,$G$7:$G72)</f>
        <v>66</v>
      </c>
      <c r="B72" s="360">
        <f>Foundation!B73</f>
        <v>45292</v>
      </c>
      <c r="C72" s="370" t="str">
        <f>Foundation!C73</f>
        <v>64/3</v>
      </c>
      <c r="D72" s="370" t="str">
        <f>Foundation!D73</f>
        <v>DA+0</v>
      </c>
      <c r="E72" s="370" t="str">
        <f>Foundation!E73</f>
        <v>DRY</v>
      </c>
      <c r="F72" s="370" t="str">
        <f t="shared" ref="F72:F135" si="1">+IF(E72=0,"",IF(E72="DFR","CP","Pipe"))</f>
        <v>Pipe</v>
      </c>
      <c r="G72" s="371">
        <v>45336</v>
      </c>
      <c r="H72" s="372" t="str">
        <f>Foundation!H73</f>
        <v>Mahadev Eng</v>
      </c>
      <c r="I72" s="473">
        <v>45323</v>
      </c>
    </row>
    <row r="73" spans="1:9" x14ac:dyDescent="0.35">
      <c r="A73" s="359">
        <f>+SUBTOTAL(3,$G$7:$G73)</f>
        <v>67</v>
      </c>
      <c r="B73" s="360">
        <f>Foundation!B74</f>
        <v>45292</v>
      </c>
      <c r="C73" s="370" t="str">
        <f>Foundation!C74</f>
        <v>63/3</v>
      </c>
      <c r="D73" s="370" t="str">
        <f>Foundation!D74</f>
        <v>DA+3</v>
      </c>
      <c r="E73" s="370" t="str">
        <f>Foundation!E74</f>
        <v>DFR</v>
      </c>
      <c r="F73" s="370" t="s">
        <v>1031</v>
      </c>
      <c r="G73" s="371">
        <v>45344</v>
      </c>
      <c r="H73" s="372" t="str">
        <f>Foundation!H74</f>
        <v>Shakti Construction</v>
      </c>
      <c r="I73" s="473">
        <v>45323</v>
      </c>
    </row>
    <row r="74" spans="1:9" x14ac:dyDescent="0.35">
      <c r="A74" s="359">
        <f>+SUBTOTAL(3,$G$7:$G74)</f>
        <v>68</v>
      </c>
      <c r="B74" s="360">
        <f>Foundation!B75</f>
        <v>45292</v>
      </c>
      <c r="C74" s="370" t="str">
        <f>Foundation!C75</f>
        <v>64/8</v>
      </c>
      <c r="D74" s="370" t="str">
        <f>Foundation!D75</f>
        <v>DA+3</v>
      </c>
      <c r="E74" s="370" t="str">
        <f>Foundation!E75</f>
        <v>DRY</v>
      </c>
      <c r="F74" s="370" t="str">
        <f t="shared" si="1"/>
        <v>Pipe</v>
      </c>
      <c r="G74" s="371">
        <v>45323</v>
      </c>
      <c r="H74" s="372" t="str">
        <f>Foundation!H75</f>
        <v>Veerteja Enterprises</v>
      </c>
      <c r="I74" s="473">
        <v>45323</v>
      </c>
    </row>
    <row r="75" spans="1:9" x14ac:dyDescent="0.35">
      <c r="A75" s="359">
        <f>+SUBTOTAL(3,$G$7:$G75)</f>
        <v>69</v>
      </c>
      <c r="B75" s="360">
        <f>Foundation!B76</f>
        <v>45292</v>
      </c>
      <c r="C75" s="370" t="str">
        <f>Foundation!C76</f>
        <v>61/2</v>
      </c>
      <c r="D75" s="370" t="str">
        <f>Foundation!D76</f>
        <v>DA+6</v>
      </c>
      <c r="E75" s="370" t="str">
        <f>Foundation!E76</f>
        <v>DFR</v>
      </c>
      <c r="F75" s="370" t="str">
        <f t="shared" si="1"/>
        <v>CP</v>
      </c>
      <c r="G75" s="371">
        <v>45324</v>
      </c>
      <c r="H75" s="372" t="str">
        <f>Foundation!H76</f>
        <v>Manoj Sharma</v>
      </c>
      <c r="I75" s="473">
        <v>45323</v>
      </c>
    </row>
    <row r="76" spans="1:9" x14ac:dyDescent="0.35">
      <c r="A76" s="359">
        <f>+SUBTOTAL(3,$G$7:$G76)</f>
        <v>70</v>
      </c>
      <c r="B76" s="360">
        <f>Foundation!B77</f>
        <v>45323</v>
      </c>
      <c r="C76" s="370" t="str">
        <f>Foundation!C77</f>
        <v>64/7</v>
      </c>
      <c r="D76" s="370" t="str">
        <f>Foundation!D77</f>
        <v>DA+3</v>
      </c>
      <c r="E76" s="370" t="str">
        <f>Foundation!E77</f>
        <v>DRY</v>
      </c>
      <c r="F76" s="370" t="str">
        <f t="shared" si="1"/>
        <v>Pipe</v>
      </c>
      <c r="G76" s="371">
        <v>45336</v>
      </c>
      <c r="H76" s="372" t="str">
        <f>Foundation!H77</f>
        <v>Mahadev Eng</v>
      </c>
      <c r="I76" s="473">
        <v>45323</v>
      </c>
    </row>
    <row r="77" spans="1:9" x14ac:dyDescent="0.35">
      <c r="A77" s="359">
        <f>+SUBTOTAL(3,$G$7:$G77)</f>
        <v>71</v>
      </c>
      <c r="B77" s="360">
        <f>Foundation!B78</f>
        <v>45323</v>
      </c>
      <c r="C77" s="370" t="str">
        <f>Foundation!C78</f>
        <v>52/5</v>
      </c>
      <c r="D77" s="370" t="str">
        <f>Foundation!D78</f>
        <v>DA+9</v>
      </c>
      <c r="E77" s="370" t="str">
        <f>Foundation!E78</f>
        <v>Sandy</v>
      </c>
      <c r="F77" s="370" t="str">
        <f t="shared" si="1"/>
        <v>Pipe</v>
      </c>
      <c r="G77" s="371">
        <v>45327</v>
      </c>
      <c r="H77" s="372" t="str">
        <f>Foundation!H78</f>
        <v xml:space="preserve">Imran </v>
      </c>
      <c r="I77" s="473">
        <v>45323</v>
      </c>
    </row>
    <row r="78" spans="1:9" x14ac:dyDescent="0.35">
      <c r="A78" s="359">
        <f>+SUBTOTAL(3,$G$7:$G78)</f>
        <v>72</v>
      </c>
      <c r="B78" s="360">
        <f>Foundation!B79</f>
        <v>45323</v>
      </c>
      <c r="C78" s="370" t="str">
        <f>Foundation!C79</f>
        <v>63/4</v>
      </c>
      <c r="D78" s="370" t="str">
        <f>Foundation!D79</f>
        <v>DA+0</v>
      </c>
      <c r="E78" s="370" t="str">
        <f>Foundation!E79</f>
        <v>DRY</v>
      </c>
      <c r="F78" s="370" t="str">
        <f t="shared" si="1"/>
        <v>Pipe</v>
      </c>
      <c r="G78" s="371">
        <v>45336</v>
      </c>
      <c r="H78" s="372" t="str">
        <f>Foundation!H79</f>
        <v>Shakti Construction</v>
      </c>
      <c r="I78" s="473">
        <v>45323</v>
      </c>
    </row>
    <row r="79" spans="1:9" x14ac:dyDescent="0.35">
      <c r="A79" s="359">
        <f>+SUBTOTAL(3,$G$7:$G79)</f>
        <v>73</v>
      </c>
      <c r="B79" s="360">
        <f>Foundation!B80</f>
        <v>45323</v>
      </c>
      <c r="C79" s="370" t="str">
        <f>Foundation!C80</f>
        <v>26/4</v>
      </c>
      <c r="D79" s="370" t="str">
        <f>Foundation!D80</f>
        <v>DA+6</v>
      </c>
      <c r="E79" s="370" t="str">
        <f>Foundation!E80</f>
        <v>Sandy</v>
      </c>
      <c r="F79" s="370" t="str">
        <f t="shared" si="1"/>
        <v>Pipe</v>
      </c>
      <c r="G79" s="371">
        <v>45339</v>
      </c>
      <c r="H79" s="372" t="str">
        <f>Foundation!H80</f>
        <v>Mehai Construction</v>
      </c>
      <c r="I79" s="473">
        <v>45323</v>
      </c>
    </row>
    <row r="80" spans="1:9" x14ac:dyDescent="0.35">
      <c r="A80" s="359">
        <f>+SUBTOTAL(3,$G$7:$G80)</f>
        <v>74</v>
      </c>
      <c r="B80" s="360">
        <f>Foundation!B81</f>
        <v>45323</v>
      </c>
      <c r="C80" s="370" t="str">
        <f>Foundation!C81</f>
        <v>67/2</v>
      </c>
      <c r="D80" s="370" t="str">
        <f>Foundation!D81</f>
        <v>DA+0</v>
      </c>
      <c r="E80" s="370" t="str">
        <f>Foundation!E81</f>
        <v>DRY</v>
      </c>
      <c r="F80" s="370" t="str">
        <f t="shared" si="1"/>
        <v>Pipe</v>
      </c>
      <c r="G80" s="371">
        <v>45331</v>
      </c>
      <c r="H80" s="372" t="str">
        <f>Foundation!H81</f>
        <v>Bhati Const.</v>
      </c>
      <c r="I80" s="473">
        <v>45323</v>
      </c>
    </row>
    <row r="81" spans="1:9" x14ac:dyDescent="0.35">
      <c r="A81" s="359">
        <f>+SUBTOTAL(3,$G$7:$G81)</f>
        <v>75</v>
      </c>
      <c r="B81" s="360">
        <f>Foundation!B82</f>
        <v>45323</v>
      </c>
      <c r="C81" s="370" t="str">
        <f>Foundation!C82</f>
        <v>52/6</v>
      </c>
      <c r="D81" s="370" t="str">
        <f>Foundation!D82</f>
        <v>DA+6</v>
      </c>
      <c r="E81" s="370" t="str">
        <f>Foundation!E82</f>
        <v>Sandy</v>
      </c>
      <c r="F81" s="370" t="str">
        <f t="shared" si="1"/>
        <v>Pipe</v>
      </c>
      <c r="G81" s="371">
        <v>45330</v>
      </c>
      <c r="H81" s="372" t="str">
        <f>Foundation!H82</f>
        <v xml:space="preserve">Imran </v>
      </c>
      <c r="I81" s="473">
        <v>45323</v>
      </c>
    </row>
    <row r="82" spans="1:9" x14ac:dyDescent="0.35">
      <c r="A82" s="359">
        <f>+SUBTOTAL(3,$G$7:$G82)</f>
        <v>76</v>
      </c>
      <c r="B82" s="360">
        <f>Foundation!B83</f>
        <v>45323</v>
      </c>
      <c r="C82" s="370" t="str">
        <f>Foundation!C83</f>
        <v>64/6</v>
      </c>
      <c r="D82" s="370" t="str">
        <f>Foundation!D83</f>
        <v>DA+0</v>
      </c>
      <c r="E82" s="370" t="str">
        <f>Foundation!E83</f>
        <v>DRY</v>
      </c>
      <c r="F82" s="370" t="str">
        <f t="shared" si="1"/>
        <v>Pipe</v>
      </c>
      <c r="G82" s="371">
        <v>45336</v>
      </c>
      <c r="H82" s="372" t="str">
        <f>Foundation!H83</f>
        <v>Mahadev Eng</v>
      </c>
      <c r="I82" s="473">
        <v>45323</v>
      </c>
    </row>
    <row r="83" spans="1:9" x14ac:dyDescent="0.35">
      <c r="A83" s="359">
        <f>+SUBTOTAL(3,$G$7:$G83)</f>
        <v>77</v>
      </c>
      <c r="B83" s="360">
        <f>Foundation!B84</f>
        <v>45323</v>
      </c>
      <c r="C83" s="370" t="str">
        <f>Foundation!C84</f>
        <v>63/5</v>
      </c>
      <c r="D83" s="370" t="str">
        <f>Foundation!D84</f>
        <v>DA+3</v>
      </c>
      <c r="E83" s="370" t="str">
        <f>Foundation!E84</f>
        <v>DFR</v>
      </c>
      <c r="F83" s="370" t="str">
        <f t="shared" si="1"/>
        <v>CP</v>
      </c>
      <c r="G83" s="371">
        <v>45337</v>
      </c>
      <c r="H83" s="372" t="str">
        <f>Foundation!H84</f>
        <v>Shakti Construction</v>
      </c>
      <c r="I83" s="473">
        <v>45323</v>
      </c>
    </row>
    <row r="84" spans="1:9" x14ac:dyDescent="0.35">
      <c r="A84" s="359">
        <f>+SUBTOTAL(3,$G$7:$G84)</f>
        <v>78</v>
      </c>
      <c r="B84" s="360">
        <f>Foundation!B85</f>
        <v>45323</v>
      </c>
      <c r="C84" s="370" t="str">
        <f>Foundation!C85</f>
        <v>59/15</v>
      </c>
      <c r="D84" s="370" t="str">
        <f>Foundation!D85</f>
        <v>DA+6</v>
      </c>
      <c r="E84" s="370" t="str">
        <f>Foundation!E85</f>
        <v>DRY</v>
      </c>
      <c r="F84" s="370" t="str">
        <f t="shared" si="1"/>
        <v>Pipe</v>
      </c>
      <c r="G84" s="371">
        <v>45348</v>
      </c>
      <c r="H84" s="372" t="str">
        <f>Foundation!H85</f>
        <v>Om Const</v>
      </c>
      <c r="I84" s="473">
        <v>45323</v>
      </c>
    </row>
    <row r="85" spans="1:9" x14ac:dyDescent="0.35">
      <c r="A85" s="359">
        <f>+SUBTOTAL(3,$G$7:$G85)</f>
        <v>79</v>
      </c>
      <c r="B85" s="360">
        <f>Foundation!B86</f>
        <v>45323</v>
      </c>
      <c r="C85" s="370" t="str">
        <f>Foundation!C86</f>
        <v>61/5</v>
      </c>
      <c r="D85" s="370" t="str">
        <f>Foundation!D86</f>
        <v>DA+3</v>
      </c>
      <c r="E85" s="370" t="str">
        <f>Foundation!E86</f>
        <v>DRY</v>
      </c>
      <c r="F85" s="370" t="str">
        <f t="shared" si="1"/>
        <v>Pipe</v>
      </c>
      <c r="G85" s="371">
        <v>45344</v>
      </c>
      <c r="H85" s="372" t="str">
        <f>Foundation!H86</f>
        <v>Manoj Sharma</v>
      </c>
      <c r="I85" s="473">
        <v>45323</v>
      </c>
    </row>
    <row r="86" spans="1:9" x14ac:dyDescent="0.35">
      <c r="A86" s="359">
        <f>+SUBTOTAL(3,$G$7:$G86)</f>
        <v>80</v>
      </c>
      <c r="B86" s="360">
        <f>Foundation!B87</f>
        <v>45323</v>
      </c>
      <c r="C86" s="370" t="str">
        <f>Foundation!C87</f>
        <v>67/1</v>
      </c>
      <c r="D86" s="370" t="str">
        <f>Foundation!D87</f>
        <v>DA+0</v>
      </c>
      <c r="E86" s="370" t="str">
        <f>Foundation!E87</f>
        <v>DRY</v>
      </c>
      <c r="F86" s="370" t="str">
        <f t="shared" si="1"/>
        <v>Pipe</v>
      </c>
      <c r="G86" s="371">
        <v>45335</v>
      </c>
      <c r="H86" s="372" t="str">
        <f>Foundation!H87</f>
        <v>Bhati Const.</v>
      </c>
      <c r="I86" s="473">
        <v>45323</v>
      </c>
    </row>
    <row r="87" spans="1:9" x14ac:dyDescent="0.35">
      <c r="A87" s="359">
        <f>+SUBTOTAL(3,$G$7:$G87)</f>
        <v>81</v>
      </c>
      <c r="B87" s="360">
        <f>Foundation!B88</f>
        <v>45323</v>
      </c>
      <c r="C87" s="370" t="str">
        <f>Foundation!C88</f>
        <v>64/10</v>
      </c>
      <c r="D87" s="370" t="str">
        <f>Foundation!D88</f>
        <v>DA+3</v>
      </c>
      <c r="E87" s="370" t="str">
        <f>Foundation!E88</f>
        <v>DRY</v>
      </c>
      <c r="F87" s="370" t="str">
        <f t="shared" si="1"/>
        <v>Pipe</v>
      </c>
      <c r="G87" s="371">
        <v>45333</v>
      </c>
      <c r="H87" s="372" t="str">
        <f>Foundation!H88</f>
        <v>Veerteja Enterprises</v>
      </c>
      <c r="I87" s="473">
        <v>45323</v>
      </c>
    </row>
    <row r="88" spans="1:9" x14ac:dyDescent="0.35">
      <c r="A88" s="359">
        <f>+SUBTOTAL(3,$G$7:$G88)</f>
        <v>82</v>
      </c>
      <c r="B88" s="360">
        <f>Foundation!B89</f>
        <v>45323</v>
      </c>
      <c r="C88" s="370" t="str">
        <f>Foundation!C89</f>
        <v>61/6</v>
      </c>
      <c r="D88" s="370" t="str">
        <f>Foundation!D89</f>
        <v>DA+3</v>
      </c>
      <c r="E88" s="370" t="str">
        <f>Foundation!E89</f>
        <v>DRY</v>
      </c>
      <c r="F88" s="370" t="str">
        <f t="shared" si="1"/>
        <v>Pipe</v>
      </c>
      <c r="G88" s="371">
        <v>45344</v>
      </c>
      <c r="H88" s="372" t="str">
        <f>Foundation!H89</f>
        <v>Manoj Sharma</v>
      </c>
      <c r="I88" s="473">
        <v>45323</v>
      </c>
    </row>
    <row r="89" spans="1:9" x14ac:dyDescent="0.35">
      <c r="A89" s="359">
        <f>+SUBTOTAL(3,$G$7:$G89)</f>
        <v>83</v>
      </c>
      <c r="B89" s="360">
        <f>Foundation!B90</f>
        <v>45323</v>
      </c>
      <c r="C89" s="370" t="str">
        <f>Foundation!C90</f>
        <v>52/7</v>
      </c>
      <c r="D89" s="370" t="str">
        <f>Foundation!D90</f>
        <v>DA+3</v>
      </c>
      <c r="E89" s="370" t="str">
        <f>Foundation!E90</f>
        <v>Sandy</v>
      </c>
      <c r="F89" s="370" t="str">
        <f t="shared" si="1"/>
        <v>Pipe</v>
      </c>
      <c r="G89" s="371">
        <v>45335</v>
      </c>
      <c r="H89" s="372" t="str">
        <f>Foundation!H90</f>
        <v xml:space="preserve">Imran </v>
      </c>
      <c r="I89" s="473">
        <v>45323</v>
      </c>
    </row>
    <row r="90" spans="1:9" x14ac:dyDescent="0.35">
      <c r="A90" s="359">
        <f>+SUBTOTAL(3,$G$7:$G90)</f>
        <v>84</v>
      </c>
      <c r="B90" s="360">
        <f>Foundation!B91</f>
        <v>45323</v>
      </c>
      <c r="C90" s="370" t="str">
        <f>Foundation!C91</f>
        <v>59/16</v>
      </c>
      <c r="D90" s="370" t="str">
        <f>Foundation!D91</f>
        <v>DA+9</v>
      </c>
      <c r="E90" s="370" t="str">
        <f>Foundation!E91</f>
        <v>Dry</v>
      </c>
      <c r="F90" s="370" t="str">
        <f t="shared" si="1"/>
        <v>Pipe</v>
      </c>
      <c r="G90" s="371">
        <v>45348</v>
      </c>
      <c r="H90" s="372" t="str">
        <f>Foundation!H91</f>
        <v>Om Const</v>
      </c>
      <c r="I90" s="473">
        <v>45323</v>
      </c>
    </row>
    <row r="91" spans="1:9" x14ac:dyDescent="0.35">
      <c r="A91" s="359">
        <f>+SUBTOTAL(3,$G$7:$G91)</f>
        <v>85</v>
      </c>
      <c r="B91" s="360">
        <f>Foundation!B92</f>
        <v>45323</v>
      </c>
      <c r="C91" s="370" t="str">
        <f>Foundation!C92</f>
        <v>63/0</v>
      </c>
      <c r="D91" s="370" t="str">
        <f>Foundation!D92</f>
        <v>DC1+0</v>
      </c>
      <c r="E91" s="370" t="str">
        <f>Foundation!E92</f>
        <v>DFR</v>
      </c>
      <c r="F91" s="370" t="str">
        <f t="shared" si="1"/>
        <v>CP</v>
      </c>
      <c r="G91" s="371">
        <v>45337</v>
      </c>
      <c r="H91" s="372" t="str">
        <f>Foundation!H92</f>
        <v>Shakti Construction</v>
      </c>
      <c r="I91" s="473">
        <v>45323</v>
      </c>
    </row>
    <row r="92" spans="1:9" x14ac:dyDescent="0.35">
      <c r="A92" s="359">
        <f>+SUBTOTAL(3,$G$7:$G92)</f>
        <v>86</v>
      </c>
      <c r="B92" s="360">
        <f>Foundation!B93</f>
        <v>45323</v>
      </c>
      <c r="C92" s="370" t="str">
        <f>Foundation!C93</f>
        <v>52/8</v>
      </c>
      <c r="D92" s="370" t="str">
        <f>Foundation!D93</f>
        <v>DA+6</v>
      </c>
      <c r="E92" s="370" t="str">
        <f>Foundation!E93</f>
        <v>Sandy</v>
      </c>
      <c r="F92" s="370" t="str">
        <f t="shared" si="1"/>
        <v>Pipe</v>
      </c>
      <c r="G92" s="371">
        <v>45344</v>
      </c>
      <c r="H92" s="372" t="str">
        <f>Foundation!H93</f>
        <v xml:space="preserve">Imran </v>
      </c>
      <c r="I92" s="473">
        <v>45323</v>
      </c>
    </row>
    <row r="93" spans="1:9" x14ac:dyDescent="0.35">
      <c r="A93" s="359">
        <f>+SUBTOTAL(3,$G$7:$G93)</f>
        <v>87</v>
      </c>
      <c r="B93" s="360">
        <f>Foundation!B94</f>
        <v>45323</v>
      </c>
      <c r="C93" s="370" t="str">
        <f>Foundation!C94</f>
        <v>61/7</v>
      </c>
      <c r="D93" s="370" t="str">
        <f>Foundation!D94</f>
        <v>DA+9</v>
      </c>
      <c r="E93" s="370" t="str">
        <f>Foundation!E94</f>
        <v>Dry</v>
      </c>
      <c r="F93" s="370" t="str">
        <f t="shared" si="1"/>
        <v>Pipe</v>
      </c>
      <c r="G93" s="371">
        <v>45344</v>
      </c>
      <c r="H93" s="372" t="str">
        <f>Foundation!H94</f>
        <v>Manoj Sharma</v>
      </c>
      <c r="I93" s="473">
        <v>45323</v>
      </c>
    </row>
    <row r="94" spans="1:9" x14ac:dyDescent="0.35">
      <c r="A94" s="359">
        <f>+SUBTOTAL(3,$G$7:$G94)</f>
        <v>88</v>
      </c>
      <c r="B94" s="360">
        <f>Foundation!B95</f>
        <v>45323</v>
      </c>
      <c r="C94" s="370" t="str">
        <f>Foundation!C95</f>
        <v>26/5</v>
      </c>
      <c r="D94" s="370" t="str">
        <f>Foundation!D95</f>
        <v>DA+6</v>
      </c>
      <c r="E94" s="370" t="str">
        <f>Foundation!E95</f>
        <v>Sandy</v>
      </c>
      <c r="F94" s="370" t="str">
        <f t="shared" si="1"/>
        <v>Pipe</v>
      </c>
      <c r="G94" s="371">
        <v>45340</v>
      </c>
      <c r="H94" s="372" t="str">
        <f>Foundation!H95</f>
        <v>Mehai Construction</v>
      </c>
      <c r="I94" s="473">
        <v>45323</v>
      </c>
    </row>
    <row r="95" spans="1:9" x14ac:dyDescent="0.35">
      <c r="A95" s="359">
        <f>+SUBTOTAL(3,$G$7:$G95)</f>
        <v>89</v>
      </c>
      <c r="B95" s="360">
        <f>Foundation!B96</f>
        <v>45323</v>
      </c>
      <c r="C95" s="370" t="str">
        <f>Foundation!C96</f>
        <v>61/9</v>
      </c>
      <c r="D95" s="370" t="str">
        <f>Foundation!D96</f>
        <v>DA+0</v>
      </c>
      <c r="E95" s="370" t="str">
        <f>Foundation!E96</f>
        <v>Dry</v>
      </c>
      <c r="F95" s="370" t="str">
        <f t="shared" si="1"/>
        <v>Pipe</v>
      </c>
      <c r="G95" s="371">
        <v>45344</v>
      </c>
      <c r="H95" s="372" t="str">
        <f>Foundation!H96</f>
        <v>Manoj Sharma</v>
      </c>
      <c r="I95" s="473">
        <v>45323</v>
      </c>
    </row>
    <row r="96" spans="1:9" x14ac:dyDescent="0.35">
      <c r="A96" s="359">
        <f>+SUBTOTAL(3,$G$7:$G96)</f>
        <v>90</v>
      </c>
      <c r="B96" s="360">
        <f>Foundation!B97</f>
        <v>45323</v>
      </c>
      <c r="C96" s="370" t="str">
        <f>Foundation!C97</f>
        <v>60/1</v>
      </c>
      <c r="D96" s="370" t="str">
        <f>Foundation!D97</f>
        <v>DA+6</v>
      </c>
      <c r="E96" s="370" t="str">
        <f>Foundation!E97</f>
        <v>DRY</v>
      </c>
      <c r="F96" s="370" t="str">
        <f t="shared" si="1"/>
        <v>Pipe</v>
      </c>
      <c r="G96" s="371">
        <v>45345</v>
      </c>
      <c r="H96" s="372" t="str">
        <f>Foundation!H97</f>
        <v>Om Const</v>
      </c>
      <c r="I96" s="473">
        <v>45323</v>
      </c>
    </row>
    <row r="97" spans="1:9" x14ac:dyDescent="0.35">
      <c r="A97" s="359">
        <f>+SUBTOTAL(3,$G$7:$G97)</f>
        <v>91</v>
      </c>
      <c r="B97" s="360">
        <f>Foundation!B98</f>
        <v>45323</v>
      </c>
      <c r="C97" s="370" t="str">
        <f>Foundation!C98</f>
        <v>28/0</v>
      </c>
      <c r="D97" s="370" t="str">
        <f>Foundation!D98</f>
        <v>DB2+0</v>
      </c>
      <c r="E97" s="370" t="str">
        <f>Foundation!E98</f>
        <v>DFR</v>
      </c>
      <c r="F97" s="370" t="str">
        <f t="shared" si="1"/>
        <v>CP</v>
      </c>
      <c r="G97" s="371">
        <v>45340</v>
      </c>
      <c r="H97" s="372" t="str">
        <f>Foundation!H98</f>
        <v>A.B. Construction</v>
      </c>
      <c r="I97" s="473">
        <v>45323</v>
      </c>
    </row>
    <row r="98" spans="1:9" x14ac:dyDescent="0.35">
      <c r="A98" s="359">
        <f>+SUBTOTAL(3,$G$7:$G98)</f>
        <v>92</v>
      </c>
      <c r="B98" s="360">
        <f>Foundation!B99</f>
        <v>45323</v>
      </c>
      <c r="C98" s="370" t="str">
        <f>Foundation!C99</f>
        <v>52/10</v>
      </c>
      <c r="D98" s="370" t="str">
        <f>Foundation!D99</f>
        <v>DA+9</v>
      </c>
      <c r="E98" s="370" t="str">
        <f>Foundation!E99</f>
        <v>Sandy</v>
      </c>
      <c r="F98" s="370" t="str">
        <f t="shared" si="1"/>
        <v>Pipe</v>
      </c>
      <c r="G98" s="371">
        <v>45339</v>
      </c>
      <c r="H98" s="372" t="str">
        <f>Foundation!H99</f>
        <v xml:space="preserve">Imran </v>
      </c>
      <c r="I98" s="473">
        <v>45323</v>
      </c>
    </row>
    <row r="99" spans="1:9" x14ac:dyDescent="0.35">
      <c r="A99" s="359">
        <f>+SUBTOTAL(3,$G$7:$G99)</f>
        <v>93</v>
      </c>
      <c r="B99" s="360">
        <f>Foundation!B100</f>
        <v>45323</v>
      </c>
      <c r="C99" s="370" t="str">
        <f>Foundation!C100</f>
        <v>27/11</v>
      </c>
      <c r="D99" s="370" t="str">
        <f>Foundation!D100</f>
        <v>DA+3</v>
      </c>
      <c r="E99" s="370" t="str">
        <f>Foundation!E100</f>
        <v>DRY</v>
      </c>
      <c r="F99" s="370" t="str">
        <f t="shared" si="1"/>
        <v>Pipe</v>
      </c>
      <c r="G99" s="371">
        <v>45341</v>
      </c>
      <c r="H99" s="372" t="str">
        <f>Foundation!H100</f>
        <v>A.B. Construction</v>
      </c>
      <c r="I99" s="473">
        <v>45323</v>
      </c>
    </row>
    <row r="100" spans="1:9" x14ac:dyDescent="0.35">
      <c r="A100" s="359">
        <f>+SUBTOTAL(3,$G$7:$G100)</f>
        <v>94</v>
      </c>
      <c r="B100" s="360">
        <f>Foundation!B101</f>
        <v>45323</v>
      </c>
      <c r="C100" s="370" t="str">
        <f>Foundation!C101</f>
        <v>49/2</v>
      </c>
      <c r="D100" s="370" t="str">
        <f>Foundation!D101</f>
        <v>DA+3</v>
      </c>
      <c r="E100" s="370" t="str">
        <f>Foundation!E101</f>
        <v>Sandy</v>
      </c>
      <c r="F100" s="370" t="str">
        <f t="shared" si="1"/>
        <v>Pipe</v>
      </c>
      <c r="G100" s="371">
        <v>45359</v>
      </c>
      <c r="H100" s="372" t="str">
        <f>Foundation!H101</f>
        <v>Veerteja Enterprises</v>
      </c>
      <c r="I100" s="473">
        <v>45352</v>
      </c>
    </row>
    <row r="101" spans="1:9" x14ac:dyDescent="0.35">
      <c r="A101" s="359">
        <f>+SUBTOTAL(3,$G$7:$G101)</f>
        <v>95</v>
      </c>
      <c r="B101" s="360">
        <f>Foundation!B102</f>
        <v>45323</v>
      </c>
      <c r="C101" s="370" t="str">
        <f>Foundation!C102</f>
        <v>52/9</v>
      </c>
      <c r="D101" s="370" t="str">
        <f>Foundation!D102</f>
        <v>DA+3</v>
      </c>
      <c r="E101" s="370" t="str">
        <f>Foundation!E102</f>
        <v>Sandy</v>
      </c>
      <c r="F101" s="370" t="str">
        <f t="shared" si="1"/>
        <v>Pipe</v>
      </c>
      <c r="G101" s="371">
        <v>45344</v>
      </c>
      <c r="H101" s="372" t="str">
        <f>Foundation!H102</f>
        <v xml:space="preserve">Imran </v>
      </c>
      <c r="I101" s="473">
        <v>45323</v>
      </c>
    </row>
    <row r="102" spans="1:9" x14ac:dyDescent="0.35">
      <c r="A102" s="359">
        <f>+SUBTOTAL(3,$G$7:$G102)</f>
        <v>96</v>
      </c>
      <c r="B102" s="360">
        <f>Foundation!B103</f>
        <v>45323</v>
      </c>
      <c r="C102" s="370" t="str">
        <f>Foundation!C103</f>
        <v>61/8</v>
      </c>
      <c r="D102" s="370" t="str">
        <f>Foundation!D103</f>
        <v>DA+6</v>
      </c>
      <c r="E102" s="370" t="str">
        <f>Foundation!E103</f>
        <v>DRY</v>
      </c>
      <c r="F102" s="370" t="str">
        <f t="shared" si="1"/>
        <v>Pipe</v>
      </c>
      <c r="G102" s="371">
        <v>45344</v>
      </c>
      <c r="H102" s="372" t="str">
        <f>Foundation!H103</f>
        <v>Manoj Sharma</v>
      </c>
      <c r="I102" s="473">
        <v>45323</v>
      </c>
    </row>
    <row r="103" spans="1:9" x14ac:dyDescent="0.35">
      <c r="A103" s="359">
        <f>+SUBTOTAL(3,$G$7:$G103)</f>
        <v>97</v>
      </c>
      <c r="B103" s="360">
        <f>Foundation!B104</f>
        <v>45323</v>
      </c>
      <c r="C103" s="370" t="str">
        <f>Foundation!C104</f>
        <v>62/1</v>
      </c>
      <c r="D103" s="370" t="str">
        <f>Foundation!D104</f>
        <v>DA+3</v>
      </c>
      <c r="E103" s="370" t="str">
        <f>Foundation!E104</f>
        <v>Sandy</v>
      </c>
      <c r="F103" s="370" t="str">
        <f t="shared" si="1"/>
        <v>Pipe</v>
      </c>
      <c r="G103" s="371">
        <v>45344</v>
      </c>
      <c r="H103" s="372" t="str">
        <f>Foundation!H104</f>
        <v>Shakti Construction</v>
      </c>
      <c r="I103" s="473">
        <v>45323</v>
      </c>
    </row>
    <row r="104" spans="1:9" x14ac:dyDescent="0.35">
      <c r="A104" s="359">
        <f>+SUBTOTAL(3,$G$7:$G104)</f>
        <v>98</v>
      </c>
      <c r="B104" s="360">
        <f>Foundation!B105</f>
        <v>45323</v>
      </c>
      <c r="C104" s="370" t="str">
        <f>Foundation!C105</f>
        <v>53/5</v>
      </c>
      <c r="D104" s="370" t="str">
        <f>Foundation!D105</f>
        <v>DA+3</v>
      </c>
      <c r="E104" s="370" t="str">
        <f>Foundation!E105</f>
        <v>Sandy</v>
      </c>
      <c r="F104" s="370" t="str">
        <f t="shared" si="1"/>
        <v>Pipe</v>
      </c>
      <c r="G104" s="371">
        <v>45347</v>
      </c>
      <c r="H104" s="372" t="str">
        <f>Foundation!H105</f>
        <v xml:space="preserve">Imran </v>
      </c>
      <c r="I104" s="473">
        <v>45323</v>
      </c>
    </row>
    <row r="105" spans="1:9" x14ac:dyDescent="0.35">
      <c r="A105" s="359">
        <f>+SUBTOTAL(3,$G$7:$G105)</f>
        <v>99</v>
      </c>
      <c r="B105" s="360">
        <f>Foundation!B106</f>
        <v>45323</v>
      </c>
      <c r="C105" s="370" t="str">
        <f>Foundation!C106</f>
        <v>64/11</v>
      </c>
      <c r="D105" s="370" t="str">
        <f>Foundation!D106</f>
        <v>DA+3</v>
      </c>
      <c r="E105" s="370" t="str">
        <f>Foundation!E106</f>
        <v>DRY</v>
      </c>
      <c r="F105" s="370" t="str">
        <f t="shared" si="1"/>
        <v>Pipe</v>
      </c>
      <c r="G105" s="371">
        <v>45357</v>
      </c>
      <c r="H105" s="372" t="str">
        <f>Foundation!H106</f>
        <v>Bhati Const.</v>
      </c>
      <c r="I105" s="473">
        <v>45352</v>
      </c>
    </row>
    <row r="106" spans="1:9" x14ac:dyDescent="0.35">
      <c r="A106" s="359">
        <f>+SUBTOTAL(3,$G$7:$G106)</f>
        <v>100</v>
      </c>
      <c r="B106" s="360">
        <f>Foundation!B107</f>
        <v>45323</v>
      </c>
      <c r="C106" s="370" t="str">
        <f>Foundation!C107</f>
        <v>60/2</v>
      </c>
      <c r="D106" s="370" t="str">
        <f>Foundation!D107</f>
        <v>DA+3</v>
      </c>
      <c r="E106" s="370" t="str">
        <f>Foundation!E107</f>
        <v>DFR</v>
      </c>
      <c r="F106" s="370" t="str">
        <f t="shared" si="1"/>
        <v>CP</v>
      </c>
      <c r="G106" s="371">
        <v>45348</v>
      </c>
      <c r="H106" s="372" t="str">
        <f>Foundation!H107</f>
        <v>Om Const</v>
      </c>
      <c r="I106" s="473">
        <v>45323</v>
      </c>
    </row>
    <row r="107" spans="1:9" x14ac:dyDescent="0.35">
      <c r="A107" s="359">
        <f>+SUBTOTAL(3,$G$7:$G107)</f>
        <v>101</v>
      </c>
      <c r="B107" s="360">
        <f>Foundation!B108</f>
        <v>45323</v>
      </c>
      <c r="C107" s="370" t="str">
        <f>Foundation!C108</f>
        <v>21/10</v>
      </c>
      <c r="D107" s="370" t="str">
        <f>Foundation!D108</f>
        <v>DA+6</v>
      </c>
      <c r="E107" s="370" t="str">
        <f>Foundation!E108</f>
        <v>DRY</v>
      </c>
      <c r="F107" s="370" t="str">
        <f t="shared" si="1"/>
        <v>Pipe</v>
      </c>
      <c r="G107" s="371">
        <v>45354</v>
      </c>
      <c r="H107" s="372" t="str">
        <f>Foundation!H108</f>
        <v>Swarup Enterprises</v>
      </c>
      <c r="I107" s="473">
        <v>45352</v>
      </c>
    </row>
    <row r="108" spans="1:9" x14ac:dyDescent="0.35">
      <c r="A108" s="359">
        <f>+SUBTOTAL(3,$G$7:$G108)</f>
        <v>102</v>
      </c>
      <c r="B108" s="360">
        <f>Foundation!B109</f>
        <v>45323</v>
      </c>
      <c r="C108" s="370" t="str">
        <f>Foundation!C109</f>
        <v>60/3</v>
      </c>
      <c r="D108" s="370" t="str">
        <f>Foundation!D109</f>
        <v>DA+3</v>
      </c>
      <c r="E108" s="370" t="str">
        <f>Foundation!E109</f>
        <v>DFR</v>
      </c>
      <c r="F108" s="370" t="str">
        <f t="shared" si="1"/>
        <v>CP</v>
      </c>
      <c r="G108" s="371">
        <v>45352</v>
      </c>
      <c r="H108" s="372" t="str">
        <f>Foundation!H109</f>
        <v>Manoj Sharma</v>
      </c>
      <c r="I108" s="473">
        <v>45352</v>
      </c>
    </row>
    <row r="109" spans="1:9" x14ac:dyDescent="0.35">
      <c r="A109" s="359">
        <f>+SUBTOTAL(3,$G$7:$G109)</f>
        <v>103</v>
      </c>
      <c r="B109" s="360">
        <f>Foundation!B110</f>
        <v>45323</v>
      </c>
      <c r="C109" s="370" t="str">
        <f>Foundation!C110</f>
        <v>26/6</v>
      </c>
      <c r="D109" s="370" t="str">
        <f>Foundation!D110</f>
        <v>DA+6</v>
      </c>
      <c r="E109" s="370" t="str">
        <f>Foundation!E110</f>
        <v>Sandy</v>
      </c>
      <c r="F109" s="370" t="str">
        <f t="shared" si="1"/>
        <v>Pipe</v>
      </c>
      <c r="G109" s="371">
        <v>45356</v>
      </c>
      <c r="H109" s="372" t="str">
        <f>Foundation!H110</f>
        <v>Mehai Construction</v>
      </c>
      <c r="I109" s="473">
        <v>45352</v>
      </c>
    </row>
    <row r="110" spans="1:9" x14ac:dyDescent="0.35">
      <c r="A110" s="359">
        <f>+SUBTOTAL(3,$G$7:$G110)</f>
        <v>104</v>
      </c>
      <c r="B110" s="360">
        <f>Foundation!B111</f>
        <v>45323</v>
      </c>
      <c r="C110" s="370" t="str">
        <f>Foundation!C111</f>
        <v>65/0</v>
      </c>
      <c r="D110" s="370" t="str">
        <f>Foundation!D111</f>
        <v>DB1+0</v>
      </c>
      <c r="E110" s="370" t="str">
        <f>Foundation!E111</f>
        <v>DRY</v>
      </c>
      <c r="F110" s="370" t="str">
        <f t="shared" si="1"/>
        <v>Pipe</v>
      </c>
      <c r="G110" s="371">
        <v>45357</v>
      </c>
      <c r="H110" s="372" t="str">
        <f>Foundation!H111</f>
        <v>Bhati Const.</v>
      </c>
      <c r="I110" s="473">
        <v>45352</v>
      </c>
    </row>
    <row r="111" spans="1:9" x14ac:dyDescent="0.35">
      <c r="A111" s="359">
        <f>+SUBTOTAL(3,$G$7:$G111)</f>
        <v>105</v>
      </c>
      <c r="B111" s="360">
        <f>Foundation!B112</f>
        <v>45323</v>
      </c>
      <c r="C111" s="370" t="str">
        <f>Foundation!C112</f>
        <v>60/4</v>
      </c>
      <c r="D111" s="370" t="str">
        <f>Foundation!D112</f>
        <v>DA+3</v>
      </c>
      <c r="E111" s="370" t="str">
        <f>Foundation!E112</f>
        <v>DFR</v>
      </c>
      <c r="F111" s="370" t="str">
        <f t="shared" si="1"/>
        <v>CP</v>
      </c>
      <c r="G111" s="371">
        <v>45352</v>
      </c>
      <c r="H111" s="372" t="str">
        <f>Foundation!H112</f>
        <v>Manoj Sharma</v>
      </c>
      <c r="I111" s="473">
        <v>45352</v>
      </c>
    </row>
    <row r="112" spans="1:9" x14ac:dyDescent="0.35">
      <c r="A112" s="359">
        <f>+SUBTOTAL(3,$G$7:$G112)</f>
        <v>106</v>
      </c>
      <c r="B112" s="360">
        <f>Foundation!B113</f>
        <v>45352</v>
      </c>
      <c r="C112" s="370" t="str">
        <f>Foundation!C113</f>
        <v>22/1</v>
      </c>
      <c r="D112" s="370" t="str">
        <f>Foundation!D113</f>
        <v>DA+9</v>
      </c>
      <c r="E112" s="370" t="str">
        <f>Foundation!E113</f>
        <v>Sandy</v>
      </c>
      <c r="F112" s="370" t="str">
        <f t="shared" si="1"/>
        <v>Pipe</v>
      </c>
      <c r="G112" s="371">
        <v>45354</v>
      </c>
      <c r="H112" s="372" t="str">
        <f>Foundation!H113</f>
        <v>Swarup Enterprises</v>
      </c>
      <c r="I112" s="473">
        <v>45352</v>
      </c>
    </row>
    <row r="113" spans="1:9" x14ac:dyDescent="0.35">
      <c r="A113" s="359">
        <f>+SUBTOTAL(3,$G$7:$G113)</f>
        <v>107</v>
      </c>
      <c r="B113" s="360">
        <f>Foundation!B114</f>
        <v>45352</v>
      </c>
      <c r="C113" s="370" t="str">
        <f>Foundation!C114</f>
        <v>61/10</v>
      </c>
      <c r="D113" s="370" t="str">
        <f>Foundation!D114</f>
        <v>DA+9</v>
      </c>
      <c r="E113" s="370" t="str">
        <f>Foundation!E114</f>
        <v>DRY</v>
      </c>
      <c r="F113" s="370" t="str">
        <f t="shared" si="1"/>
        <v>Pipe</v>
      </c>
      <c r="G113" s="371">
        <v>45363</v>
      </c>
      <c r="H113" s="372" t="str">
        <f>Foundation!H114</f>
        <v>Manoj Sharma</v>
      </c>
      <c r="I113" s="473">
        <v>45352</v>
      </c>
    </row>
    <row r="114" spans="1:9" x14ac:dyDescent="0.35">
      <c r="A114" s="359">
        <f>+SUBTOTAL(3,$G$7:$G114)</f>
        <v>108</v>
      </c>
      <c r="B114" s="360">
        <f>Foundation!B115</f>
        <v>45352</v>
      </c>
      <c r="C114" s="370" t="str">
        <f>Foundation!C115</f>
        <v>65/1</v>
      </c>
      <c r="D114" s="370" t="str">
        <f>Foundation!D115</f>
        <v>DA+0</v>
      </c>
      <c r="E114" s="370" t="str">
        <f>Foundation!E115</f>
        <v>DRY</v>
      </c>
      <c r="F114" s="370" t="str">
        <f t="shared" si="1"/>
        <v>Pipe</v>
      </c>
      <c r="G114" s="371">
        <v>45358</v>
      </c>
      <c r="H114" s="372" t="str">
        <f>Foundation!H115</f>
        <v>Bhati Const.</v>
      </c>
      <c r="I114" s="473">
        <v>45352</v>
      </c>
    </row>
    <row r="115" spans="1:9" x14ac:dyDescent="0.35">
      <c r="A115" s="359">
        <f>+SUBTOTAL(3,$G$7:$G115)</f>
        <v>109</v>
      </c>
      <c r="B115" s="360">
        <f>Foundation!B116</f>
        <v>45352</v>
      </c>
      <c r="C115" s="370" t="str">
        <f>Foundation!C116</f>
        <v>22/6</v>
      </c>
      <c r="D115" s="370" t="str">
        <f>Foundation!D116</f>
        <v>DA+0</v>
      </c>
      <c r="E115" s="370" t="str">
        <f>Foundation!E116</f>
        <v>Sandy</v>
      </c>
      <c r="F115" s="370" t="str">
        <f t="shared" si="1"/>
        <v>Pipe</v>
      </c>
      <c r="G115" s="371">
        <v>45374</v>
      </c>
      <c r="H115" s="372" t="str">
        <f>Foundation!H116</f>
        <v>A.B. Construction</v>
      </c>
      <c r="I115" s="473">
        <v>45352</v>
      </c>
    </row>
    <row r="116" spans="1:9" x14ac:dyDescent="0.35">
      <c r="A116" s="359">
        <f>+SUBTOTAL(3,$G$7:$G116)</f>
        <v>110</v>
      </c>
      <c r="B116" s="360">
        <f>Foundation!B117</f>
        <v>45352</v>
      </c>
      <c r="C116" s="370" t="str">
        <f>Foundation!C117</f>
        <v>62/0</v>
      </c>
      <c r="D116" s="370" t="str">
        <f>Foundation!D117</f>
        <v>DB2+0</v>
      </c>
      <c r="E116" s="370" t="str">
        <f>Foundation!E117</f>
        <v>DRY</v>
      </c>
      <c r="F116" s="370" t="str">
        <f t="shared" si="1"/>
        <v>Pipe</v>
      </c>
      <c r="G116" s="371">
        <v>45363</v>
      </c>
      <c r="H116" s="372" t="str">
        <f>Foundation!H117</f>
        <v>Manoj Sharma</v>
      </c>
      <c r="I116" s="473">
        <v>45352</v>
      </c>
    </row>
    <row r="117" spans="1:9" x14ac:dyDescent="0.35">
      <c r="A117" s="359">
        <f>+SUBTOTAL(3,$G$7:$G117)</f>
        <v>111</v>
      </c>
      <c r="B117" s="360">
        <f>Foundation!B118</f>
        <v>45352</v>
      </c>
      <c r="C117" s="370" t="str">
        <f>Foundation!C118</f>
        <v>61/4</v>
      </c>
      <c r="D117" s="370" t="str">
        <f>Foundation!D118</f>
        <v>DA+3</v>
      </c>
      <c r="E117" s="370" t="str">
        <f>Foundation!E118</f>
        <v>DRY</v>
      </c>
      <c r="F117" s="370" t="str">
        <f t="shared" si="1"/>
        <v>Pipe</v>
      </c>
      <c r="G117" s="371">
        <v>45373</v>
      </c>
      <c r="H117" s="372" t="str">
        <f>Foundation!H118</f>
        <v>Manoj Sharma</v>
      </c>
      <c r="I117" s="473">
        <v>45352</v>
      </c>
    </row>
    <row r="118" spans="1:9" x14ac:dyDescent="0.35">
      <c r="A118" s="359">
        <f>+SUBTOTAL(3,$G$7:$G118)</f>
        <v>112</v>
      </c>
      <c r="B118" s="360">
        <f>Foundation!B119</f>
        <v>45352</v>
      </c>
      <c r="C118" s="370" t="str">
        <f>Foundation!C119</f>
        <v>49/3</v>
      </c>
      <c r="D118" s="370" t="str">
        <f>Foundation!D119</f>
        <v>DA+3</v>
      </c>
      <c r="E118" s="370" t="str">
        <f>Foundation!E119</f>
        <v>Sandy</v>
      </c>
      <c r="F118" s="370" t="str">
        <f t="shared" si="1"/>
        <v>Pipe</v>
      </c>
      <c r="G118" s="371">
        <v>45372</v>
      </c>
      <c r="H118" s="372" t="str">
        <f>Foundation!H119</f>
        <v>Veerteja Enterprises</v>
      </c>
      <c r="I118" s="473">
        <v>45352</v>
      </c>
    </row>
    <row r="119" spans="1:9" x14ac:dyDescent="0.35">
      <c r="A119" s="359">
        <f>+SUBTOTAL(3,$G$7:$G119)</f>
        <v>113</v>
      </c>
      <c r="B119" s="360">
        <f>Foundation!B120</f>
        <v>45352</v>
      </c>
      <c r="C119" s="370" t="str">
        <f>Foundation!C120</f>
        <v>27/5</v>
      </c>
      <c r="D119" s="370" t="str">
        <f>Foundation!D120</f>
        <v>DA+0</v>
      </c>
      <c r="E119" s="370" t="str">
        <f>Foundation!E120</f>
        <v>DRY</v>
      </c>
      <c r="F119" s="370" t="str">
        <f t="shared" si="1"/>
        <v>Pipe</v>
      </c>
      <c r="G119" s="371">
        <v>45369</v>
      </c>
      <c r="H119" s="372" t="str">
        <f>Foundation!H120</f>
        <v>Majisa Construction</v>
      </c>
      <c r="I119" s="473">
        <v>45352</v>
      </c>
    </row>
    <row r="120" spans="1:9" x14ac:dyDescent="0.35">
      <c r="A120" s="359">
        <f>+SUBTOTAL(3,$G$7:$G120)</f>
        <v>114</v>
      </c>
      <c r="B120" s="360">
        <f>Foundation!B121</f>
        <v>45352</v>
      </c>
      <c r="C120" s="370" t="str">
        <f>Foundation!C121</f>
        <v>49/6</v>
      </c>
      <c r="D120" s="370" t="str">
        <f>Foundation!D121</f>
        <v>DA+0</v>
      </c>
      <c r="E120" s="370" t="str">
        <f>Foundation!E121</f>
        <v>Sandy</v>
      </c>
      <c r="F120" s="370" t="str">
        <f t="shared" si="1"/>
        <v>Pipe</v>
      </c>
      <c r="G120" s="371">
        <v>45402</v>
      </c>
      <c r="H120" s="372" t="str">
        <f>Foundation!H121</f>
        <v>Shakti Construction</v>
      </c>
      <c r="I120" s="473">
        <v>45383</v>
      </c>
    </row>
    <row r="121" spans="1:9" x14ac:dyDescent="0.35">
      <c r="A121" s="359">
        <f>+SUBTOTAL(3,$G$7:$G121)</f>
        <v>115</v>
      </c>
      <c r="B121" s="360">
        <f>Foundation!B122</f>
        <v>45352</v>
      </c>
      <c r="C121" s="370" t="str">
        <f>Foundation!C122</f>
        <v>60/0</v>
      </c>
      <c r="D121" s="370" t="str">
        <f>Foundation!D122</f>
        <v>DC1+0</v>
      </c>
      <c r="E121" s="370" t="str">
        <f>Foundation!E122</f>
        <v>DRY</v>
      </c>
      <c r="F121" s="370" t="str">
        <f t="shared" si="1"/>
        <v>Pipe</v>
      </c>
      <c r="G121" s="371">
        <v>45370</v>
      </c>
      <c r="H121" s="372" t="str">
        <f>Foundation!H122</f>
        <v>Manoj Sharma</v>
      </c>
      <c r="I121" s="473">
        <v>45352</v>
      </c>
    </row>
    <row r="122" spans="1:9" x14ac:dyDescent="0.35">
      <c r="A122" s="359">
        <f>+SUBTOTAL(3,$G$7:$G122)</f>
        <v>116</v>
      </c>
      <c r="B122" s="360">
        <f>Foundation!B123</f>
        <v>45352</v>
      </c>
      <c r="C122" s="370" t="str">
        <f>Foundation!C123</f>
        <v>49/4</v>
      </c>
      <c r="D122" s="370" t="str">
        <f>Foundation!D123</f>
        <v>DA+3</v>
      </c>
      <c r="E122" s="370" t="str">
        <f>Foundation!E123</f>
        <v>Sandy</v>
      </c>
      <c r="F122" s="370" t="str">
        <f t="shared" si="1"/>
        <v>Pipe</v>
      </c>
      <c r="G122" s="371">
        <v>45404</v>
      </c>
      <c r="H122" s="372" t="str">
        <f>Foundation!H123</f>
        <v>Veerteja Enterprises</v>
      </c>
      <c r="I122" s="473">
        <v>45383</v>
      </c>
    </row>
    <row r="123" spans="1:9" x14ac:dyDescent="0.35">
      <c r="A123" s="359">
        <f>+SUBTOTAL(3,$G$7:$G123)</f>
        <v>117</v>
      </c>
      <c r="B123" s="360">
        <f>Foundation!B124</f>
        <v>45352</v>
      </c>
      <c r="C123" s="370" t="str">
        <f>Foundation!C124</f>
        <v>49/5</v>
      </c>
      <c r="D123" s="370" t="str">
        <f>Foundation!D124</f>
        <v>DA+3</v>
      </c>
      <c r="E123" s="370" t="str">
        <f>Foundation!E124</f>
        <v>Sandy</v>
      </c>
      <c r="F123" s="370" t="str">
        <f t="shared" si="1"/>
        <v>Pipe</v>
      </c>
      <c r="G123" s="371">
        <v>45372</v>
      </c>
      <c r="H123" s="372" t="str">
        <f>Foundation!H124</f>
        <v>Shakti Construction</v>
      </c>
      <c r="I123" s="473">
        <v>45352</v>
      </c>
    </row>
    <row r="124" spans="1:9" x14ac:dyDescent="0.35">
      <c r="A124" s="359">
        <f>+SUBTOTAL(3,$G$7:$G124)</f>
        <v>118</v>
      </c>
      <c r="B124" s="360">
        <f>Foundation!B125</f>
        <v>45352</v>
      </c>
      <c r="C124" s="370" t="str">
        <f>Foundation!C125</f>
        <v>47/10</v>
      </c>
      <c r="D124" s="370" t="str">
        <f>Foundation!D125</f>
        <v>DA+6</v>
      </c>
      <c r="E124" s="370" t="str">
        <f>Foundation!E125</f>
        <v>Sandy</v>
      </c>
      <c r="F124" s="370" t="str">
        <f t="shared" si="1"/>
        <v>Pipe</v>
      </c>
      <c r="G124" s="371">
        <v>45380</v>
      </c>
      <c r="H124" s="372" t="str">
        <f>Foundation!H125</f>
        <v>Bhati Const.</v>
      </c>
      <c r="I124" s="473">
        <v>45352</v>
      </c>
    </row>
    <row r="125" spans="1:9" x14ac:dyDescent="0.35">
      <c r="A125" s="359">
        <f>+SUBTOTAL(3,$G$7:$G125)</f>
        <v>119</v>
      </c>
      <c r="B125" s="360">
        <f>Foundation!B126</f>
        <v>45352</v>
      </c>
      <c r="C125" s="370" t="str">
        <f>Foundation!C126</f>
        <v>47/9</v>
      </c>
      <c r="D125" s="370" t="str">
        <f>Foundation!D126</f>
        <v>DA+3</v>
      </c>
      <c r="E125" s="370" t="str">
        <f>Foundation!E126</f>
        <v>Sandy</v>
      </c>
      <c r="F125" s="370" t="str">
        <f t="shared" si="1"/>
        <v>Pipe</v>
      </c>
      <c r="G125" s="371">
        <v>45380</v>
      </c>
      <c r="H125" s="372" t="str">
        <f>Foundation!H126</f>
        <v>Bhati Const.</v>
      </c>
      <c r="I125" s="473">
        <v>45352</v>
      </c>
    </row>
    <row r="126" spans="1:9" x14ac:dyDescent="0.35">
      <c r="A126" s="359">
        <f>+SUBTOTAL(3,$G$7:$G126)</f>
        <v>120</v>
      </c>
      <c r="B126" s="360">
        <f>Foundation!B127</f>
        <v>45352</v>
      </c>
      <c r="C126" s="370" t="str">
        <f>Foundation!C127</f>
        <v>47/8</v>
      </c>
      <c r="D126" s="370" t="str">
        <f>Foundation!D127</f>
        <v>DA+0</v>
      </c>
      <c r="E126" s="370" t="str">
        <f>Foundation!E127</f>
        <v>Sandy</v>
      </c>
      <c r="F126" s="370" t="str">
        <f t="shared" si="1"/>
        <v>Pipe</v>
      </c>
      <c r="G126" s="371">
        <v>45380</v>
      </c>
      <c r="H126" s="372" t="str">
        <f>Foundation!H127</f>
        <v>Bhati Const.</v>
      </c>
      <c r="I126" s="473">
        <v>45352</v>
      </c>
    </row>
    <row r="127" spans="1:9" x14ac:dyDescent="0.35">
      <c r="A127" s="359">
        <f>+SUBTOTAL(3,$G$7:$G127)</f>
        <v>121</v>
      </c>
      <c r="B127" s="360">
        <f>Foundation!B128</f>
        <v>45352</v>
      </c>
      <c r="C127" s="370" t="str">
        <f>Foundation!C128</f>
        <v>47/7</v>
      </c>
      <c r="D127" s="370" t="str">
        <f>Foundation!D128</f>
        <v>DA+3</v>
      </c>
      <c r="E127" s="370" t="str">
        <f>Foundation!E128</f>
        <v>Sandy</v>
      </c>
      <c r="F127" s="370" t="str">
        <f t="shared" si="1"/>
        <v>Pipe</v>
      </c>
      <c r="G127" s="371">
        <v>45384</v>
      </c>
      <c r="H127" s="372" t="str">
        <f>Foundation!H128</f>
        <v>Bhati Const.</v>
      </c>
      <c r="I127" s="473">
        <v>45383</v>
      </c>
    </row>
    <row r="128" spans="1:9" x14ac:dyDescent="0.35">
      <c r="A128" s="359">
        <f>+SUBTOTAL(3,$G$7:$G128)</f>
        <v>122</v>
      </c>
      <c r="B128" s="360">
        <f>Foundation!B129</f>
        <v>45383</v>
      </c>
      <c r="C128" s="370" t="str">
        <f>Foundation!C129</f>
        <v>50/9</v>
      </c>
      <c r="D128" s="370" t="str">
        <f>Foundation!D129</f>
        <v>DA+0</v>
      </c>
      <c r="E128" s="370" t="str">
        <f>Foundation!E129</f>
        <v>Sandy</v>
      </c>
      <c r="F128" s="370" t="str">
        <f t="shared" si="1"/>
        <v>Pipe</v>
      </c>
      <c r="G128" s="371">
        <v>45401</v>
      </c>
      <c r="H128" s="372" t="str">
        <f>Foundation!H129</f>
        <v>Shakti Construction</v>
      </c>
      <c r="I128" s="473">
        <v>45383</v>
      </c>
    </row>
    <row r="129" spans="1:9" x14ac:dyDescent="0.35">
      <c r="A129" s="359">
        <f>+SUBTOTAL(3,$G$7:$G129)</f>
        <v>123</v>
      </c>
      <c r="B129" s="360">
        <f>Foundation!B130</f>
        <v>45383</v>
      </c>
      <c r="C129" s="370" t="str">
        <f>Foundation!C130</f>
        <v>48/0</v>
      </c>
      <c r="D129" s="370" t="str">
        <f>Foundation!D130</f>
        <v>DC2+0</v>
      </c>
      <c r="E129" s="370" t="str">
        <f>Foundation!E130</f>
        <v>Sandy</v>
      </c>
      <c r="F129" s="370" t="str">
        <f t="shared" si="1"/>
        <v>Pipe</v>
      </c>
      <c r="G129" s="371">
        <v>45389</v>
      </c>
      <c r="H129" s="372" t="str">
        <f>Foundation!H130</f>
        <v>Bhati Const.</v>
      </c>
      <c r="I129" s="473">
        <v>45383</v>
      </c>
    </row>
    <row r="130" spans="1:9" x14ac:dyDescent="0.35">
      <c r="A130" s="359">
        <f>+SUBTOTAL(3,$G$7:$G130)</f>
        <v>124</v>
      </c>
      <c r="B130" s="360">
        <f>Foundation!B131</f>
        <v>45383</v>
      </c>
      <c r="C130" s="370" t="str">
        <f>Foundation!C131</f>
        <v>50/10</v>
      </c>
      <c r="D130" s="370" t="str">
        <f>Foundation!D131</f>
        <v>DA+0</v>
      </c>
      <c r="E130" s="370" t="str">
        <f>Foundation!E131</f>
        <v>Sandy</v>
      </c>
      <c r="F130" s="370" t="str">
        <f t="shared" si="1"/>
        <v>Pipe</v>
      </c>
      <c r="G130" s="371">
        <v>45401</v>
      </c>
      <c r="H130" s="372" t="str">
        <f>Foundation!H131</f>
        <v>Shakti Construction</v>
      </c>
      <c r="I130" s="473">
        <v>45383</v>
      </c>
    </row>
    <row r="131" spans="1:9" x14ac:dyDescent="0.35">
      <c r="A131" s="359">
        <f>+SUBTOTAL(3,$G$7:$G131)</f>
        <v>125</v>
      </c>
      <c r="B131" s="360">
        <f>Foundation!B132</f>
        <v>45383</v>
      </c>
      <c r="C131" s="370" t="str">
        <f>Foundation!C132</f>
        <v>51/1</v>
      </c>
      <c r="D131" s="370" t="str">
        <f>Foundation!D132</f>
        <v>DA+0</v>
      </c>
      <c r="E131" s="370" t="str">
        <f>Foundation!E132</f>
        <v>Sandy</v>
      </c>
      <c r="F131" s="370" t="str">
        <f t="shared" si="1"/>
        <v>Pipe</v>
      </c>
      <c r="G131" s="371">
        <v>45401</v>
      </c>
      <c r="H131" s="372" t="str">
        <f>Foundation!H132</f>
        <v>Shakti Construction</v>
      </c>
      <c r="I131" s="473">
        <v>45383</v>
      </c>
    </row>
    <row r="132" spans="1:9" x14ac:dyDescent="0.35">
      <c r="A132" s="359">
        <f>+SUBTOTAL(3,$G$7:$G132)</f>
        <v>126</v>
      </c>
      <c r="B132" s="360">
        <f>Foundation!B133</f>
        <v>45383</v>
      </c>
      <c r="C132" s="370" t="str">
        <f>Foundation!C133</f>
        <v>48/1</v>
      </c>
      <c r="D132" s="370" t="str">
        <f>Foundation!D133</f>
        <v>DA+9</v>
      </c>
      <c r="E132" s="370" t="str">
        <f>Foundation!E133</f>
        <v>Sandy</v>
      </c>
      <c r="F132" s="370" t="str">
        <f t="shared" si="1"/>
        <v>Pipe</v>
      </c>
      <c r="G132" s="371">
        <v>45398</v>
      </c>
      <c r="H132" s="372" t="str">
        <f>Foundation!H133</f>
        <v>Veerteja Enterprises</v>
      </c>
      <c r="I132" s="473">
        <v>45383</v>
      </c>
    </row>
    <row r="133" spans="1:9" x14ac:dyDescent="0.35">
      <c r="A133" s="359">
        <f>+SUBTOTAL(3,$G$7:$G133)</f>
        <v>127</v>
      </c>
      <c r="B133" s="360">
        <f>Foundation!B134</f>
        <v>45383</v>
      </c>
      <c r="C133" s="370" t="str">
        <f>Foundation!C134</f>
        <v>50/8</v>
      </c>
      <c r="D133" s="370" t="str">
        <f>Foundation!D134</f>
        <v>DA+9</v>
      </c>
      <c r="E133" s="370" t="str">
        <f>Foundation!E134</f>
        <v>Sandy</v>
      </c>
      <c r="F133" s="370" t="str">
        <f t="shared" si="1"/>
        <v>Pipe</v>
      </c>
      <c r="G133" s="371">
        <v>45402</v>
      </c>
      <c r="H133" s="372" t="str">
        <f>Foundation!H134</f>
        <v>Shakti Construction</v>
      </c>
      <c r="I133" s="473">
        <v>45383</v>
      </c>
    </row>
    <row r="134" spans="1:9" x14ac:dyDescent="0.35">
      <c r="A134" s="359">
        <f>+SUBTOTAL(3,$G$7:$G134)</f>
        <v>128</v>
      </c>
      <c r="B134" s="360">
        <f>Foundation!B135</f>
        <v>45383</v>
      </c>
      <c r="C134" s="370" t="str">
        <f>Foundation!C135</f>
        <v>49/1</v>
      </c>
      <c r="D134" s="370" t="str">
        <f>Foundation!D135</f>
        <v>DA+0</v>
      </c>
      <c r="E134" s="370" t="str">
        <f>Foundation!E135</f>
        <v>Sandy</v>
      </c>
      <c r="F134" s="370" t="str">
        <f t="shared" si="1"/>
        <v>Pipe</v>
      </c>
      <c r="G134" s="371">
        <v>45404</v>
      </c>
      <c r="H134" s="372" t="str">
        <f>Foundation!H135</f>
        <v>Veerteja Enterprises</v>
      </c>
      <c r="I134" s="473">
        <v>45383</v>
      </c>
    </row>
    <row r="135" spans="1:9" x14ac:dyDescent="0.35">
      <c r="A135" s="359">
        <f>+SUBTOTAL(3,$G$7:$G135)</f>
        <v>129</v>
      </c>
      <c r="B135" s="360">
        <f>Foundation!B136</f>
        <v>45413</v>
      </c>
      <c r="C135" s="370" t="str">
        <f>Foundation!C136</f>
        <v>49/0</v>
      </c>
      <c r="D135" s="370" t="str">
        <f>Foundation!D136</f>
        <v>DD45+0</v>
      </c>
      <c r="E135" s="370" t="str">
        <f>Foundation!E136</f>
        <v>Sandy</v>
      </c>
      <c r="F135" s="370" t="str">
        <f t="shared" si="1"/>
        <v>Pipe</v>
      </c>
      <c r="G135" s="371">
        <v>45415</v>
      </c>
      <c r="H135" s="372" t="str">
        <f>Foundation!H136</f>
        <v>Veerteja Enterprises</v>
      </c>
      <c r="I135" s="473">
        <v>45413</v>
      </c>
    </row>
    <row r="136" spans="1:9" x14ac:dyDescent="0.35">
      <c r="A136" s="359">
        <f>+SUBTOTAL(3,$G$7:$G136)</f>
        <v>130</v>
      </c>
      <c r="B136" s="360">
        <f>Foundation!B137</f>
        <v>45413</v>
      </c>
      <c r="C136" s="370" t="str">
        <f>Foundation!C137</f>
        <v>43/6</v>
      </c>
      <c r="D136" s="370" t="str">
        <f>Foundation!D137</f>
        <v>DA+3</v>
      </c>
      <c r="E136" s="370" t="str">
        <f>Foundation!E137</f>
        <v>Sandy</v>
      </c>
      <c r="F136" s="370" t="str">
        <f t="shared" ref="F136:F199" si="2">+IF(E136=0,"",IF(E136="DFR","CP","Pipe"))</f>
        <v>Pipe</v>
      </c>
      <c r="G136" s="371">
        <v>45421</v>
      </c>
      <c r="H136" s="372" t="str">
        <f>Foundation!H137</f>
        <v>Bande Bharat Group</v>
      </c>
      <c r="I136" s="473">
        <v>45413</v>
      </c>
    </row>
    <row r="137" spans="1:9" x14ac:dyDescent="0.35">
      <c r="A137" s="359">
        <f>+SUBTOTAL(3,$G$7:$G137)</f>
        <v>131</v>
      </c>
      <c r="B137" s="360">
        <f>Foundation!B138</f>
        <v>45413</v>
      </c>
      <c r="C137" s="370" t="str">
        <f>Foundation!C138</f>
        <v>8/7</v>
      </c>
      <c r="D137" s="370" t="str">
        <f>Foundation!D138</f>
        <v>DB1+0</v>
      </c>
      <c r="E137" s="370" t="str">
        <f>Foundation!E138</f>
        <v>DRY</v>
      </c>
      <c r="F137" s="370" t="str">
        <f t="shared" si="2"/>
        <v>Pipe</v>
      </c>
      <c r="G137" s="371">
        <v>45435</v>
      </c>
      <c r="H137" s="372" t="str">
        <f>Foundation!H138</f>
        <v>Mateshwari Const.</v>
      </c>
      <c r="I137" s="473">
        <v>45413</v>
      </c>
    </row>
    <row r="138" spans="1:9" x14ac:dyDescent="0.35">
      <c r="A138" s="359">
        <f>+SUBTOTAL(3,$G$7:$G138)</f>
        <v>132</v>
      </c>
      <c r="B138" s="360">
        <f>Foundation!B139</f>
        <v>45413</v>
      </c>
      <c r="C138" s="370" t="str">
        <f>Foundation!C139</f>
        <v>50/7</v>
      </c>
      <c r="D138" s="370" t="str">
        <f>Foundation!D139</f>
        <v>DA+0</v>
      </c>
      <c r="E138" s="370" t="str">
        <f>Foundation!E139</f>
        <v>Sandy</v>
      </c>
      <c r="F138" s="370" t="str">
        <f t="shared" si="2"/>
        <v>Pipe</v>
      </c>
      <c r="G138" s="371">
        <v>45443</v>
      </c>
      <c r="H138" s="372" t="str">
        <f>Foundation!H139</f>
        <v>Veerteja Enterprises</v>
      </c>
      <c r="I138" s="473">
        <v>45413</v>
      </c>
    </row>
    <row r="139" spans="1:9" x14ac:dyDescent="0.35">
      <c r="A139" s="359">
        <f>+SUBTOTAL(3,$G$7:$G139)</f>
        <v>133</v>
      </c>
      <c r="B139" s="360">
        <f>Foundation!B140</f>
        <v>45413</v>
      </c>
      <c r="C139" s="370" t="str">
        <f>Foundation!C140</f>
        <v>8/10</v>
      </c>
      <c r="D139" s="370" t="str">
        <f>Foundation!D140</f>
        <v>DA+3</v>
      </c>
      <c r="E139" s="370" t="str">
        <f>Foundation!E140</f>
        <v>DFR</v>
      </c>
      <c r="F139" s="370" t="str">
        <f t="shared" si="2"/>
        <v>CP</v>
      </c>
      <c r="G139" s="371">
        <v>45443</v>
      </c>
      <c r="H139" s="372" t="str">
        <f>Foundation!H140</f>
        <v>Mateshwari Const.</v>
      </c>
      <c r="I139" s="473">
        <v>45413</v>
      </c>
    </row>
    <row r="140" spans="1:9" x14ac:dyDescent="0.35">
      <c r="A140" s="359">
        <f>+SUBTOTAL(3,$G$7:$G140)</f>
        <v>134</v>
      </c>
      <c r="B140" s="360">
        <f>Foundation!B141</f>
        <v>45413</v>
      </c>
      <c r="C140" s="370" t="str">
        <f>Foundation!C141</f>
        <v>50/1</v>
      </c>
      <c r="D140" s="370" t="str">
        <f>Foundation!D141</f>
        <v>DA+6</v>
      </c>
      <c r="E140" s="370" t="str">
        <f>Foundation!E141</f>
        <v>Sandy</v>
      </c>
      <c r="F140" s="370" t="str">
        <f t="shared" si="2"/>
        <v>Pipe</v>
      </c>
      <c r="G140" s="371">
        <v>45443</v>
      </c>
      <c r="H140" s="372" t="str">
        <f>Foundation!H141</f>
        <v>Veerteja Enterprises</v>
      </c>
      <c r="I140" s="473">
        <v>45413</v>
      </c>
    </row>
    <row r="141" spans="1:9" x14ac:dyDescent="0.35">
      <c r="A141" s="359">
        <f>+SUBTOTAL(3,$G$7:$G141)</f>
        <v>135</v>
      </c>
      <c r="B141" s="360">
        <f>Foundation!B142</f>
        <v>45413</v>
      </c>
      <c r="C141" s="370" t="str">
        <f>Foundation!C142</f>
        <v>47/6</v>
      </c>
      <c r="D141" s="370" t="str">
        <f>Foundation!D142</f>
        <v>DA+3</v>
      </c>
      <c r="E141" s="370" t="str">
        <f>Foundation!E142</f>
        <v>Sandy</v>
      </c>
      <c r="F141" s="370" t="str">
        <f t="shared" si="2"/>
        <v>Pipe</v>
      </c>
      <c r="G141" s="371">
        <v>45451</v>
      </c>
      <c r="H141" s="372" t="str">
        <f>Foundation!H142</f>
        <v>Bhati Const.</v>
      </c>
      <c r="I141" s="473">
        <v>45444</v>
      </c>
    </row>
    <row r="142" spans="1:9" x14ac:dyDescent="0.35">
      <c r="A142" s="359">
        <f>+SUBTOTAL(3,$G$7:$G142)</f>
        <v>136</v>
      </c>
      <c r="B142" s="360">
        <f>Foundation!B143</f>
        <v>45413</v>
      </c>
      <c r="C142" s="370" t="str">
        <f>Foundation!C143</f>
        <v>52/3</v>
      </c>
      <c r="D142" s="370" t="str">
        <f>Foundation!D143</f>
        <v>DA+9</v>
      </c>
      <c r="E142" s="370" t="str">
        <f>Foundation!E143</f>
        <v>Sandy</v>
      </c>
      <c r="F142" s="370" t="str">
        <f t="shared" si="2"/>
        <v>Pipe</v>
      </c>
      <c r="G142" s="371">
        <v>45435</v>
      </c>
      <c r="H142" s="372" t="str">
        <f>Foundation!H143</f>
        <v>Sb Mehar Const.</v>
      </c>
      <c r="I142" s="473">
        <v>45413</v>
      </c>
    </row>
    <row r="143" spans="1:9" x14ac:dyDescent="0.35">
      <c r="A143" s="359">
        <f>+SUBTOTAL(3,$G$7:$G143)</f>
        <v>137</v>
      </c>
      <c r="B143" s="360">
        <f>Foundation!B144</f>
        <v>45413</v>
      </c>
      <c r="C143" s="370" t="str">
        <f>Foundation!C144</f>
        <v>47/2</v>
      </c>
      <c r="D143" s="370" t="str">
        <f>Foundation!D144</f>
        <v>DA+9</v>
      </c>
      <c r="E143" s="370" t="str">
        <f>Foundation!E144</f>
        <v>Sandy</v>
      </c>
      <c r="F143" s="370" t="str">
        <f t="shared" si="2"/>
        <v>Pipe</v>
      </c>
      <c r="G143" s="371">
        <v>45440</v>
      </c>
      <c r="H143" s="372" t="str">
        <f>Foundation!H144</f>
        <v>Bhati Const.</v>
      </c>
      <c r="I143" s="473">
        <v>45413</v>
      </c>
    </row>
    <row r="144" spans="1:9" x14ac:dyDescent="0.35">
      <c r="A144" s="359">
        <f>+SUBTOTAL(3,$G$7:$G144)</f>
        <v>138</v>
      </c>
      <c r="B144" s="360">
        <f>Foundation!B145</f>
        <v>45413</v>
      </c>
      <c r="C144" s="370" t="str">
        <f>Foundation!C145</f>
        <v>10/14</v>
      </c>
      <c r="D144" s="370" t="str">
        <f>Foundation!D145</f>
        <v>DA+3</v>
      </c>
      <c r="E144" s="370" t="str">
        <f>Foundation!E145</f>
        <v>DRY</v>
      </c>
      <c r="F144" s="370" t="str">
        <f t="shared" si="2"/>
        <v>Pipe</v>
      </c>
      <c r="G144" s="371">
        <v>45443</v>
      </c>
      <c r="H144" s="372" t="str">
        <f>Foundation!H145</f>
        <v>Mateshwari Const.</v>
      </c>
      <c r="I144" s="473">
        <v>45413</v>
      </c>
    </row>
    <row r="145" spans="1:9" x14ac:dyDescent="0.35">
      <c r="A145" s="359">
        <f>+SUBTOTAL(3,$G$7:$G145)</f>
        <v>139</v>
      </c>
      <c r="B145" s="360">
        <f>Foundation!B146</f>
        <v>45413</v>
      </c>
      <c r="C145" s="370" t="str">
        <f>Foundation!C146</f>
        <v>10/19</v>
      </c>
      <c r="D145" s="370" t="str">
        <f>Foundation!D146</f>
        <v>DA+0</v>
      </c>
      <c r="E145" s="370" t="str">
        <f>Foundation!E146</f>
        <v>DRY</v>
      </c>
      <c r="F145" s="370" t="str">
        <f t="shared" si="2"/>
        <v>Pipe</v>
      </c>
      <c r="G145" s="371">
        <v>45443</v>
      </c>
      <c r="H145" s="372" t="str">
        <f>Foundation!H146</f>
        <v>Jai Bhawani Construction</v>
      </c>
      <c r="I145" s="473">
        <v>45413</v>
      </c>
    </row>
    <row r="146" spans="1:9" x14ac:dyDescent="0.35">
      <c r="A146" s="359">
        <f>+SUBTOTAL(3,$G$7:$G146)</f>
        <v>140</v>
      </c>
      <c r="B146" s="360">
        <f>Foundation!B147</f>
        <v>45413</v>
      </c>
      <c r="C146" s="370" t="str">
        <f>Foundation!C147</f>
        <v>50/4</v>
      </c>
      <c r="D146" s="370" t="str">
        <f>Foundation!D147</f>
        <v>DA+9</v>
      </c>
      <c r="E146" s="370" t="str">
        <f>Foundation!E147</f>
        <v>Sandy</v>
      </c>
      <c r="F146" s="370" t="str">
        <f t="shared" si="2"/>
        <v>Pipe</v>
      </c>
      <c r="G146" s="371">
        <v>45325</v>
      </c>
      <c r="H146" s="372" t="str">
        <f>Foundation!H147</f>
        <v>Veerteja Enterprises</v>
      </c>
      <c r="I146" s="473">
        <v>45323</v>
      </c>
    </row>
    <row r="147" spans="1:9" x14ac:dyDescent="0.35">
      <c r="A147" s="359">
        <f>+SUBTOTAL(3,$G$7:$G147)</f>
        <v>141</v>
      </c>
      <c r="B147" s="360">
        <f>Foundation!B148</f>
        <v>45413</v>
      </c>
      <c r="C147" s="370" t="str">
        <f>Foundation!C148</f>
        <v>51/2</v>
      </c>
      <c r="D147" s="370" t="str">
        <f>Foundation!D148</f>
        <v>DA+0</v>
      </c>
      <c r="E147" s="370" t="str">
        <f>Foundation!E148</f>
        <v>Sandy</v>
      </c>
      <c r="F147" s="370" t="str">
        <f t="shared" si="2"/>
        <v>Pipe</v>
      </c>
      <c r="G147" s="371">
        <v>45443</v>
      </c>
      <c r="H147" s="372" t="str">
        <f>Foundation!H148</f>
        <v>Sb Mehar Const.</v>
      </c>
      <c r="I147" s="473">
        <v>45413</v>
      </c>
    </row>
    <row r="148" spans="1:9" x14ac:dyDescent="0.35">
      <c r="A148" s="359">
        <f>+SUBTOTAL(3,$G$7:$G148)</f>
        <v>142</v>
      </c>
      <c r="B148" s="360">
        <f>Foundation!B149</f>
        <v>45413</v>
      </c>
      <c r="C148" s="370" t="str">
        <f>Foundation!C149</f>
        <v>47/5</v>
      </c>
      <c r="D148" s="370" t="str">
        <f>Foundation!D149</f>
        <v>DA+0</v>
      </c>
      <c r="E148" s="370" t="str">
        <f>Foundation!E149</f>
        <v>Sandy</v>
      </c>
      <c r="F148" s="370" t="str">
        <f t="shared" si="2"/>
        <v>Pipe</v>
      </c>
      <c r="G148" s="371">
        <v>45451</v>
      </c>
      <c r="H148" s="372" t="str">
        <f>Foundation!H149</f>
        <v>Bhati Const.</v>
      </c>
      <c r="I148" s="473">
        <v>45444</v>
      </c>
    </row>
    <row r="149" spans="1:9" x14ac:dyDescent="0.35">
      <c r="A149" s="359">
        <f>+SUBTOTAL(3,$G$7:$G149)</f>
        <v>143</v>
      </c>
      <c r="B149" s="360">
        <f>Foundation!B150</f>
        <v>45413</v>
      </c>
      <c r="C149" s="370" t="str">
        <f>Foundation!C150</f>
        <v>50/2</v>
      </c>
      <c r="D149" s="370" t="str">
        <f>Foundation!D150</f>
        <v>DA+9</v>
      </c>
      <c r="E149" s="370" t="str">
        <f>Foundation!E150</f>
        <v>Sandy</v>
      </c>
      <c r="F149" s="370" t="str">
        <f t="shared" si="2"/>
        <v>Pipe</v>
      </c>
      <c r="G149" s="371">
        <v>45326</v>
      </c>
      <c r="H149" s="372" t="str">
        <f>Foundation!H150</f>
        <v>Veerteja Enterprises</v>
      </c>
      <c r="I149" s="473">
        <v>45323</v>
      </c>
    </row>
    <row r="150" spans="1:9" x14ac:dyDescent="0.35">
      <c r="A150" s="359">
        <f>+SUBTOTAL(3,$G$7:$G150)</f>
        <v>144</v>
      </c>
      <c r="B150" s="360">
        <f>Foundation!B151</f>
        <v>45444</v>
      </c>
      <c r="C150" s="370" t="str">
        <f>Foundation!C151</f>
        <v>10/11</v>
      </c>
      <c r="D150" s="370" t="str">
        <f>Foundation!D151</f>
        <v>DA+3</v>
      </c>
      <c r="E150" s="370" t="str">
        <f>Foundation!E151</f>
        <v>DRY</v>
      </c>
      <c r="F150" s="370" t="str">
        <f t="shared" si="2"/>
        <v>Pipe</v>
      </c>
      <c r="G150" s="371">
        <v>45461</v>
      </c>
      <c r="H150" s="372" t="str">
        <f>Foundation!H151</f>
        <v>Mateshwari Const.</v>
      </c>
      <c r="I150" s="473">
        <v>45444</v>
      </c>
    </row>
    <row r="151" spans="1:9" x14ac:dyDescent="0.35">
      <c r="A151" s="359">
        <f>+SUBTOTAL(3,$G$7:$G151)</f>
        <v>145</v>
      </c>
      <c r="B151" s="360">
        <f>Foundation!B152</f>
        <v>45444</v>
      </c>
      <c r="C151" s="370" t="str">
        <f>Foundation!C152</f>
        <v>10/18</v>
      </c>
      <c r="D151" s="370" t="str">
        <f>Foundation!D152</f>
        <v>DA+3</v>
      </c>
      <c r="E151" s="370" t="str">
        <f>Foundation!E152</f>
        <v>DFR</v>
      </c>
      <c r="F151" s="370" t="str">
        <f t="shared" si="2"/>
        <v>CP</v>
      </c>
      <c r="G151" s="371">
        <v>45473</v>
      </c>
      <c r="H151" s="372" t="str">
        <f>Foundation!H152</f>
        <v>Jai Bhawani Construction</v>
      </c>
      <c r="I151" s="473">
        <v>45444</v>
      </c>
    </row>
    <row r="152" spans="1:9" x14ac:dyDescent="0.35">
      <c r="A152" s="359">
        <f>+SUBTOTAL(3,$G$7:$G152)</f>
        <v>146</v>
      </c>
      <c r="B152" s="360">
        <f>Foundation!B153</f>
        <v>45444</v>
      </c>
      <c r="C152" s="370" t="str">
        <f>Foundation!C153</f>
        <v>10/13</v>
      </c>
      <c r="D152" s="370" t="str">
        <f>Foundation!D153</f>
        <v>DA+3</v>
      </c>
      <c r="E152" s="370" t="str">
        <f>Foundation!E153</f>
        <v>DRY</v>
      </c>
      <c r="F152" s="370" t="str">
        <f t="shared" si="2"/>
        <v>Pipe</v>
      </c>
      <c r="G152" s="371">
        <v>45462</v>
      </c>
      <c r="H152" s="372" t="str">
        <f>Foundation!H153</f>
        <v>Mateshwari Const.</v>
      </c>
      <c r="I152" s="473">
        <v>45444</v>
      </c>
    </row>
    <row r="153" spans="1:9" x14ac:dyDescent="0.35">
      <c r="A153" s="359">
        <f>+SUBTOTAL(3,$G$7:$G153)</f>
        <v>147</v>
      </c>
      <c r="B153" s="360">
        <f>Foundation!B154</f>
        <v>45444</v>
      </c>
      <c r="C153" s="370" t="str">
        <f>Foundation!C154</f>
        <v>47/3</v>
      </c>
      <c r="D153" s="370" t="str">
        <f>Foundation!D154</f>
        <v>DA+9</v>
      </c>
      <c r="E153" s="370" t="str">
        <f>Foundation!E154</f>
        <v>Sandy</v>
      </c>
      <c r="F153" s="370" t="str">
        <f t="shared" si="2"/>
        <v>Pipe</v>
      </c>
      <c r="G153" s="371">
        <v>45451</v>
      </c>
      <c r="H153" s="372" t="str">
        <f>Foundation!H154</f>
        <v>Bhati Const.</v>
      </c>
      <c r="I153" s="473">
        <v>45444</v>
      </c>
    </row>
    <row r="154" spans="1:9" x14ac:dyDescent="0.35">
      <c r="A154" s="359">
        <f>+SUBTOTAL(3,$G$7:$G154)</f>
        <v>148</v>
      </c>
      <c r="B154" s="360">
        <f>Foundation!B155</f>
        <v>45444</v>
      </c>
      <c r="C154" s="370" t="str">
        <f>Foundation!C155</f>
        <v>51/0</v>
      </c>
      <c r="D154" s="370" t="str">
        <f>Foundation!D155</f>
        <v>DC2+0</v>
      </c>
      <c r="E154" s="370" t="str">
        <f>Foundation!E155</f>
        <v>Sandy</v>
      </c>
      <c r="F154" s="370" t="str">
        <f t="shared" si="2"/>
        <v>Pipe</v>
      </c>
      <c r="G154" s="371">
        <v>45454</v>
      </c>
      <c r="H154" s="372" t="str">
        <f>Foundation!H155</f>
        <v>Sb Mehar Const.</v>
      </c>
      <c r="I154" s="473">
        <v>45444</v>
      </c>
    </row>
    <row r="155" spans="1:9" x14ac:dyDescent="0.35">
      <c r="A155" s="359">
        <f>+SUBTOTAL(3,$G$7:$G155)</f>
        <v>149</v>
      </c>
      <c r="B155" s="360">
        <f>Foundation!B156</f>
        <v>45444</v>
      </c>
      <c r="C155" s="370" t="str">
        <f>Foundation!C156</f>
        <v>10/17</v>
      </c>
      <c r="D155" s="370" t="str">
        <f>Foundation!D156</f>
        <v>DA+3</v>
      </c>
      <c r="E155" s="370" t="str">
        <f>Foundation!E156</f>
        <v>DFR</v>
      </c>
      <c r="F155" s="370" t="str">
        <f t="shared" si="2"/>
        <v>CP</v>
      </c>
      <c r="G155" s="371">
        <v>45461</v>
      </c>
      <c r="H155" s="372" t="str">
        <f>Foundation!H156</f>
        <v>Jai Bhawani Construction</v>
      </c>
      <c r="I155" s="473">
        <v>45444</v>
      </c>
    </row>
    <row r="156" spans="1:9" x14ac:dyDescent="0.35">
      <c r="A156" s="359">
        <f>+SUBTOTAL(3,$G$7:$G156)</f>
        <v>150</v>
      </c>
      <c r="B156" s="360">
        <f>Foundation!B157</f>
        <v>45444</v>
      </c>
      <c r="C156" s="370" t="str">
        <f>Foundation!C157</f>
        <v>53/7</v>
      </c>
      <c r="D156" s="370" t="str">
        <f>Foundation!D157</f>
        <v>DA+3</v>
      </c>
      <c r="E156" s="370" t="str">
        <f>Foundation!E157</f>
        <v>Sandy</v>
      </c>
      <c r="F156" s="370" t="str">
        <f t="shared" si="2"/>
        <v>Pipe</v>
      </c>
      <c r="G156" s="371">
        <v>45475</v>
      </c>
      <c r="H156" s="372" t="str">
        <f>Foundation!H157</f>
        <v>Bhati Const.</v>
      </c>
      <c r="I156" s="473">
        <v>45474</v>
      </c>
    </row>
    <row r="157" spans="1:9" x14ac:dyDescent="0.35">
      <c r="A157" s="359">
        <f>+SUBTOTAL(3,$G$7:$G157)</f>
        <v>151</v>
      </c>
      <c r="B157" s="360">
        <f>Foundation!B158</f>
        <v>45444</v>
      </c>
      <c r="C157" s="370" t="str">
        <f>Foundation!C158</f>
        <v>10/8</v>
      </c>
      <c r="D157" s="370" t="str">
        <f>Foundation!D158</f>
        <v>DA+3</v>
      </c>
      <c r="E157" s="370" t="str">
        <f>Foundation!E158</f>
        <v>DFR</v>
      </c>
      <c r="F157" s="370" t="str">
        <f t="shared" si="2"/>
        <v>CP</v>
      </c>
      <c r="G157" s="371">
        <v>45463</v>
      </c>
      <c r="H157" s="372" t="str">
        <f>Foundation!H158</f>
        <v>Mateshwari Const.</v>
      </c>
      <c r="I157" s="473">
        <v>45444</v>
      </c>
    </row>
    <row r="158" spans="1:9" x14ac:dyDescent="0.35">
      <c r="A158" s="359">
        <f>+SUBTOTAL(3,$G$7:$G158)</f>
        <v>152</v>
      </c>
      <c r="B158" s="360">
        <f>Foundation!B159</f>
        <v>45444</v>
      </c>
      <c r="C158" s="370" t="str">
        <f>Foundation!C159</f>
        <v>10/12</v>
      </c>
      <c r="D158" s="370" t="str">
        <f>Foundation!D159</f>
        <v>DB1+0</v>
      </c>
      <c r="E158" s="370" t="str">
        <f>Foundation!E159</f>
        <v>DRY</v>
      </c>
      <c r="F158" s="370" t="str">
        <f t="shared" si="2"/>
        <v>Pipe</v>
      </c>
      <c r="G158" s="371">
        <v>45483</v>
      </c>
      <c r="H158" s="372" t="str">
        <f>Foundation!H159</f>
        <v>Mateshwari Const.</v>
      </c>
      <c r="I158" s="473">
        <v>45474</v>
      </c>
    </row>
    <row r="159" spans="1:9" x14ac:dyDescent="0.35">
      <c r="A159" s="359">
        <f>+SUBTOTAL(3,$G$7:$G159)</f>
        <v>153</v>
      </c>
      <c r="B159" s="360">
        <f>Foundation!B160</f>
        <v>45474</v>
      </c>
      <c r="C159" s="370" t="str">
        <f>Foundation!C160</f>
        <v>15/1</v>
      </c>
      <c r="D159" s="370" t="str">
        <f>Foundation!D160</f>
        <v>DA+3</v>
      </c>
      <c r="E159" s="370" t="str">
        <f>Foundation!E160</f>
        <v>DRY</v>
      </c>
      <c r="F159" s="370" t="str">
        <f t="shared" si="2"/>
        <v>Pipe</v>
      </c>
      <c r="G159" s="371">
        <v>45486</v>
      </c>
      <c r="H159" s="372" t="str">
        <f>Foundation!H160</f>
        <v>Om Enterprise</v>
      </c>
      <c r="I159" s="473">
        <v>45474</v>
      </c>
    </row>
    <row r="160" spans="1:9" x14ac:dyDescent="0.35">
      <c r="A160" s="359">
        <f>+SUBTOTAL(3,$G$7:$G160)</f>
        <v>154</v>
      </c>
      <c r="B160" s="360">
        <f>Foundation!B161</f>
        <v>45474</v>
      </c>
      <c r="C160" s="370" t="str">
        <f>Foundation!C161</f>
        <v>10/20</v>
      </c>
      <c r="D160" s="370" t="str">
        <f>Foundation!D161</f>
        <v>DA+3</v>
      </c>
      <c r="E160" s="370" t="str">
        <f>Foundation!E161</f>
        <v>DFR</v>
      </c>
      <c r="F160" s="370" t="str">
        <f t="shared" si="2"/>
        <v>CP</v>
      </c>
      <c r="G160" s="371">
        <v>45486</v>
      </c>
      <c r="H160" s="372" t="str">
        <f>Foundation!H161</f>
        <v>Jai Bhawani Construction</v>
      </c>
      <c r="I160" s="473">
        <v>45474</v>
      </c>
    </row>
    <row r="161" spans="1:9" x14ac:dyDescent="0.35">
      <c r="A161" s="359">
        <f>+SUBTOTAL(3,$G$7:$G161)</f>
        <v>155</v>
      </c>
      <c r="B161" s="360">
        <f>Foundation!B162</f>
        <v>45474</v>
      </c>
      <c r="C161" s="370" t="str">
        <f>Foundation!C162</f>
        <v>11A/5</v>
      </c>
      <c r="D161" s="370" t="str">
        <f>Foundation!D162</f>
        <v>DA+3</v>
      </c>
      <c r="E161" s="370" t="str">
        <f>Foundation!E162</f>
        <v>DRY</v>
      </c>
      <c r="F161" s="370" t="str">
        <f t="shared" si="2"/>
        <v>Pipe</v>
      </c>
      <c r="G161" s="371">
        <v>45530</v>
      </c>
      <c r="H161" s="372" t="str">
        <f>Foundation!H162</f>
        <v>Punia Construction</v>
      </c>
      <c r="I161" s="473">
        <v>45505</v>
      </c>
    </row>
    <row r="162" spans="1:9" x14ac:dyDescent="0.35">
      <c r="A162" s="359">
        <f>+SUBTOTAL(3,$G$7:$G162)</f>
        <v>156</v>
      </c>
      <c r="B162" s="360">
        <f>Foundation!B163</f>
        <v>45474</v>
      </c>
      <c r="C162" s="370" t="str">
        <f>Foundation!C163</f>
        <v>10/21</v>
      </c>
      <c r="D162" s="370" t="str">
        <f>Foundation!D163</f>
        <v>DA+3</v>
      </c>
      <c r="E162" s="370" t="str">
        <f>Foundation!E163</f>
        <v>DFR</v>
      </c>
      <c r="F162" s="370" t="str">
        <f t="shared" si="2"/>
        <v>CP</v>
      </c>
      <c r="G162" s="371">
        <v>45530</v>
      </c>
      <c r="H162" s="372" t="str">
        <f>Foundation!H163</f>
        <v>Jai Bhawani Construction</v>
      </c>
      <c r="I162" s="473">
        <v>45505</v>
      </c>
    </row>
    <row r="163" spans="1:9" x14ac:dyDescent="0.35">
      <c r="A163" s="359">
        <f>+SUBTOTAL(3,$G$7:$G163)</f>
        <v>157</v>
      </c>
      <c r="B163" s="360">
        <f>Foundation!B164</f>
        <v>45474</v>
      </c>
      <c r="C163" s="370" t="str">
        <f>Foundation!C164</f>
        <v>18/1</v>
      </c>
      <c r="D163" s="370" t="str">
        <f>Foundation!D164</f>
        <v>DA+0</v>
      </c>
      <c r="E163" s="370" t="str">
        <f>Foundation!E164</f>
        <v>DRY</v>
      </c>
      <c r="F163" s="370" t="str">
        <f t="shared" si="2"/>
        <v>Pipe</v>
      </c>
      <c r="G163" s="371">
        <v>45491</v>
      </c>
      <c r="H163" s="372" t="str">
        <f>Foundation!H164</f>
        <v>J.P. Infra</v>
      </c>
      <c r="I163" s="473">
        <v>45474</v>
      </c>
    </row>
    <row r="164" spans="1:9" x14ac:dyDescent="0.35">
      <c r="A164" s="359">
        <f>+SUBTOTAL(3,$G$7:$G164)</f>
        <v>158</v>
      </c>
      <c r="B164" s="360">
        <f>Foundation!B165</f>
        <v>45474</v>
      </c>
      <c r="C164" s="370" t="str">
        <f>Foundation!C165</f>
        <v>15/0</v>
      </c>
      <c r="D164" s="370" t="str">
        <f>Foundation!D165</f>
        <v>DC1+0</v>
      </c>
      <c r="E164" s="370" t="str">
        <f>Foundation!E165</f>
        <v>DRY</v>
      </c>
      <c r="F164" s="370" t="str">
        <f t="shared" si="2"/>
        <v>Pipe</v>
      </c>
      <c r="G164" s="371">
        <v>45489</v>
      </c>
      <c r="H164" s="372" t="str">
        <f>Foundation!H165</f>
        <v>Om Enterprise</v>
      </c>
      <c r="I164" s="473">
        <v>45474</v>
      </c>
    </row>
    <row r="165" spans="1:9" x14ac:dyDescent="0.35">
      <c r="A165" s="359">
        <f>+SUBTOTAL(3,$G$7:$G165)</f>
        <v>159</v>
      </c>
      <c r="B165" s="360">
        <f>Foundation!B166</f>
        <v>45474</v>
      </c>
      <c r="C165" s="370" t="str">
        <f>Foundation!C166</f>
        <v>14A/1</v>
      </c>
      <c r="D165" s="370" t="str">
        <f>Foundation!D166</f>
        <v>DA+3</v>
      </c>
      <c r="E165" s="370" t="str">
        <f>Foundation!E166</f>
        <v>DRY</v>
      </c>
      <c r="F165" s="370" t="str">
        <f t="shared" si="2"/>
        <v>Pipe</v>
      </c>
      <c r="G165" s="371">
        <v>45495</v>
      </c>
      <c r="H165" s="372" t="str">
        <f>Foundation!H166</f>
        <v>Majisa Construction</v>
      </c>
      <c r="I165" s="473">
        <v>45474</v>
      </c>
    </row>
    <row r="166" spans="1:9" x14ac:dyDescent="0.35">
      <c r="A166" s="359">
        <f>+SUBTOTAL(3,$G$7:$G166)</f>
        <v>160</v>
      </c>
      <c r="B166" s="360">
        <f>Foundation!B167</f>
        <v>45474</v>
      </c>
      <c r="C166" s="370" t="str">
        <f>Foundation!C167</f>
        <v>50/0</v>
      </c>
      <c r="D166" s="370" t="str">
        <f>Foundation!D167</f>
        <v>DB2+0</v>
      </c>
      <c r="E166" s="370" t="str">
        <f>Foundation!E167</f>
        <v>Sandy</v>
      </c>
      <c r="F166" s="370" t="str">
        <f t="shared" si="2"/>
        <v>Pipe</v>
      </c>
      <c r="G166" s="371">
        <v>45507</v>
      </c>
      <c r="H166" s="372" t="str">
        <f>Foundation!H167</f>
        <v>Veerteja Enterprises</v>
      </c>
      <c r="I166" s="473">
        <v>45505</v>
      </c>
    </row>
    <row r="167" spans="1:9" x14ac:dyDescent="0.35">
      <c r="A167" s="359">
        <f>+SUBTOTAL(3,$G$7:$G167)</f>
        <v>161</v>
      </c>
      <c r="B167" s="360">
        <f>Foundation!B168</f>
        <v>45474</v>
      </c>
      <c r="C167" s="370" t="str">
        <f>Foundation!C168</f>
        <v>11A/6</v>
      </c>
      <c r="D167" s="370" t="str">
        <f>Foundation!D168</f>
        <v>DA+6</v>
      </c>
      <c r="E167" s="370" t="str">
        <f>Foundation!E168</f>
        <v>DRY</v>
      </c>
      <c r="F167" s="370" t="str">
        <f t="shared" si="2"/>
        <v>Pipe</v>
      </c>
      <c r="G167" s="371">
        <v>45530</v>
      </c>
      <c r="H167" s="372" t="str">
        <f>Foundation!H168</f>
        <v>Punia Construction</v>
      </c>
      <c r="I167" s="473">
        <v>45505</v>
      </c>
    </row>
    <row r="168" spans="1:9" x14ac:dyDescent="0.35">
      <c r="A168" s="359">
        <f>+SUBTOTAL(3,$G$7:$G168)</f>
        <v>162</v>
      </c>
      <c r="B168" s="360">
        <f>Foundation!B169</f>
        <v>45474</v>
      </c>
      <c r="C168" s="370" t="str">
        <f>Foundation!C169</f>
        <v>10/6</v>
      </c>
      <c r="D168" s="370" t="str">
        <f>Foundation!D169</f>
        <v>DA+0</v>
      </c>
      <c r="E168" s="370" t="str">
        <f>Foundation!E169</f>
        <v>DFR</v>
      </c>
      <c r="F168" s="370" t="str">
        <f t="shared" si="2"/>
        <v>CP</v>
      </c>
      <c r="G168" s="371">
        <v>45536</v>
      </c>
      <c r="H168" s="372" t="str">
        <f>Foundation!H169</f>
        <v>Jai Bhawani Construction</v>
      </c>
      <c r="I168" s="473">
        <v>45536</v>
      </c>
    </row>
    <row r="169" spans="1:9" x14ac:dyDescent="0.35">
      <c r="A169" s="359">
        <f>+SUBTOTAL(3,$G$7:$G169)</f>
        <v>163</v>
      </c>
      <c r="B169" s="360">
        <f>Foundation!B170</f>
        <v>45474</v>
      </c>
      <c r="C169" s="370" t="str">
        <f>Foundation!C170</f>
        <v>16/0</v>
      </c>
      <c r="D169" s="370" t="str">
        <f>Foundation!D170</f>
        <v>DC1+0</v>
      </c>
      <c r="E169" s="370" t="str">
        <f>Foundation!E170</f>
        <v>DRY</v>
      </c>
      <c r="F169" s="370" t="str">
        <f t="shared" si="2"/>
        <v>Pipe</v>
      </c>
      <c r="G169" s="371">
        <v>45495</v>
      </c>
      <c r="H169" s="372" t="str">
        <f>Foundation!H170</f>
        <v>Majisa Construction</v>
      </c>
      <c r="I169" s="473">
        <v>45474</v>
      </c>
    </row>
    <row r="170" spans="1:9" x14ac:dyDescent="0.35">
      <c r="A170" s="359">
        <f>+SUBTOTAL(3,$G$7:$G170)</f>
        <v>164</v>
      </c>
      <c r="B170" s="360">
        <f>Foundation!B171</f>
        <v>45474</v>
      </c>
      <c r="C170" s="370" t="str">
        <f>Foundation!C171</f>
        <v>58/0</v>
      </c>
      <c r="D170" s="370" t="str">
        <f>Foundation!D171</f>
        <v>DC1+3</v>
      </c>
      <c r="E170" s="370" t="str">
        <f>Foundation!E171</f>
        <v>DFR</v>
      </c>
      <c r="F170" s="370" t="str">
        <f t="shared" si="2"/>
        <v>CP</v>
      </c>
      <c r="G170" s="371">
        <v>45503</v>
      </c>
      <c r="H170" s="372" t="str">
        <f>Foundation!H171</f>
        <v>Bhati Const.</v>
      </c>
      <c r="I170" s="473">
        <v>45474</v>
      </c>
    </row>
    <row r="171" spans="1:9" x14ac:dyDescent="0.35">
      <c r="A171" s="359">
        <f>+SUBTOTAL(3,$G$7:$G171)</f>
        <v>165</v>
      </c>
      <c r="B171" s="360">
        <f>Foundation!B172</f>
        <v>45474</v>
      </c>
      <c r="C171" s="370" t="str">
        <f>Foundation!C172</f>
        <v>18/0</v>
      </c>
      <c r="D171" s="370" t="str">
        <f>Foundation!D172</f>
        <v>DC2+0</v>
      </c>
      <c r="E171" s="370" t="str">
        <f>Foundation!E172</f>
        <v>DRY</v>
      </c>
      <c r="F171" s="370" t="str">
        <f t="shared" si="2"/>
        <v>Pipe</v>
      </c>
      <c r="G171" s="371">
        <v>45504</v>
      </c>
      <c r="H171" s="372" t="str">
        <f>Foundation!H172</f>
        <v>J.P. Infra</v>
      </c>
      <c r="I171" s="473">
        <v>45474</v>
      </c>
    </row>
    <row r="172" spans="1:9" x14ac:dyDescent="0.35">
      <c r="A172" s="359">
        <f>+SUBTOTAL(3,$G$7:$G172)</f>
        <v>166</v>
      </c>
      <c r="B172" s="360">
        <f>Foundation!B173</f>
        <v>45474</v>
      </c>
      <c r="C172" s="370" t="str">
        <f>Foundation!C173</f>
        <v>11/5</v>
      </c>
      <c r="D172" s="370" t="str">
        <f>Foundation!D173</f>
        <v>DA+0</v>
      </c>
      <c r="E172" s="370" t="str">
        <f>Foundation!E173</f>
        <v>DFR</v>
      </c>
      <c r="F172" s="370" t="str">
        <f t="shared" si="2"/>
        <v>CP</v>
      </c>
      <c r="G172" s="371">
        <v>45530</v>
      </c>
      <c r="H172" s="372" t="str">
        <f>Foundation!H173</f>
        <v>Mci</v>
      </c>
      <c r="I172" s="473">
        <v>45505</v>
      </c>
    </row>
    <row r="173" spans="1:9" x14ac:dyDescent="0.35">
      <c r="A173" s="359">
        <f>+SUBTOTAL(3,$G$7:$G173)</f>
        <v>167</v>
      </c>
      <c r="B173" s="360">
        <f>Foundation!B174</f>
        <v>45505</v>
      </c>
      <c r="C173" s="370" t="str">
        <f>Foundation!C174</f>
        <v>10/3</v>
      </c>
      <c r="D173" s="370" t="str">
        <f>Foundation!D174</f>
        <v>DA+0</v>
      </c>
      <c r="E173" s="370" t="str">
        <f>Foundation!E174</f>
        <v>DFR</v>
      </c>
      <c r="F173" s="370" t="str">
        <f t="shared" si="2"/>
        <v>CP</v>
      </c>
      <c r="G173" s="371">
        <v>45511</v>
      </c>
      <c r="H173" s="372" t="str">
        <f>Foundation!H174</f>
        <v>Jai Bhawani Construction</v>
      </c>
      <c r="I173" s="473">
        <v>45505</v>
      </c>
    </row>
    <row r="174" spans="1:9" x14ac:dyDescent="0.35">
      <c r="A174" s="359">
        <f>+SUBTOTAL(3,$G$7:$G174)</f>
        <v>168</v>
      </c>
      <c r="B174" s="360">
        <f>Foundation!B175</f>
        <v>45505</v>
      </c>
      <c r="C174" s="370" t="str">
        <f>Foundation!C175</f>
        <v>11A/7</v>
      </c>
      <c r="D174" s="370" t="str">
        <f>Foundation!D175</f>
        <v>DA+9</v>
      </c>
      <c r="E174" s="370" t="str">
        <f>Foundation!E175</f>
        <v>Sandy</v>
      </c>
      <c r="F174" s="370" t="str">
        <f t="shared" si="2"/>
        <v>Pipe</v>
      </c>
      <c r="G174" s="371">
        <v>45543</v>
      </c>
      <c r="H174" s="372" t="str">
        <f>Foundation!H175</f>
        <v>Punia Construction</v>
      </c>
      <c r="I174" s="473">
        <v>45536</v>
      </c>
    </row>
    <row r="175" spans="1:9" x14ac:dyDescent="0.35">
      <c r="A175" s="359">
        <f>+SUBTOTAL(3,$G$7:$G175)</f>
        <v>169</v>
      </c>
      <c r="B175" s="360">
        <f>Foundation!B176</f>
        <v>45505</v>
      </c>
      <c r="C175" s="370" t="str">
        <f>Foundation!C176</f>
        <v>18/2</v>
      </c>
      <c r="D175" s="370" t="str">
        <f>Foundation!D176</f>
        <v>DA+0</v>
      </c>
      <c r="E175" s="370" t="str">
        <f>Foundation!E176</f>
        <v>DRY</v>
      </c>
      <c r="F175" s="370" t="str">
        <f t="shared" si="2"/>
        <v>Pipe</v>
      </c>
      <c r="G175" s="371">
        <v>45542</v>
      </c>
      <c r="H175" s="372" t="str">
        <f>Foundation!H176</f>
        <v>Vibe Infra</v>
      </c>
      <c r="I175" s="473">
        <v>45536</v>
      </c>
    </row>
    <row r="176" spans="1:9" x14ac:dyDescent="0.35">
      <c r="A176" s="359">
        <f>+SUBTOTAL(3,$G$7:$G176)</f>
        <v>170</v>
      </c>
      <c r="B176" s="360">
        <f>Foundation!B177</f>
        <v>45505</v>
      </c>
      <c r="C176" s="370" t="str">
        <f>Foundation!C177</f>
        <v>17/3</v>
      </c>
      <c r="D176" s="370" t="str">
        <f>Foundation!D177</f>
        <v>DA+0</v>
      </c>
      <c r="E176" s="370" t="str">
        <f>Foundation!E177</f>
        <v>DRY</v>
      </c>
      <c r="F176" s="370" t="str">
        <f t="shared" si="2"/>
        <v>Pipe</v>
      </c>
      <c r="G176" s="371">
        <v>45542</v>
      </c>
      <c r="H176" s="372" t="str">
        <f>Foundation!H177</f>
        <v>J.P. Infra</v>
      </c>
      <c r="I176" s="473">
        <v>45536</v>
      </c>
    </row>
    <row r="177" spans="1:9" x14ac:dyDescent="0.35">
      <c r="A177" s="359">
        <f>+SUBTOTAL(3,$G$7:$G177)</f>
        <v>171</v>
      </c>
      <c r="B177" s="360">
        <f>Foundation!B178</f>
        <v>45505</v>
      </c>
      <c r="C177" s="370" t="str">
        <f>Foundation!C178</f>
        <v>57/7</v>
      </c>
      <c r="D177" s="370" t="str">
        <f>Foundation!D178</f>
        <v>DA+3</v>
      </c>
      <c r="E177" s="370" t="str">
        <f>Foundation!E178</f>
        <v>DFR</v>
      </c>
      <c r="F177" s="370" t="str">
        <f t="shared" si="2"/>
        <v>CP</v>
      </c>
      <c r="G177" s="371">
        <v>45516</v>
      </c>
      <c r="H177" s="372" t="str">
        <f>Foundation!H178</f>
        <v>Bhati Const.</v>
      </c>
      <c r="I177" s="473">
        <v>45505</v>
      </c>
    </row>
    <row r="178" spans="1:9" x14ac:dyDescent="0.35">
      <c r="A178" s="359">
        <f>+SUBTOTAL(3,$G$7:$G178)</f>
        <v>172</v>
      </c>
      <c r="B178" s="360">
        <f>Foundation!B179</f>
        <v>45505</v>
      </c>
      <c r="C178" s="370" t="str">
        <f>Foundation!C179</f>
        <v>16/3</v>
      </c>
      <c r="D178" s="370" t="str">
        <f>Foundation!D179</f>
        <v>DA+3</v>
      </c>
      <c r="E178" s="370" t="str">
        <f>Foundation!E179</f>
        <v>DRY</v>
      </c>
      <c r="F178" s="370" t="str">
        <f t="shared" si="2"/>
        <v>Pipe</v>
      </c>
      <c r="G178" s="371">
        <v>45542</v>
      </c>
      <c r="H178" s="372" t="str">
        <f>Foundation!H179</f>
        <v>Majisa Construction</v>
      </c>
      <c r="I178" s="473">
        <v>45536</v>
      </c>
    </row>
    <row r="179" spans="1:9" s="275" customFormat="1" x14ac:dyDescent="0.35">
      <c r="A179" s="359">
        <f>+SUBTOTAL(3,$G$7:$G179)</f>
        <v>173</v>
      </c>
      <c r="B179" s="360">
        <f>Foundation!B180</f>
        <v>45505</v>
      </c>
      <c r="C179" s="370" t="str">
        <f>Foundation!C180</f>
        <v>43/9</v>
      </c>
      <c r="D179" s="370" t="str">
        <f>Foundation!D180</f>
        <v>DA+9</v>
      </c>
      <c r="E179" s="370" t="str">
        <f>Foundation!E180</f>
        <v>Sandy</v>
      </c>
      <c r="F179" s="370" t="str">
        <f t="shared" si="2"/>
        <v>Pipe</v>
      </c>
      <c r="G179" s="371">
        <v>45531</v>
      </c>
      <c r="H179" s="372" t="str">
        <f>Foundation!H180</f>
        <v>N.R. Enterprises</v>
      </c>
      <c r="I179" s="473">
        <v>45505</v>
      </c>
    </row>
    <row r="180" spans="1:9" s="275" customFormat="1" x14ac:dyDescent="0.35">
      <c r="A180" s="359">
        <f>+SUBTOTAL(3,$G$7:$G180)</f>
        <v>174</v>
      </c>
      <c r="B180" s="360">
        <f>Foundation!B181</f>
        <v>45505</v>
      </c>
      <c r="C180" s="370" t="str">
        <f>Foundation!C181</f>
        <v>17/5</v>
      </c>
      <c r="D180" s="370" t="str">
        <f>Foundation!D181</f>
        <v>DA+3</v>
      </c>
      <c r="E180" s="370" t="str">
        <f>Foundation!E181</f>
        <v>DRY</v>
      </c>
      <c r="F180" s="370" t="str">
        <f t="shared" si="2"/>
        <v>Pipe</v>
      </c>
      <c r="G180" s="371">
        <v>45542</v>
      </c>
      <c r="H180" s="372" t="str">
        <f>Foundation!H181</f>
        <v>J.P. Infra</v>
      </c>
      <c r="I180" s="473">
        <v>45536</v>
      </c>
    </row>
    <row r="181" spans="1:9" s="275" customFormat="1" x14ac:dyDescent="0.35">
      <c r="A181" s="359">
        <f>+SUBTOTAL(3,$G$7:$G181)</f>
        <v>175</v>
      </c>
      <c r="B181" s="360">
        <f>Foundation!B182</f>
        <v>45505</v>
      </c>
      <c r="C181" s="370" t="str">
        <f>Foundation!C182</f>
        <v>11A/2</v>
      </c>
      <c r="D181" s="370" t="str">
        <f>Foundation!D182</f>
        <v>DA+0</v>
      </c>
      <c r="E181" s="370" t="str">
        <f>Foundation!E182</f>
        <v>DRY</v>
      </c>
      <c r="F181" s="370" t="str">
        <f t="shared" si="2"/>
        <v>Pipe</v>
      </c>
      <c r="G181" s="371">
        <v>45522</v>
      </c>
      <c r="H181" s="372" t="str">
        <f>Foundation!H182</f>
        <v>R.K. Construction</v>
      </c>
      <c r="I181" s="473">
        <v>45505</v>
      </c>
    </row>
    <row r="182" spans="1:9" s="275" customFormat="1" x14ac:dyDescent="0.35">
      <c r="A182" s="359">
        <f>+SUBTOTAL(3,$G$7:$G182)</f>
        <v>176</v>
      </c>
      <c r="B182" s="360">
        <f>Foundation!B183</f>
        <v>45505</v>
      </c>
      <c r="C182" s="370" t="str">
        <f>Foundation!C183</f>
        <v>16/4</v>
      </c>
      <c r="D182" s="370" t="str">
        <f>Foundation!D183</f>
        <v>DA+0</v>
      </c>
      <c r="E182" s="370" t="str">
        <f>Foundation!E183</f>
        <v>DRY</v>
      </c>
      <c r="F182" s="370" t="str">
        <f t="shared" si="2"/>
        <v>Pipe</v>
      </c>
      <c r="G182" s="371">
        <v>45528</v>
      </c>
      <c r="H182" s="372" t="str">
        <f>Foundation!H183</f>
        <v>Om Enterprise</v>
      </c>
      <c r="I182" s="473">
        <v>45505</v>
      </c>
    </row>
    <row r="183" spans="1:9" s="275" customFormat="1" x14ac:dyDescent="0.35">
      <c r="A183" s="359">
        <f>+SUBTOTAL(3,$G$7:$G183)</f>
        <v>177</v>
      </c>
      <c r="B183" s="360">
        <f>Foundation!B184</f>
        <v>45505</v>
      </c>
      <c r="C183" s="370" t="str">
        <f>Foundation!C184</f>
        <v>18/3</v>
      </c>
      <c r="D183" s="370" t="str">
        <f>Foundation!D184</f>
        <v>DA+0</v>
      </c>
      <c r="E183" s="370" t="str">
        <f>Foundation!E184</f>
        <v>DRY</v>
      </c>
      <c r="F183" s="370" t="str">
        <f t="shared" si="2"/>
        <v>Pipe</v>
      </c>
      <c r="G183" s="371">
        <v>45542</v>
      </c>
      <c r="H183" s="372" t="str">
        <f>Foundation!H184</f>
        <v>Vibe Infra</v>
      </c>
      <c r="I183" s="473">
        <v>45536</v>
      </c>
    </row>
    <row r="184" spans="1:9" s="275" customFormat="1" x14ac:dyDescent="0.35">
      <c r="A184" s="359">
        <f>+SUBTOTAL(3,$G$7:$G184)</f>
        <v>178</v>
      </c>
      <c r="B184" s="360">
        <f>Foundation!B185</f>
        <v>45505</v>
      </c>
      <c r="C184" s="370" t="str">
        <f>Foundation!C185</f>
        <v>17/4</v>
      </c>
      <c r="D184" s="370" t="str">
        <f>Foundation!D185</f>
        <v>DA+3</v>
      </c>
      <c r="E184" s="370" t="str">
        <f>Foundation!E185</f>
        <v>DRY</v>
      </c>
      <c r="F184" s="370" t="str">
        <f t="shared" si="2"/>
        <v>Pipe</v>
      </c>
      <c r="G184" s="371">
        <v>45540</v>
      </c>
      <c r="H184" s="372" t="str">
        <f>Foundation!H185</f>
        <v>J.P. Infra</v>
      </c>
      <c r="I184" s="473">
        <v>45536</v>
      </c>
    </row>
    <row r="185" spans="1:9" s="275" customFormat="1" x14ac:dyDescent="0.35">
      <c r="A185" s="359">
        <f>+SUBTOTAL(3,$G$7:$G185)</f>
        <v>179</v>
      </c>
      <c r="B185" s="360">
        <f>Foundation!B186</f>
        <v>45505</v>
      </c>
      <c r="C185" s="370" t="str">
        <f>Foundation!C186</f>
        <v>10/9</v>
      </c>
      <c r="D185" s="370" t="str">
        <f>Foundation!D186</f>
        <v>DA+0</v>
      </c>
      <c r="E185" s="370" t="str">
        <f>Foundation!E186</f>
        <v>DRY</v>
      </c>
      <c r="F185" s="370" t="str">
        <f t="shared" si="2"/>
        <v>Pipe</v>
      </c>
      <c r="G185" s="371">
        <v>45535</v>
      </c>
      <c r="H185" s="372" t="str">
        <f>Foundation!H186</f>
        <v>A.B. Construction</v>
      </c>
      <c r="I185" s="473">
        <v>45505</v>
      </c>
    </row>
    <row r="186" spans="1:9" s="275" customFormat="1" x14ac:dyDescent="0.35">
      <c r="A186" s="359">
        <f>+SUBTOTAL(3,$G$7:$G186)</f>
        <v>180</v>
      </c>
      <c r="B186" s="360">
        <f>Foundation!B187</f>
        <v>45505</v>
      </c>
      <c r="C186" s="370" t="str">
        <f>Foundation!C187</f>
        <v>11A/8</v>
      </c>
      <c r="D186" s="370" t="str">
        <f>Foundation!D187</f>
        <v>DA+6</v>
      </c>
      <c r="E186" s="370" t="str">
        <f>Foundation!E187</f>
        <v>Sandy</v>
      </c>
      <c r="F186" s="370" t="str">
        <f t="shared" si="2"/>
        <v>Pipe</v>
      </c>
      <c r="G186" s="371">
        <v>45543</v>
      </c>
      <c r="H186" s="372" t="str">
        <f>Foundation!H187</f>
        <v>Punia Construction</v>
      </c>
      <c r="I186" s="473">
        <v>45536</v>
      </c>
    </row>
    <row r="187" spans="1:9" s="275" customFormat="1" x14ac:dyDescent="0.35">
      <c r="A187" s="359">
        <f>+SUBTOTAL(3,$G$7:$G187)</f>
        <v>181</v>
      </c>
      <c r="B187" s="360">
        <f>Foundation!B188</f>
        <v>45505</v>
      </c>
      <c r="C187" s="370" t="str">
        <f>Foundation!C188</f>
        <v>11A/9</v>
      </c>
      <c r="D187" s="370" t="str">
        <f>Foundation!D188</f>
        <v>DA+3</v>
      </c>
      <c r="E187" s="370" t="str">
        <f>Foundation!E188</f>
        <v>DRY</v>
      </c>
      <c r="F187" s="370" t="str">
        <f t="shared" si="2"/>
        <v>Pipe</v>
      </c>
      <c r="G187" s="371">
        <v>45543</v>
      </c>
      <c r="H187" s="372" t="str">
        <f>Foundation!H188</f>
        <v>Punia Construction</v>
      </c>
      <c r="I187" s="473">
        <v>45536</v>
      </c>
    </row>
    <row r="188" spans="1:9" s="275" customFormat="1" x14ac:dyDescent="0.35">
      <c r="A188" s="359">
        <f>+SUBTOTAL(3,$G$7:$G188)</f>
        <v>182</v>
      </c>
      <c r="B188" s="360">
        <f>Foundation!B189</f>
        <v>45505</v>
      </c>
      <c r="C188" s="370" t="str">
        <f>Foundation!C189</f>
        <v>43/8</v>
      </c>
      <c r="D188" s="370" t="str">
        <f>Foundation!D189</f>
        <v>DA+9</v>
      </c>
      <c r="E188" s="370" t="str">
        <f>Foundation!E189</f>
        <v>Sandy</v>
      </c>
      <c r="F188" s="370" t="str">
        <f t="shared" si="2"/>
        <v>Pipe</v>
      </c>
      <c r="G188" s="371">
        <v>45531</v>
      </c>
      <c r="H188" s="372" t="str">
        <f>Foundation!H189</f>
        <v>N.R. Enterprises</v>
      </c>
      <c r="I188" s="473">
        <v>45505</v>
      </c>
    </row>
    <row r="189" spans="1:9" s="275" customFormat="1" x14ac:dyDescent="0.35">
      <c r="A189" s="359">
        <f>+SUBTOTAL(3,$G$7:$G189)</f>
        <v>183</v>
      </c>
      <c r="B189" s="360">
        <f>Foundation!B190</f>
        <v>45505</v>
      </c>
      <c r="C189" s="370" t="str">
        <f>Foundation!C190</f>
        <v>18/4</v>
      </c>
      <c r="D189" s="370" t="str">
        <f>Foundation!D190</f>
        <v>DA+0</v>
      </c>
      <c r="E189" s="370" t="str">
        <f>Foundation!E190</f>
        <v>DRY</v>
      </c>
      <c r="F189" s="370" t="str">
        <f t="shared" si="2"/>
        <v>Pipe</v>
      </c>
      <c r="G189" s="371">
        <v>45538</v>
      </c>
      <c r="H189" s="372" t="str">
        <f>Foundation!H190</f>
        <v>Vibe Infra</v>
      </c>
      <c r="I189" s="473">
        <v>45536</v>
      </c>
    </row>
    <row r="190" spans="1:9" s="275" customFormat="1" x14ac:dyDescent="0.35">
      <c r="A190" s="359">
        <f>+SUBTOTAL(3,$G$7:$G190)</f>
        <v>184</v>
      </c>
      <c r="B190" s="360">
        <f>Foundation!B191</f>
        <v>45505</v>
      </c>
      <c r="C190" s="370" t="str">
        <f>Foundation!C191</f>
        <v>59/2</v>
      </c>
      <c r="D190" s="370" t="str">
        <f>Foundation!D191</f>
        <v>DA+3</v>
      </c>
      <c r="E190" s="370" t="str">
        <f>Foundation!E191</f>
        <v>DFR</v>
      </c>
      <c r="F190" s="370" t="str">
        <f t="shared" si="2"/>
        <v>CP</v>
      </c>
      <c r="G190" s="371">
        <v>45527</v>
      </c>
      <c r="H190" s="372" t="str">
        <f>Foundation!H191</f>
        <v>Bhati Const.</v>
      </c>
      <c r="I190" s="473">
        <v>45505</v>
      </c>
    </row>
    <row r="191" spans="1:9" s="275" customFormat="1" x14ac:dyDescent="0.35">
      <c r="A191" s="359">
        <f>+SUBTOTAL(3,$G$7:$G191)</f>
        <v>185</v>
      </c>
      <c r="B191" s="360">
        <f>Foundation!B192</f>
        <v>45505</v>
      </c>
      <c r="C191" s="370" t="str">
        <f>Foundation!C192</f>
        <v>16/2</v>
      </c>
      <c r="D191" s="370" t="str">
        <f>Foundation!D192</f>
        <v>DA+0</v>
      </c>
      <c r="E191" s="370" t="str">
        <f>Foundation!E192</f>
        <v>DRY</v>
      </c>
      <c r="F191" s="370" t="str">
        <f t="shared" si="2"/>
        <v>Pipe</v>
      </c>
      <c r="G191" s="371">
        <v>45535</v>
      </c>
      <c r="H191" s="372" t="str">
        <f>Foundation!H192</f>
        <v>Om Enterprise</v>
      </c>
      <c r="I191" s="473">
        <v>45505</v>
      </c>
    </row>
    <row r="192" spans="1:9" s="275" customFormat="1" x14ac:dyDescent="0.35">
      <c r="A192" s="359">
        <f>+SUBTOTAL(3,$G$7:$G192)</f>
        <v>186</v>
      </c>
      <c r="B192" s="360">
        <f>Foundation!B193</f>
        <v>45505</v>
      </c>
      <c r="C192" s="370" t="str">
        <f>Foundation!C193</f>
        <v>11A/0</v>
      </c>
      <c r="D192" s="370" t="str">
        <f>Foundation!D193</f>
        <v>DB1+0</v>
      </c>
      <c r="E192" s="370" t="str">
        <f>Foundation!E193</f>
        <v>DRY</v>
      </c>
      <c r="F192" s="370" t="str">
        <f t="shared" si="2"/>
        <v>Pipe</v>
      </c>
      <c r="G192" s="371">
        <v>45530</v>
      </c>
      <c r="H192" s="372" t="str">
        <f>Foundation!H193</f>
        <v>Mci</v>
      </c>
      <c r="I192" s="473">
        <v>45505</v>
      </c>
    </row>
    <row r="193" spans="1:9" s="275" customFormat="1" x14ac:dyDescent="0.35">
      <c r="A193" s="359">
        <f>+SUBTOTAL(3,$G$7:$G193)</f>
        <v>187</v>
      </c>
      <c r="B193" s="360">
        <f>Foundation!B194</f>
        <v>45505</v>
      </c>
      <c r="C193" s="370" t="str">
        <f>Foundation!C194</f>
        <v>50/6</v>
      </c>
      <c r="D193" s="370" t="str">
        <f>Foundation!D194</f>
        <v>DA+9</v>
      </c>
      <c r="E193" s="370" t="str">
        <f>Foundation!E194</f>
        <v>Sandy</v>
      </c>
      <c r="F193" s="370" t="str">
        <f t="shared" si="2"/>
        <v>Pipe</v>
      </c>
      <c r="G193" s="371">
        <v>45564</v>
      </c>
      <c r="H193" s="372" t="str">
        <f>Foundation!H194</f>
        <v>Kalpana Const.</v>
      </c>
      <c r="I193" s="473">
        <v>45536</v>
      </c>
    </row>
    <row r="194" spans="1:9" s="275" customFormat="1" x14ac:dyDescent="0.35">
      <c r="A194" s="359">
        <f>+SUBTOTAL(3,$G$7:$G194)</f>
        <v>188</v>
      </c>
      <c r="B194" s="360">
        <f>Foundation!B195</f>
        <v>45505</v>
      </c>
      <c r="C194" s="370" t="str">
        <f>Foundation!C195</f>
        <v>53/8</v>
      </c>
      <c r="D194" s="370" t="str">
        <f>Foundation!D195</f>
        <v>DA+3</v>
      </c>
      <c r="E194" s="370" t="str">
        <f>Foundation!E195</f>
        <v>Sandy</v>
      </c>
      <c r="F194" s="370" t="str">
        <f t="shared" si="2"/>
        <v>Pipe</v>
      </c>
      <c r="G194" s="371">
        <v>45538</v>
      </c>
      <c r="H194" s="372" t="str">
        <f>Foundation!H195</f>
        <v>Bhati Const.</v>
      </c>
      <c r="I194" s="473">
        <v>45536</v>
      </c>
    </row>
    <row r="195" spans="1:9" s="275" customFormat="1" x14ac:dyDescent="0.35">
      <c r="A195" s="359">
        <f>+SUBTOTAL(3,$G$7:$G195)</f>
        <v>189</v>
      </c>
      <c r="B195" s="360">
        <f>Foundation!B196</f>
        <v>45505</v>
      </c>
      <c r="C195" s="370" t="str">
        <f>Foundation!C196</f>
        <v>17/1</v>
      </c>
      <c r="D195" s="370" t="str">
        <f>Foundation!D196</f>
        <v>DA+3</v>
      </c>
      <c r="E195" s="370" t="str">
        <f>Foundation!E196</f>
        <v>DRY</v>
      </c>
      <c r="F195" s="370" t="str">
        <f t="shared" si="2"/>
        <v>Pipe</v>
      </c>
      <c r="G195" s="371">
        <v>45534</v>
      </c>
      <c r="H195" s="372" t="str">
        <f>Foundation!H196</f>
        <v>J.P. Infra</v>
      </c>
      <c r="I195" s="473">
        <v>45505</v>
      </c>
    </row>
    <row r="196" spans="1:9" s="275" customFormat="1" x14ac:dyDescent="0.35">
      <c r="A196" s="359">
        <f>+SUBTOTAL(3,$G$7:$G196)</f>
        <v>190</v>
      </c>
      <c r="B196" s="360">
        <f>Foundation!B197</f>
        <v>45505</v>
      </c>
      <c r="C196" s="370" t="str">
        <f>Foundation!C197</f>
        <v>43/7</v>
      </c>
      <c r="D196" s="370" t="str">
        <f>Foundation!D197</f>
        <v>DA+3</v>
      </c>
      <c r="E196" s="370" t="str">
        <f>Foundation!E197</f>
        <v>Sandy</v>
      </c>
      <c r="F196" s="370" t="str">
        <f t="shared" si="2"/>
        <v>Pipe</v>
      </c>
      <c r="G196" s="371">
        <v>45534</v>
      </c>
      <c r="H196" s="372" t="str">
        <f>Foundation!H197</f>
        <v>N.R. Enterprises</v>
      </c>
      <c r="I196" s="473">
        <v>45505</v>
      </c>
    </row>
    <row r="197" spans="1:9" s="275" customFormat="1" x14ac:dyDescent="0.35">
      <c r="A197" s="359">
        <f>+SUBTOTAL(3,$G$7:$G197)</f>
        <v>191</v>
      </c>
      <c r="B197" s="360">
        <f>Foundation!B198</f>
        <v>45505</v>
      </c>
      <c r="C197" s="370" t="str">
        <f>Foundation!C198</f>
        <v>16/5</v>
      </c>
      <c r="D197" s="370" t="str">
        <f>Foundation!D198</f>
        <v>DA+3</v>
      </c>
      <c r="E197" s="370" t="str">
        <f>Foundation!E198</f>
        <v>DRY</v>
      </c>
      <c r="F197" s="370" t="str">
        <f t="shared" si="2"/>
        <v>Pipe</v>
      </c>
      <c r="G197" s="371">
        <v>45535</v>
      </c>
      <c r="H197" s="372" t="str">
        <f>Foundation!H198</f>
        <v>Majisa Construction</v>
      </c>
      <c r="I197" s="473">
        <v>45505</v>
      </c>
    </row>
    <row r="198" spans="1:9" s="275" customFormat="1" x14ac:dyDescent="0.35">
      <c r="A198" s="359">
        <f>+SUBTOTAL(3,$G$7:$G198)</f>
        <v>192</v>
      </c>
      <c r="B198" s="360">
        <f>Foundation!B199</f>
        <v>45505</v>
      </c>
      <c r="C198" s="370" t="str">
        <f>Foundation!C199</f>
        <v>19/0</v>
      </c>
      <c r="D198" s="370" t="str">
        <f>Foundation!D199</f>
        <v>DC2+0</v>
      </c>
      <c r="E198" s="370" t="str">
        <f>Foundation!E199</f>
        <v>DRY</v>
      </c>
      <c r="F198" s="370" t="str">
        <f t="shared" si="2"/>
        <v>Pipe</v>
      </c>
      <c r="G198" s="371">
        <v>45535</v>
      </c>
      <c r="H198" s="372" t="str">
        <f>Foundation!H199</f>
        <v>Vibe Infra</v>
      </c>
      <c r="I198" s="473">
        <v>45505</v>
      </c>
    </row>
    <row r="199" spans="1:9" s="275" customFormat="1" x14ac:dyDescent="0.35">
      <c r="A199" s="359">
        <f>+SUBTOTAL(3,$G$7:$G199)</f>
        <v>193</v>
      </c>
      <c r="B199" s="360">
        <f>Foundation!B200</f>
        <v>45536</v>
      </c>
      <c r="C199" s="370" t="str">
        <f>Foundation!C200</f>
        <v>11A/1</v>
      </c>
      <c r="D199" s="370" t="str">
        <f>Foundation!D200</f>
        <v>DA+3</v>
      </c>
      <c r="E199" s="370" t="str">
        <f>Foundation!E200</f>
        <v>DRY</v>
      </c>
      <c r="F199" s="370" t="str">
        <f t="shared" si="2"/>
        <v>Pipe</v>
      </c>
      <c r="G199" s="371">
        <v>45536</v>
      </c>
      <c r="H199" s="372" t="str">
        <f>Foundation!H200</f>
        <v>Mci</v>
      </c>
      <c r="I199" s="473">
        <v>45536</v>
      </c>
    </row>
    <row r="200" spans="1:9" s="275" customFormat="1" x14ac:dyDescent="0.35">
      <c r="A200" s="359">
        <f>+SUBTOTAL(3,$G$7:$G200)</f>
        <v>194</v>
      </c>
      <c r="B200" s="360">
        <f>Foundation!B201</f>
        <v>45536</v>
      </c>
      <c r="C200" s="370" t="str">
        <f>Foundation!C201</f>
        <v>19/1</v>
      </c>
      <c r="D200" s="370" t="str">
        <f>Foundation!D201</f>
        <v>DA+0</v>
      </c>
      <c r="E200" s="370" t="str">
        <f>Foundation!E201</f>
        <v>DRY</v>
      </c>
      <c r="F200" s="370" t="str">
        <f t="shared" ref="F200:F263" si="3">+IF(E200=0,"",IF(E200="DFR","CP","Pipe"))</f>
        <v>Pipe</v>
      </c>
      <c r="G200" s="371">
        <v>45539</v>
      </c>
      <c r="H200" s="372" t="str">
        <f>Foundation!H201</f>
        <v>Vibe Infra</v>
      </c>
      <c r="I200" s="473">
        <v>45536</v>
      </c>
    </row>
    <row r="201" spans="1:9" s="275" customFormat="1" x14ac:dyDescent="0.35">
      <c r="A201" s="359">
        <f>+SUBTOTAL(3,$G$7:$G201)</f>
        <v>195</v>
      </c>
      <c r="B201" s="360">
        <f>Foundation!B202</f>
        <v>45536</v>
      </c>
      <c r="C201" s="370" t="str">
        <f>Foundation!C202</f>
        <v>17/2</v>
      </c>
      <c r="D201" s="370" t="str">
        <f>Foundation!D202</f>
        <v>DA+6</v>
      </c>
      <c r="E201" s="370" t="str">
        <f>Foundation!E202</f>
        <v>DRY</v>
      </c>
      <c r="F201" s="370" t="str">
        <f t="shared" si="3"/>
        <v>Pipe</v>
      </c>
      <c r="G201" s="371">
        <v>45539</v>
      </c>
      <c r="H201" s="372" t="str">
        <f>Foundation!H202</f>
        <v>J.P. Infra</v>
      </c>
      <c r="I201" s="473">
        <v>45536</v>
      </c>
    </row>
    <row r="202" spans="1:9" s="275" customFormat="1" x14ac:dyDescent="0.35">
      <c r="A202" s="359">
        <f>+SUBTOTAL(3,$G$7:$G202)</f>
        <v>196</v>
      </c>
      <c r="B202" s="360">
        <f>Foundation!B203</f>
        <v>45536</v>
      </c>
      <c r="C202" s="370" t="str">
        <f>Foundation!C203</f>
        <v>13/2</v>
      </c>
      <c r="D202" s="370" t="str">
        <f>Foundation!D203</f>
        <v>DA+3</v>
      </c>
      <c r="E202" s="370" t="str">
        <f>Foundation!E203</f>
        <v>DRY</v>
      </c>
      <c r="F202" s="370" t="str">
        <f t="shared" si="3"/>
        <v>Pipe</v>
      </c>
      <c r="G202" s="371">
        <v>45565</v>
      </c>
      <c r="H202" s="372" t="str">
        <f>Foundation!H203</f>
        <v>Punia Construction</v>
      </c>
      <c r="I202" s="473">
        <v>45536</v>
      </c>
    </row>
    <row r="203" spans="1:9" s="275" customFormat="1" x14ac:dyDescent="0.35">
      <c r="A203" s="359">
        <f>+SUBTOTAL(3,$G$7:$G203)</f>
        <v>197</v>
      </c>
      <c r="B203" s="360">
        <f>Foundation!B204</f>
        <v>45536</v>
      </c>
      <c r="C203" s="370" t="str">
        <f>Foundation!C204</f>
        <v>43/5</v>
      </c>
      <c r="D203" s="370" t="str">
        <f>Foundation!D204</f>
        <v>DA+3</v>
      </c>
      <c r="E203" s="370" t="str">
        <f>Foundation!E204</f>
        <v>DRY</v>
      </c>
      <c r="F203" s="370" t="str">
        <f t="shared" si="3"/>
        <v>Pipe</v>
      </c>
      <c r="G203" s="371">
        <v>45541</v>
      </c>
      <c r="H203" s="372" t="str">
        <f>Foundation!H204</f>
        <v>N.R. Enterprises</v>
      </c>
      <c r="I203" s="473">
        <v>45536</v>
      </c>
    </row>
    <row r="204" spans="1:9" s="275" customFormat="1" x14ac:dyDescent="0.35">
      <c r="A204" s="359">
        <f>+SUBTOTAL(3,$G$7:$G204)</f>
        <v>198</v>
      </c>
      <c r="B204" s="360">
        <f>Foundation!B205</f>
        <v>45536</v>
      </c>
      <c r="C204" s="370" t="str">
        <f>Foundation!C205</f>
        <v>53/6</v>
      </c>
      <c r="D204" s="370" t="str">
        <f>Foundation!D205</f>
        <v>DA+6</v>
      </c>
      <c r="E204" s="370" t="str">
        <f>Foundation!E205</f>
        <v>Sandy</v>
      </c>
      <c r="F204" s="370" t="str">
        <f t="shared" si="3"/>
        <v>Pipe</v>
      </c>
      <c r="G204" s="371">
        <v>45548</v>
      </c>
      <c r="H204" s="372" t="str">
        <f>Foundation!H205</f>
        <v>Bhati Const.</v>
      </c>
      <c r="I204" s="473">
        <v>45536</v>
      </c>
    </row>
    <row r="205" spans="1:9" s="275" customFormat="1" x14ac:dyDescent="0.35">
      <c r="A205" s="359">
        <f>+SUBTOTAL(3,$G$7:$G205)</f>
        <v>199</v>
      </c>
      <c r="B205" s="360">
        <f>Foundation!B206</f>
        <v>45536</v>
      </c>
      <c r="C205" s="370" t="str">
        <f>Foundation!C206</f>
        <v>16/1</v>
      </c>
      <c r="D205" s="370" t="str">
        <f>Foundation!D206</f>
        <v>DA+0</v>
      </c>
      <c r="E205" s="370" t="str">
        <f>Foundation!E206</f>
        <v>DRY</v>
      </c>
      <c r="F205" s="370" t="str">
        <f t="shared" si="3"/>
        <v>Pipe</v>
      </c>
      <c r="G205" s="371">
        <v>45545</v>
      </c>
      <c r="H205" s="372" t="str">
        <f>Foundation!H206</f>
        <v>Sidhi Vinayak</v>
      </c>
      <c r="I205" s="473">
        <v>45536</v>
      </c>
    </row>
    <row r="206" spans="1:9" s="275" customFormat="1" x14ac:dyDescent="0.35">
      <c r="A206" s="359">
        <f>+SUBTOTAL(3,$G$7:$G206)</f>
        <v>200</v>
      </c>
      <c r="B206" s="360">
        <f>Foundation!B207</f>
        <v>45536</v>
      </c>
      <c r="C206" s="370" t="str">
        <f>Foundation!C207</f>
        <v>11A/4</v>
      </c>
      <c r="D206" s="370" t="str">
        <f>Foundation!D207</f>
        <v>DA+3</v>
      </c>
      <c r="E206" s="370" t="str">
        <f>Foundation!E207</f>
        <v>DRY</v>
      </c>
      <c r="F206" s="370" t="str">
        <f t="shared" si="3"/>
        <v>Pipe</v>
      </c>
      <c r="G206" s="371">
        <v>45565</v>
      </c>
      <c r="H206" s="372" t="str">
        <f>Foundation!H207</f>
        <v>Punia Construction</v>
      </c>
      <c r="I206" s="473">
        <v>45536</v>
      </c>
    </row>
    <row r="207" spans="1:9" s="275" customFormat="1" x14ac:dyDescent="0.35">
      <c r="A207" s="359">
        <f>+SUBTOTAL(3,$G$7:$G207)</f>
        <v>201</v>
      </c>
      <c r="B207" s="360">
        <f>Foundation!B208</f>
        <v>45536</v>
      </c>
      <c r="C207" s="370" t="str">
        <f>Foundation!C208</f>
        <v>54/1</v>
      </c>
      <c r="D207" s="370" t="str">
        <f>Foundation!D208</f>
        <v>DA+3</v>
      </c>
      <c r="E207" s="370" t="str">
        <f>Foundation!E208</f>
        <v>Sandy</v>
      </c>
      <c r="F207" s="370" t="str">
        <f t="shared" si="3"/>
        <v>Pipe</v>
      </c>
      <c r="G207" s="371">
        <v>45549</v>
      </c>
      <c r="H207" s="372" t="str">
        <f>Foundation!H208</f>
        <v>Bhati Const.</v>
      </c>
      <c r="I207" s="473">
        <v>45536</v>
      </c>
    </row>
    <row r="208" spans="1:9" s="275" customFormat="1" x14ac:dyDescent="0.35">
      <c r="A208" s="359">
        <f>+SUBTOTAL(3,$G$7:$G208)</f>
        <v>202</v>
      </c>
      <c r="B208" s="360">
        <f>Foundation!B209</f>
        <v>45536</v>
      </c>
      <c r="C208" s="370" t="str">
        <f>Foundation!C209</f>
        <v>50/3</v>
      </c>
      <c r="D208" s="370" t="str">
        <f>Foundation!D209</f>
        <v>DA+6</v>
      </c>
      <c r="E208" s="370" t="str">
        <f>Foundation!E209</f>
        <v>Sandy</v>
      </c>
      <c r="F208" s="370" t="str">
        <f t="shared" si="3"/>
        <v>Pipe</v>
      </c>
      <c r="G208" s="371">
        <v>45564</v>
      </c>
      <c r="H208" s="372" t="str">
        <f>Foundation!H209</f>
        <v>Kalpana Const.</v>
      </c>
      <c r="I208" s="473">
        <v>45536</v>
      </c>
    </row>
    <row r="209" spans="1:9" s="275" customFormat="1" x14ac:dyDescent="0.35">
      <c r="A209" s="359">
        <f>+SUBTOTAL(3,$G$7:$G209)</f>
        <v>203</v>
      </c>
      <c r="B209" s="360">
        <f>Foundation!B210</f>
        <v>45536</v>
      </c>
      <c r="C209" s="370" t="str">
        <f>Foundation!C210</f>
        <v>73/0</v>
      </c>
      <c r="D209" s="370" t="str">
        <f>Foundation!D210</f>
        <v>DB2+0</v>
      </c>
      <c r="E209" s="370" t="str">
        <f>Foundation!E210</f>
        <v>DRY</v>
      </c>
      <c r="F209" s="370" t="str">
        <f t="shared" si="3"/>
        <v>Pipe</v>
      </c>
      <c r="G209" s="371">
        <v>45550</v>
      </c>
      <c r="H209" s="372" t="str">
        <f>Foundation!H210</f>
        <v>Shree Shyam Const.</v>
      </c>
      <c r="I209" s="473">
        <v>45536</v>
      </c>
    </row>
    <row r="210" spans="1:9" s="275" customFormat="1" x14ac:dyDescent="0.35">
      <c r="A210" s="359">
        <f>+SUBTOTAL(3,$G$7:$G210)</f>
        <v>204</v>
      </c>
      <c r="B210" s="360">
        <f>Foundation!B211</f>
        <v>45536</v>
      </c>
      <c r="C210" s="370" t="str">
        <f>Foundation!C211</f>
        <v>73/9</v>
      </c>
      <c r="D210" s="370" t="str">
        <f>Foundation!D211</f>
        <v>DA+0</v>
      </c>
      <c r="E210" s="370" t="str">
        <f>Foundation!E211</f>
        <v>DRY</v>
      </c>
      <c r="F210" s="370" t="str">
        <f t="shared" si="3"/>
        <v>Pipe</v>
      </c>
      <c r="G210" s="371">
        <v>45554</v>
      </c>
      <c r="H210" s="372" t="str">
        <f>Foundation!H211</f>
        <v>Shakti Construction</v>
      </c>
      <c r="I210" s="473">
        <v>45536</v>
      </c>
    </row>
    <row r="211" spans="1:9" s="275" customFormat="1" x14ac:dyDescent="0.35">
      <c r="A211" s="359">
        <f>+SUBTOTAL(3,$G$7:$G211)</f>
        <v>205</v>
      </c>
      <c r="B211" s="360">
        <f>Foundation!B212</f>
        <v>45536</v>
      </c>
      <c r="C211" s="370" t="str">
        <f>Foundation!C212</f>
        <v>73/2</v>
      </c>
      <c r="D211" s="370" t="str">
        <f>Foundation!D212</f>
        <v>DA+0</v>
      </c>
      <c r="E211" s="370" t="str">
        <f>Foundation!E212</f>
        <v>DRY</v>
      </c>
      <c r="F211" s="370" t="str">
        <f t="shared" si="3"/>
        <v>Pipe</v>
      </c>
      <c r="G211" s="371">
        <v>45551</v>
      </c>
      <c r="H211" s="372" t="str">
        <f>Foundation!H212</f>
        <v>Shree Shyam Const.</v>
      </c>
      <c r="I211" s="473">
        <v>45536</v>
      </c>
    </row>
    <row r="212" spans="1:9" s="275" customFormat="1" x14ac:dyDescent="0.35">
      <c r="A212" s="359">
        <f>+SUBTOTAL(3,$G$7:$G212)</f>
        <v>206</v>
      </c>
      <c r="B212" s="360">
        <f>Foundation!B213</f>
        <v>45536</v>
      </c>
      <c r="C212" s="370" t="str">
        <f>Foundation!C213</f>
        <v>25/0</v>
      </c>
      <c r="D212" s="370" t="str">
        <f>Foundation!D213</f>
        <v>DC1+6</v>
      </c>
      <c r="E212" s="370" t="str">
        <f>Foundation!E213</f>
        <v>DRY</v>
      </c>
      <c r="F212" s="370" t="str">
        <f t="shared" si="3"/>
        <v>Pipe</v>
      </c>
      <c r="G212" s="371">
        <v>45561</v>
      </c>
      <c r="H212" s="372" t="str">
        <f>Foundation!H213</f>
        <v>J.P. Infra</v>
      </c>
      <c r="I212" s="473">
        <v>45536</v>
      </c>
    </row>
    <row r="213" spans="1:9" s="275" customFormat="1" x14ac:dyDescent="0.35">
      <c r="A213" s="359">
        <f>+SUBTOTAL(3,$G$7:$G213)</f>
        <v>207</v>
      </c>
      <c r="B213" s="360">
        <f>Foundation!B214</f>
        <v>45536</v>
      </c>
      <c r="C213" s="370" t="str">
        <f>Foundation!C214</f>
        <v>54/2</v>
      </c>
      <c r="D213" s="370" t="str">
        <f>Foundation!D214</f>
        <v>DA+3</v>
      </c>
      <c r="E213" s="370" t="str">
        <f>Foundation!E214</f>
        <v>Sandy</v>
      </c>
      <c r="F213" s="370" t="str">
        <f t="shared" si="3"/>
        <v>Pipe</v>
      </c>
      <c r="G213" s="371">
        <v>45549</v>
      </c>
      <c r="H213" s="372" t="str">
        <f>Foundation!H214</f>
        <v>Bhati Const.</v>
      </c>
      <c r="I213" s="473">
        <v>45536</v>
      </c>
    </row>
    <row r="214" spans="1:9" s="275" customFormat="1" x14ac:dyDescent="0.35">
      <c r="A214" s="359">
        <f>+SUBTOTAL(3,$G$7:$G214)</f>
        <v>208</v>
      </c>
      <c r="B214" s="360">
        <f>Foundation!B215</f>
        <v>45536</v>
      </c>
      <c r="C214" s="370" t="str">
        <f>Foundation!C215</f>
        <v>14A/2</v>
      </c>
      <c r="D214" s="370" t="str">
        <f>Foundation!D215</f>
        <v>DA+0</v>
      </c>
      <c r="E214" s="370" t="str">
        <f>Foundation!E215</f>
        <v>DRY</v>
      </c>
      <c r="F214" s="370" t="str">
        <f t="shared" si="3"/>
        <v>Pipe</v>
      </c>
      <c r="G214" s="371">
        <v>45565</v>
      </c>
      <c r="H214" s="372" t="str">
        <f>Foundation!H215</f>
        <v>Sidhi Vinayak</v>
      </c>
      <c r="I214" s="473">
        <v>45536</v>
      </c>
    </row>
    <row r="215" spans="1:9" s="275" customFormat="1" x14ac:dyDescent="0.35">
      <c r="A215" s="359">
        <f>+SUBTOTAL(3,$G$7:$G215)</f>
        <v>209</v>
      </c>
      <c r="B215" s="360">
        <f>Foundation!B216</f>
        <v>45536</v>
      </c>
      <c r="C215" s="370" t="str">
        <f>Foundation!C216</f>
        <v>10/4</v>
      </c>
      <c r="D215" s="370" t="str">
        <f>Foundation!D216</f>
        <v>DA+3</v>
      </c>
      <c r="E215" s="370" t="str">
        <f>Foundation!E216</f>
        <v>DFR</v>
      </c>
      <c r="F215" s="370" t="str">
        <f t="shared" si="3"/>
        <v>CP</v>
      </c>
      <c r="G215" s="371">
        <v>45565</v>
      </c>
      <c r="H215" s="372" t="str">
        <f>Foundation!H216</f>
        <v>A.B. Construction</v>
      </c>
      <c r="I215" s="473">
        <v>45536</v>
      </c>
    </row>
    <row r="216" spans="1:9" s="275" customFormat="1" x14ac:dyDescent="0.35">
      <c r="A216" s="359">
        <f>+SUBTOTAL(3,$G$7:$G216)</f>
        <v>210</v>
      </c>
      <c r="B216" s="360">
        <f>Foundation!B217</f>
        <v>45536</v>
      </c>
      <c r="C216" s="370" t="str">
        <f>Foundation!C217</f>
        <v>73/1</v>
      </c>
      <c r="D216" s="370" t="str">
        <f>Foundation!D217</f>
        <v>DA+0</v>
      </c>
      <c r="E216" s="370" t="str">
        <f>Foundation!E217</f>
        <v>DRY</v>
      </c>
      <c r="F216" s="370" t="str">
        <f t="shared" si="3"/>
        <v>Pipe</v>
      </c>
      <c r="G216" s="371">
        <v>45554</v>
      </c>
      <c r="H216" s="372" t="str">
        <f>Foundation!H217</f>
        <v>Shree Shyam Const.</v>
      </c>
      <c r="I216" s="473">
        <v>45536</v>
      </c>
    </row>
    <row r="217" spans="1:9" s="275" customFormat="1" x14ac:dyDescent="0.35">
      <c r="A217" s="359">
        <f>+SUBTOTAL(3,$G$7:$G217)</f>
        <v>211</v>
      </c>
      <c r="B217" s="360">
        <f>Foundation!B218</f>
        <v>45536</v>
      </c>
      <c r="C217" s="370" t="str">
        <f>Foundation!C218</f>
        <v>14/0</v>
      </c>
      <c r="D217" s="370" t="str">
        <f>Foundation!D218</f>
        <v>DC2+0</v>
      </c>
      <c r="E217" s="370" t="str">
        <f>Foundation!E218</f>
        <v>Sandy</v>
      </c>
      <c r="F217" s="370" t="str">
        <f t="shared" si="3"/>
        <v>Pipe</v>
      </c>
      <c r="G217" s="371">
        <v>45561</v>
      </c>
      <c r="H217" s="372" t="str">
        <f>Foundation!H218</f>
        <v>Om Enterprise</v>
      </c>
      <c r="I217" s="473">
        <v>45536</v>
      </c>
    </row>
    <row r="218" spans="1:9" s="275" customFormat="1" x14ac:dyDescent="0.35">
      <c r="A218" s="359">
        <f>+SUBTOTAL(3,$G$7:$G218)</f>
        <v>212</v>
      </c>
      <c r="B218" s="360">
        <f>Foundation!B219</f>
        <v>45536</v>
      </c>
      <c r="C218" s="370" t="str">
        <f>Foundation!C219</f>
        <v>11A/3</v>
      </c>
      <c r="D218" s="370" t="str">
        <f>Foundation!D219</f>
        <v>DA+3</v>
      </c>
      <c r="E218" s="370" t="str">
        <f>Foundation!E219</f>
        <v>DRY</v>
      </c>
      <c r="F218" s="370" t="str">
        <f t="shared" si="3"/>
        <v>Pipe</v>
      </c>
      <c r="G218" s="371">
        <v>45558</v>
      </c>
      <c r="H218" s="372" t="str">
        <f>Foundation!H219</f>
        <v>R.K. Construction</v>
      </c>
      <c r="I218" s="473">
        <v>45536</v>
      </c>
    </row>
    <row r="219" spans="1:9" s="275" customFormat="1" x14ac:dyDescent="0.35">
      <c r="A219" s="359">
        <f>+SUBTOTAL(3,$G$7:$G219)</f>
        <v>213</v>
      </c>
      <c r="B219" s="360">
        <f>Foundation!B220</f>
        <v>45536</v>
      </c>
      <c r="C219" s="370" t="str">
        <f>Foundation!C220</f>
        <v>73/6</v>
      </c>
      <c r="D219" s="370" t="str">
        <f>Foundation!D220</f>
        <v>DA+0</v>
      </c>
      <c r="E219" s="370" t="str">
        <f>Foundation!E220</f>
        <v>DRY</v>
      </c>
      <c r="F219" s="370" t="str">
        <f t="shared" si="3"/>
        <v>Pipe</v>
      </c>
      <c r="G219" s="371">
        <v>45557</v>
      </c>
      <c r="H219" s="372" t="str">
        <f>Foundation!H220</f>
        <v>Shree Shyam Const.</v>
      </c>
      <c r="I219" s="473">
        <v>45536</v>
      </c>
    </row>
    <row r="220" spans="1:9" s="275" customFormat="1" x14ac:dyDescent="0.35">
      <c r="A220" s="359">
        <f>+SUBTOTAL(3,$G$7:$G220)</f>
        <v>214</v>
      </c>
      <c r="B220" s="360">
        <f>Foundation!B221</f>
        <v>45536</v>
      </c>
      <c r="C220" s="370" t="str">
        <f>Foundation!C221</f>
        <v>42/3</v>
      </c>
      <c r="D220" s="370" t="str">
        <f>Foundation!D221</f>
        <v>DA+0</v>
      </c>
      <c r="E220" s="370" t="str">
        <f>Foundation!E221</f>
        <v>Sandy</v>
      </c>
      <c r="F220" s="370" t="str">
        <f t="shared" si="3"/>
        <v>Pipe</v>
      </c>
      <c r="G220" s="371">
        <v>45557</v>
      </c>
      <c r="H220" s="372" t="str">
        <f>Foundation!H221</f>
        <v>Mahadev Construction</v>
      </c>
      <c r="I220" s="473">
        <v>45536</v>
      </c>
    </row>
    <row r="221" spans="1:9" s="275" customFormat="1" x14ac:dyDescent="0.35">
      <c r="A221" s="359">
        <f>+SUBTOTAL(3,$G$7:$G221)</f>
        <v>215</v>
      </c>
      <c r="B221" s="360">
        <f>Foundation!B222</f>
        <v>45536</v>
      </c>
      <c r="C221" s="370" t="str">
        <f>Foundation!C222</f>
        <v>69/1</v>
      </c>
      <c r="D221" s="370" t="str">
        <f>Foundation!D222</f>
        <v>DA+3</v>
      </c>
      <c r="E221" s="370" t="str">
        <f>Foundation!E222</f>
        <v>DRY</v>
      </c>
      <c r="F221" s="370" t="str">
        <f t="shared" si="3"/>
        <v>Pipe</v>
      </c>
      <c r="G221" s="371">
        <v>45562</v>
      </c>
      <c r="H221" s="372" t="str">
        <f>Foundation!H222</f>
        <v>Bhati Const.</v>
      </c>
      <c r="I221" s="473">
        <v>45536</v>
      </c>
    </row>
    <row r="222" spans="1:9" s="275" customFormat="1" x14ac:dyDescent="0.35">
      <c r="A222" s="359">
        <f>+SUBTOTAL(3,$G$7:$G222)</f>
        <v>216</v>
      </c>
      <c r="B222" s="360">
        <f>Foundation!B223</f>
        <v>45536</v>
      </c>
      <c r="C222" s="370" t="str">
        <f>Foundation!C223</f>
        <v>25/4</v>
      </c>
      <c r="D222" s="370" t="str">
        <f>Foundation!D223</f>
        <v>DA+0</v>
      </c>
      <c r="E222" s="370" t="str">
        <f>Foundation!E223</f>
        <v>Sandy</v>
      </c>
      <c r="F222" s="370" t="str">
        <f t="shared" si="3"/>
        <v>Pipe</v>
      </c>
      <c r="G222" s="371">
        <v>45565</v>
      </c>
      <c r="H222" s="372" t="str">
        <f>Foundation!H223</f>
        <v>J.P. Infra</v>
      </c>
      <c r="I222" s="473">
        <v>45536</v>
      </c>
    </row>
    <row r="223" spans="1:9" s="275" customFormat="1" x14ac:dyDescent="0.35">
      <c r="A223" s="359">
        <f>+SUBTOTAL(3,$G$7:$G223)</f>
        <v>217</v>
      </c>
      <c r="B223" s="360">
        <f>Foundation!B224</f>
        <v>45536</v>
      </c>
      <c r="C223" s="370" t="str">
        <f>Foundation!C224</f>
        <v>73/5</v>
      </c>
      <c r="D223" s="370" t="str">
        <f>Foundation!D224</f>
        <v>DA+0</v>
      </c>
      <c r="E223" s="370" t="str">
        <f>Foundation!E224</f>
        <v>DRY</v>
      </c>
      <c r="F223" s="370" t="str">
        <f t="shared" si="3"/>
        <v>Pipe</v>
      </c>
      <c r="G223" s="371">
        <v>45572</v>
      </c>
      <c r="H223" s="372" t="str">
        <f>Foundation!H224</f>
        <v>Shree Shyam Const.</v>
      </c>
      <c r="I223" s="473">
        <v>45566</v>
      </c>
    </row>
    <row r="224" spans="1:9" s="275" customFormat="1" x14ac:dyDescent="0.35">
      <c r="A224" s="359">
        <f>+SUBTOTAL(3,$G$7:$G224)</f>
        <v>218</v>
      </c>
      <c r="B224" s="360">
        <f>Foundation!B225</f>
        <v>45536</v>
      </c>
      <c r="C224" s="370" t="str">
        <f>Foundation!C225</f>
        <v>43/4</v>
      </c>
      <c r="D224" s="370" t="str">
        <f>Foundation!D225</f>
        <v>DA+3</v>
      </c>
      <c r="E224" s="370" t="str">
        <f>Foundation!E225</f>
        <v>Sandy</v>
      </c>
      <c r="F224" s="370" t="str">
        <f t="shared" si="3"/>
        <v>Pipe</v>
      </c>
      <c r="G224" s="371">
        <v>45565</v>
      </c>
      <c r="H224" s="372" t="str">
        <f>Foundation!H225</f>
        <v>N.R. Enterprises</v>
      </c>
      <c r="I224" s="473">
        <v>45536</v>
      </c>
    </row>
    <row r="225" spans="1:9" s="275" customFormat="1" x14ac:dyDescent="0.35">
      <c r="A225" s="359">
        <f>+SUBTOTAL(3,$G$7:$G225)</f>
        <v>219</v>
      </c>
      <c r="B225" s="360">
        <f>Foundation!B226</f>
        <v>45536</v>
      </c>
      <c r="C225" s="370" t="str">
        <f>Foundation!C226</f>
        <v>13/1</v>
      </c>
      <c r="D225" s="370" t="str">
        <f>Foundation!D226</f>
        <v>DA+9</v>
      </c>
      <c r="E225" s="370" t="str">
        <f>Foundation!E226</f>
        <v>DRY</v>
      </c>
      <c r="F225" s="370" t="str">
        <f t="shared" si="3"/>
        <v>Pipe</v>
      </c>
      <c r="G225" s="371">
        <v>45565</v>
      </c>
      <c r="H225" s="372" t="str">
        <f>Foundation!H226</f>
        <v>Punia Construction</v>
      </c>
      <c r="I225" s="473">
        <v>45536</v>
      </c>
    </row>
    <row r="226" spans="1:9" s="275" customFormat="1" x14ac:dyDescent="0.35">
      <c r="A226" s="359">
        <f>+SUBTOTAL(3,$G$7:$G226)</f>
        <v>220</v>
      </c>
      <c r="B226" s="360">
        <f>Foundation!B227</f>
        <v>45536</v>
      </c>
      <c r="C226" s="370" t="str">
        <f>Foundation!C227</f>
        <v>40/2</v>
      </c>
      <c r="D226" s="370" t="str">
        <f>Foundation!D227</f>
        <v>DA+3</v>
      </c>
      <c r="E226" s="370" t="str">
        <f>Foundation!E227</f>
        <v>Sandy</v>
      </c>
      <c r="F226" s="370" t="str">
        <f t="shared" si="3"/>
        <v>Pipe</v>
      </c>
      <c r="G226" s="371">
        <v>45565</v>
      </c>
      <c r="H226" s="372" t="str">
        <f>Foundation!H227</f>
        <v>D.R. Construction</v>
      </c>
      <c r="I226" s="473">
        <v>45536</v>
      </c>
    </row>
    <row r="227" spans="1:9" s="275" customFormat="1" x14ac:dyDescent="0.35">
      <c r="A227" s="359">
        <f>+SUBTOTAL(3,$G$7:$G227)</f>
        <v>221</v>
      </c>
      <c r="B227" s="360">
        <f>Foundation!B228</f>
        <v>45536</v>
      </c>
      <c r="C227" s="370" t="str">
        <f>Foundation!C228</f>
        <v>73/8</v>
      </c>
      <c r="D227" s="370" t="str">
        <f>Foundation!D228</f>
        <v>DA+3</v>
      </c>
      <c r="E227" s="370" t="str">
        <f>Foundation!E228</f>
        <v>DRY</v>
      </c>
      <c r="F227" s="370" t="str">
        <f t="shared" si="3"/>
        <v>Pipe</v>
      </c>
      <c r="G227" s="371">
        <v>45572</v>
      </c>
      <c r="H227" s="372" t="str">
        <f>Foundation!H228</f>
        <v>Shakti Construction</v>
      </c>
      <c r="I227" s="473">
        <v>45566</v>
      </c>
    </row>
    <row r="228" spans="1:9" s="275" customFormat="1" x14ac:dyDescent="0.35">
      <c r="A228" s="359">
        <f>+SUBTOTAL(3,$G$7:$G228)</f>
        <v>222</v>
      </c>
      <c r="B228" s="360">
        <f>Foundation!B229</f>
        <v>45536</v>
      </c>
      <c r="C228" s="370" t="str">
        <f>Foundation!C229</f>
        <v>59/1</v>
      </c>
      <c r="D228" s="370" t="str">
        <f>Foundation!D229</f>
        <v>DA+3</v>
      </c>
      <c r="E228" s="370" t="str">
        <f>Foundation!E229</f>
        <v>DRY</v>
      </c>
      <c r="F228" s="370" t="str">
        <f t="shared" si="3"/>
        <v>Pipe</v>
      </c>
      <c r="G228" s="371">
        <v>45566</v>
      </c>
      <c r="H228" s="372" t="str">
        <f>Foundation!H229</f>
        <v>Bhati Const.</v>
      </c>
      <c r="I228" s="473">
        <v>45566</v>
      </c>
    </row>
    <row r="229" spans="1:9" s="275" customFormat="1" x14ac:dyDescent="0.35">
      <c r="A229" s="359">
        <f>+SUBTOTAL(3,$G$7:$G229)</f>
        <v>223</v>
      </c>
      <c r="B229" s="360">
        <f>Foundation!B230</f>
        <v>45536</v>
      </c>
      <c r="C229" s="370" t="str">
        <f>Foundation!C230</f>
        <v>19/2</v>
      </c>
      <c r="D229" s="370" t="str">
        <f>Foundation!D230</f>
        <v>DA+0</v>
      </c>
      <c r="E229" s="370" t="str">
        <f>Foundation!E230</f>
        <v>DRY</v>
      </c>
      <c r="F229" s="370" t="str">
        <f t="shared" si="3"/>
        <v>Pipe</v>
      </c>
      <c r="G229" s="371">
        <v>45565</v>
      </c>
      <c r="H229" s="372" t="str">
        <f>Foundation!H230</f>
        <v>Vibe Infra</v>
      </c>
      <c r="I229" s="473">
        <v>45536</v>
      </c>
    </row>
    <row r="230" spans="1:9" s="275" customFormat="1" x14ac:dyDescent="0.35">
      <c r="A230" s="359">
        <f>+SUBTOTAL(3,$G$7:$G230)</f>
        <v>224</v>
      </c>
      <c r="B230" s="360">
        <f>Foundation!B231</f>
        <v>45536</v>
      </c>
      <c r="C230" s="370" t="str">
        <f>Foundation!C231</f>
        <v>72/2</v>
      </c>
      <c r="D230" s="370" t="str">
        <f>Foundation!D231</f>
        <v>DA+0</v>
      </c>
      <c r="E230" s="370" t="str">
        <f>Foundation!E231</f>
        <v>DRY</v>
      </c>
      <c r="F230" s="370" t="str">
        <f t="shared" si="3"/>
        <v>Pipe</v>
      </c>
      <c r="G230" s="371">
        <v>45572</v>
      </c>
      <c r="H230" s="372" t="str">
        <f>Foundation!H231</f>
        <v>Shree Shyam Const.</v>
      </c>
      <c r="I230" s="473">
        <v>45566</v>
      </c>
    </row>
    <row r="231" spans="1:9" s="275" customFormat="1" x14ac:dyDescent="0.35">
      <c r="A231" s="359">
        <f>+SUBTOTAL(3,$G$7:$G231)</f>
        <v>225</v>
      </c>
      <c r="B231" s="360">
        <f>Foundation!B232</f>
        <v>45536</v>
      </c>
      <c r="C231" s="370" t="str">
        <f>Foundation!C232</f>
        <v>17/0</v>
      </c>
      <c r="D231" s="370" t="str">
        <f>Foundation!D232</f>
        <v>DB2+3</v>
      </c>
      <c r="E231" s="370" t="str">
        <f>Foundation!E232</f>
        <v>DRY</v>
      </c>
      <c r="F231" s="370" t="str">
        <f t="shared" si="3"/>
        <v>Pipe</v>
      </c>
      <c r="G231" s="371">
        <v>45565</v>
      </c>
      <c r="H231" s="372" t="str">
        <f>Foundation!H232</f>
        <v>Om Enterprise</v>
      </c>
      <c r="I231" s="473">
        <v>45536</v>
      </c>
    </row>
    <row r="232" spans="1:9" s="275" customFormat="1" x14ac:dyDescent="0.35">
      <c r="A232" s="359">
        <f>+SUBTOTAL(3,$G$7:$G232)</f>
        <v>226</v>
      </c>
      <c r="B232" s="360">
        <f>Foundation!B233</f>
        <v>45536</v>
      </c>
      <c r="C232" s="370" t="str">
        <f>Foundation!C233</f>
        <v>66/0</v>
      </c>
      <c r="D232" s="370" t="str">
        <f>Foundation!D233</f>
        <v>DC2+6</v>
      </c>
      <c r="E232" s="370" t="str">
        <f>Foundation!E233</f>
        <v>DRY</v>
      </c>
      <c r="F232" s="370" t="str">
        <f t="shared" si="3"/>
        <v>Pipe</v>
      </c>
      <c r="G232" s="371">
        <v>45562</v>
      </c>
      <c r="H232" s="372" t="str">
        <f>Foundation!H233</f>
        <v>Bhati Const.</v>
      </c>
      <c r="I232" s="473">
        <v>45536</v>
      </c>
    </row>
    <row r="233" spans="1:9" s="275" customFormat="1" x14ac:dyDescent="0.35">
      <c r="A233" s="359">
        <f>+SUBTOTAL(3,$G$7:$G233)</f>
        <v>227</v>
      </c>
      <c r="B233" s="360">
        <f>Foundation!B234</f>
        <v>45536</v>
      </c>
      <c r="C233" s="370" t="str">
        <f>Foundation!C234</f>
        <v>59/11</v>
      </c>
      <c r="D233" s="370" t="str">
        <f>Foundation!D234</f>
        <v>DA+6</v>
      </c>
      <c r="E233" s="370" t="str">
        <f>Foundation!E234</f>
        <v>DFR</v>
      </c>
      <c r="F233" s="370" t="str">
        <f t="shared" si="3"/>
        <v>CP</v>
      </c>
      <c r="G233" s="371">
        <v>45563</v>
      </c>
      <c r="H233" s="372" t="str">
        <f>Foundation!H234</f>
        <v>Mahadev Eng</v>
      </c>
      <c r="I233" s="473">
        <v>45536</v>
      </c>
    </row>
    <row r="234" spans="1:9" s="275" customFormat="1" x14ac:dyDescent="0.35">
      <c r="A234" s="359">
        <f>+SUBTOTAL(3,$G$7:$G234)</f>
        <v>228</v>
      </c>
      <c r="B234" s="360">
        <f>Foundation!B235</f>
        <v>45536</v>
      </c>
      <c r="C234" s="370" t="str">
        <f>Foundation!C235</f>
        <v>19/3</v>
      </c>
      <c r="D234" s="370" t="str">
        <f>Foundation!D235</f>
        <v>DA+0</v>
      </c>
      <c r="E234" s="370" t="str">
        <f>Foundation!E235</f>
        <v>DRY</v>
      </c>
      <c r="F234" s="370" t="str">
        <f t="shared" si="3"/>
        <v>Pipe</v>
      </c>
      <c r="G234" s="371">
        <v>45579</v>
      </c>
      <c r="H234" s="372" t="str">
        <f>Foundation!H235</f>
        <v>Vibe Infra</v>
      </c>
      <c r="I234" s="473">
        <v>45566</v>
      </c>
    </row>
    <row r="235" spans="1:9" s="275" customFormat="1" x14ac:dyDescent="0.35">
      <c r="A235" s="359">
        <f>+SUBTOTAL(3,$G$7:$G235)</f>
        <v>229</v>
      </c>
      <c r="B235" s="360">
        <f>Foundation!B236</f>
        <v>45536</v>
      </c>
      <c r="C235" s="370" t="str">
        <f>Foundation!C236</f>
        <v>43/3</v>
      </c>
      <c r="D235" s="370" t="str">
        <f>Foundation!D236</f>
        <v>DA+0</v>
      </c>
      <c r="E235" s="370" t="str">
        <f>Foundation!E236</f>
        <v>DRY</v>
      </c>
      <c r="F235" s="370" t="str">
        <f t="shared" si="3"/>
        <v>Pipe</v>
      </c>
      <c r="G235" s="371">
        <v>45565</v>
      </c>
      <c r="H235" s="372" t="str">
        <f>Foundation!H236</f>
        <v>Parsuram Sai</v>
      </c>
      <c r="I235" s="473">
        <v>45536</v>
      </c>
    </row>
    <row r="236" spans="1:9" s="275" customFormat="1" x14ac:dyDescent="0.35">
      <c r="A236" s="359">
        <f>+SUBTOTAL(3,$G$7:$G236)</f>
        <v>230</v>
      </c>
      <c r="B236" s="360">
        <f>Foundation!B237</f>
        <v>45536</v>
      </c>
      <c r="C236" s="370" t="str">
        <f>Foundation!C237</f>
        <v>73/3</v>
      </c>
      <c r="D236" s="370" t="str">
        <f>Foundation!D237</f>
        <v>DA+0</v>
      </c>
      <c r="E236" s="370" t="str">
        <f>Foundation!E237</f>
        <v>DRY</v>
      </c>
      <c r="F236" s="370" t="str">
        <f t="shared" si="3"/>
        <v>Pipe</v>
      </c>
      <c r="G236" s="371">
        <v>45572</v>
      </c>
      <c r="H236" s="372" t="str">
        <f>Foundation!H237</f>
        <v>Awadh Const.</v>
      </c>
      <c r="I236" s="473">
        <v>45566</v>
      </c>
    </row>
    <row r="237" spans="1:9" s="275" customFormat="1" x14ac:dyDescent="0.35">
      <c r="A237" s="359">
        <f>+SUBTOTAL(3,$G$7:$G237)</f>
        <v>231</v>
      </c>
      <c r="B237" s="360">
        <f>Foundation!B238</f>
        <v>45566</v>
      </c>
      <c r="C237" s="370" t="str">
        <f>Foundation!C238</f>
        <v>73/7</v>
      </c>
      <c r="D237" s="370" t="str">
        <f>Foundation!D238</f>
        <v>DA+0</v>
      </c>
      <c r="E237" s="370" t="str">
        <f>Foundation!E238</f>
        <v>DRY</v>
      </c>
      <c r="F237" s="370" t="str">
        <f t="shared" si="3"/>
        <v>Pipe</v>
      </c>
      <c r="G237" s="371">
        <v>45572</v>
      </c>
      <c r="H237" s="372" t="str">
        <f>Foundation!H238</f>
        <v>Shakti Construction</v>
      </c>
      <c r="I237" s="473">
        <v>45566</v>
      </c>
    </row>
    <row r="238" spans="1:9" s="275" customFormat="1" x14ac:dyDescent="0.35">
      <c r="A238" s="359">
        <f>+SUBTOTAL(3,$G$7:$G238)</f>
        <v>232</v>
      </c>
      <c r="B238" s="360">
        <f>Foundation!B239</f>
        <v>45566</v>
      </c>
      <c r="C238" s="370" t="str">
        <f>Foundation!C239</f>
        <v>59/0</v>
      </c>
      <c r="D238" s="370" t="str">
        <f>Foundation!D239</f>
        <v>DC2+0</v>
      </c>
      <c r="E238" s="370" t="str">
        <f>Foundation!E239</f>
        <v>DRY</v>
      </c>
      <c r="F238" s="370" t="str">
        <f t="shared" si="3"/>
        <v>Pipe</v>
      </c>
      <c r="G238" s="371">
        <v>45570</v>
      </c>
      <c r="H238" s="372" t="str">
        <f>Foundation!H239</f>
        <v>Bhati Const.</v>
      </c>
      <c r="I238" s="473">
        <v>45566</v>
      </c>
    </row>
    <row r="239" spans="1:9" s="275" customFormat="1" x14ac:dyDescent="0.35">
      <c r="A239" s="359">
        <f>+SUBTOTAL(3,$G$7:$G239)</f>
        <v>233</v>
      </c>
      <c r="B239" s="360">
        <f>Foundation!B240</f>
        <v>45566</v>
      </c>
      <c r="C239" s="370" t="str">
        <f>Foundation!C240</f>
        <v>67/0</v>
      </c>
      <c r="D239" s="370" t="str">
        <f>Foundation!D240</f>
        <v>DC1+9</v>
      </c>
      <c r="E239" s="370" t="str">
        <f>Foundation!E240</f>
        <v>DRY</v>
      </c>
      <c r="F239" s="370" t="str">
        <f t="shared" si="3"/>
        <v>Pipe</v>
      </c>
      <c r="G239" s="371">
        <v>45575</v>
      </c>
      <c r="H239" s="372" t="str">
        <f>Foundation!H240</f>
        <v>Bhati Const.</v>
      </c>
      <c r="I239" s="473">
        <v>45566</v>
      </c>
    </row>
    <row r="240" spans="1:9" s="275" customFormat="1" x14ac:dyDescent="0.35">
      <c r="A240" s="359">
        <f>+SUBTOTAL(3,$G$7:$G240)</f>
        <v>234</v>
      </c>
      <c r="B240" s="360">
        <f>Foundation!B241</f>
        <v>45566</v>
      </c>
      <c r="C240" s="370" t="str">
        <f>Foundation!C241</f>
        <v>42/5</v>
      </c>
      <c r="D240" s="370" t="str">
        <f>Foundation!D241</f>
        <v>DA+9</v>
      </c>
      <c r="E240" s="370" t="str">
        <f>Foundation!E241</f>
        <v>Sandy</v>
      </c>
      <c r="F240" s="370" t="str">
        <f t="shared" si="3"/>
        <v>Pipe</v>
      </c>
      <c r="G240" s="371">
        <v>45593</v>
      </c>
      <c r="H240" s="372" t="str">
        <f>Foundation!H241</f>
        <v>Mahadev Construction</v>
      </c>
      <c r="I240" s="473">
        <v>45566</v>
      </c>
    </row>
    <row r="241" spans="1:9" s="275" customFormat="1" x14ac:dyDescent="0.35">
      <c r="A241" s="359">
        <f>+SUBTOTAL(3,$G$7:$G241)</f>
        <v>235</v>
      </c>
      <c r="B241" s="360">
        <f>Foundation!B242</f>
        <v>45566</v>
      </c>
      <c r="C241" s="370" t="str">
        <f>Foundation!C242</f>
        <v>43/0</v>
      </c>
      <c r="D241" s="370" t="str">
        <f>Foundation!D242</f>
        <v>DB1+0</v>
      </c>
      <c r="E241" s="370" t="str">
        <f>Foundation!E242</f>
        <v>Sandy</v>
      </c>
      <c r="F241" s="370" t="str">
        <f t="shared" si="3"/>
        <v>Pipe</v>
      </c>
      <c r="G241" s="371">
        <v>45574</v>
      </c>
      <c r="H241" s="372" t="str">
        <f>Foundation!H242</f>
        <v>N.R. Enterprises</v>
      </c>
      <c r="I241" s="473">
        <v>45566</v>
      </c>
    </row>
    <row r="242" spans="1:9" s="275" customFormat="1" x14ac:dyDescent="0.35">
      <c r="A242" s="359">
        <f>+SUBTOTAL(3,$G$7:$G242)</f>
        <v>236</v>
      </c>
      <c r="B242" s="360">
        <f>Foundation!B243</f>
        <v>45566</v>
      </c>
      <c r="C242" s="370" t="str">
        <f>Foundation!C243</f>
        <v>25/3</v>
      </c>
      <c r="D242" s="370" t="str">
        <f>Foundation!D243</f>
        <v>DA+0</v>
      </c>
      <c r="E242" s="370" t="str">
        <f>Foundation!E243</f>
        <v>Sandy</v>
      </c>
      <c r="F242" s="370" t="str">
        <f t="shared" si="3"/>
        <v>Pipe</v>
      </c>
      <c r="G242" s="371">
        <v>45573</v>
      </c>
      <c r="H242" s="372" t="str">
        <f>Foundation!H243</f>
        <v>J.P. Infra</v>
      </c>
      <c r="I242" s="473">
        <v>45566</v>
      </c>
    </row>
    <row r="243" spans="1:9" s="275" customFormat="1" x14ac:dyDescent="0.35">
      <c r="A243" s="359">
        <f>+SUBTOTAL(3,$G$7:$G243)</f>
        <v>237</v>
      </c>
      <c r="B243" s="360">
        <f>Foundation!B244</f>
        <v>45566</v>
      </c>
      <c r="C243" s="370" t="str">
        <f>Foundation!C244</f>
        <v>69/0</v>
      </c>
      <c r="D243" s="370" t="str">
        <f>Foundation!D244</f>
        <v>DB2+0</v>
      </c>
      <c r="E243" s="370" t="str">
        <f>Foundation!E244</f>
        <v>DFR</v>
      </c>
      <c r="F243" s="370" t="str">
        <f t="shared" si="3"/>
        <v>CP</v>
      </c>
      <c r="G243" s="371">
        <v>45581</v>
      </c>
      <c r="H243" s="372" t="str">
        <f>Foundation!H244</f>
        <v>Bhati Const.</v>
      </c>
      <c r="I243" s="473">
        <v>45566</v>
      </c>
    </row>
    <row r="244" spans="1:9" s="275" customFormat="1" x14ac:dyDescent="0.35">
      <c r="A244" s="359">
        <f>+SUBTOTAL(3,$G$7:$G244)</f>
        <v>238</v>
      </c>
      <c r="B244" s="360">
        <f>Foundation!B245</f>
        <v>45566</v>
      </c>
      <c r="C244" s="370" t="str">
        <f>Foundation!C245</f>
        <v>73/4</v>
      </c>
      <c r="D244" s="370" t="str">
        <f>Foundation!D245</f>
        <v>DA+0</v>
      </c>
      <c r="E244" s="370" t="str">
        <f>Foundation!E245</f>
        <v>DRY</v>
      </c>
      <c r="F244" s="370" t="str">
        <f t="shared" si="3"/>
        <v>Pipe</v>
      </c>
      <c r="G244" s="371">
        <v>45575</v>
      </c>
      <c r="H244" s="372" t="str">
        <f>Foundation!H245</f>
        <v>Shree Shyam Const.</v>
      </c>
      <c r="I244" s="473">
        <v>45566</v>
      </c>
    </row>
    <row r="245" spans="1:9" s="275" customFormat="1" x14ac:dyDescent="0.35">
      <c r="A245" s="359">
        <f>+SUBTOTAL(3,$G$7:$G245)</f>
        <v>239</v>
      </c>
      <c r="B245" s="360">
        <f>Foundation!B246</f>
        <v>45566</v>
      </c>
      <c r="C245" s="370" t="str">
        <f>Foundation!C246</f>
        <v>22/13</v>
      </c>
      <c r="D245" s="370" t="str">
        <f>Foundation!D246</f>
        <v>DA+6</v>
      </c>
      <c r="E245" s="370" t="str">
        <f>Foundation!E246</f>
        <v>Sandy</v>
      </c>
      <c r="F245" s="370" t="str">
        <f t="shared" si="3"/>
        <v>Pipe</v>
      </c>
      <c r="G245" s="371">
        <v>45635</v>
      </c>
      <c r="H245" s="372" t="str">
        <f>Foundation!H246</f>
        <v>Rbm</v>
      </c>
      <c r="I245" s="473">
        <v>45627</v>
      </c>
    </row>
    <row r="246" spans="1:9" s="275" customFormat="1" x14ac:dyDescent="0.35">
      <c r="A246" s="359">
        <f>+SUBTOTAL(3,$G$7:$G246)</f>
        <v>240</v>
      </c>
      <c r="B246" s="360">
        <f>Foundation!B247</f>
        <v>45566</v>
      </c>
      <c r="C246" s="370" t="str">
        <f>Foundation!C247</f>
        <v>74/0</v>
      </c>
      <c r="D246" s="370" t="str">
        <f>Foundation!D247</f>
        <v>DB2+0</v>
      </c>
      <c r="E246" s="370" t="str">
        <f>Foundation!E247</f>
        <v>Sandy</v>
      </c>
      <c r="F246" s="370" t="str">
        <f t="shared" si="3"/>
        <v>Pipe</v>
      </c>
      <c r="G246" s="371">
        <v>45581</v>
      </c>
      <c r="H246" s="372" t="str">
        <f>Foundation!H247</f>
        <v>Shakti Construction</v>
      </c>
      <c r="I246" s="473">
        <v>45566</v>
      </c>
    </row>
    <row r="247" spans="1:9" s="275" customFormat="1" x14ac:dyDescent="0.35">
      <c r="A247" s="359">
        <f>+SUBTOTAL(3,$G$7:$G247)</f>
        <v>241</v>
      </c>
      <c r="B247" s="360">
        <f>Foundation!B248</f>
        <v>45566</v>
      </c>
      <c r="C247" s="370" t="str">
        <f>Foundation!C248</f>
        <v>25/1</v>
      </c>
      <c r="D247" s="370" t="str">
        <f>Foundation!D248</f>
        <v>DA+3</v>
      </c>
      <c r="E247" s="370" t="str">
        <f>Foundation!E248</f>
        <v>DRY</v>
      </c>
      <c r="F247" s="370" t="str">
        <f t="shared" si="3"/>
        <v>Pipe</v>
      </c>
      <c r="G247" s="371">
        <v>45643</v>
      </c>
      <c r="H247" s="372" t="str">
        <f>Foundation!H248</f>
        <v>J.P. Infra</v>
      </c>
      <c r="I247" s="473">
        <v>45627</v>
      </c>
    </row>
    <row r="248" spans="1:9" s="275" customFormat="1" x14ac:dyDescent="0.35">
      <c r="A248" s="359">
        <f>+SUBTOTAL(3,$G$7:$G248)</f>
        <v>242</v>
      </c>
      <c r="B248" s="360">
        <f>Foundation!B249</f>
        <v>45566</v>
      </c>
      <c r="C248" s="370" t="str">
        <f>Foundation!C249</f>
        <v>43/2</v>
      </c>
      <c r="D248" s="370" t="str">
        <f>Foundation!D249</f>
        <v>DA+0</v>
      </c>
      <c r="E248" s="370" t="str">
        <f>Foundation!E249</f>
        <v>Sandy</v>
      </c>
      <c r="F248" s="370" t="str">
        <f t="shared" si="3"/>
        <v>Pipe</v>
      </c>
      <c r="G248" s="371">
        <v>45647</v>
      </c>
      <c r="H248" s="372" t="str">
        <f>Foundation!H249</f>
        <v>Parsuram Sai</v>
      </c>
      <c r="I248" s="473">
        <v>45627</v>
      </c>
    </row>
    <row r="249" spans="1:9" s="275" customFormat="1" x14ac:dyDescent="0.35">
      <c r="A249" s="359">
        <f>+SUBTOTAL(3,$G$7:$G249)</f>
        <v>243</v>
      </c>
      <c r="B249" s="360">
        <f>Foundation!B250</f>
        <v>45566</v>
      </c>
      <c r="C249" s="370" t="str">
        <f>Foundation!C250</f>
        <v>72/3</v>
      </c>
      <c r="D249" s="370" t="str">
        <f>Foundation!D250</f>
        <v>DA+3</v>
      </c>
      <c r="E249" s="370" t="str">
        <f>Foundation!E250</f>
        <v>DRY</v>
      </c>
      <c r="F249" s="370" t="str">
        <f t="shared" si="3"/>
        <v>Pipe</v>
      </c>
      <c r="G249" s="371">
        <v>45583</v>
      </c>
      <c r="H249" s="372" t="str">
        <f>Foundation!H250</f>
        <v>Shree Shyam Const.</v>
      </c>
      <c r="I249" s="473">
        <v>45566</v>
      </c>
    </row>
    <row r="250" spans="1:9" s="275" customFormat="1" x14ac:dyDescent="0.35">
      <c r="A250" s="359">
        <f>+SUBTOTAL(3,$G$7:$G250)</f>
        <v>244</v>
      </c>
      <c r="B250" s="360">
        <f>Foundation!B251</f>
        <v>45566</v>
      </c>
      <c r="C250" s="370" t="str">
        <f>Foundation!C251</f>
        <v>43/11</v>
      </c>
      <c r="D250" s="370" t="str">
        <f>Foundation!D251</f>
        <v>DA+3</v>
      </c>
      <c r="E250" s="370" t="str">
        <f>Foundation!E251</f>
        <v>Sandy</v>
      </c>
      <c r="F250" s="370" t="str">
        <f t="shared" si="3"/>
        <v>Pipe</v>
      </c>
      <c r="G250" s="371">
        <v>45643</v>
      </c>
      <c r="H250" s="372" t="str">
        <f>Foundation!H251</f>
        <v>Jitendra Enterprises</v>
      </c>
      <c r="I250" s="473">
        <v>45627</v>
      </c>
    </row>
    <row r="251" spans="1:9" s="275" customFormat="1" x14ac:dyDescent="0.35">
      <c r="A251" s="359">
        <f>+SUBTOTAL(3,$G$7:$G251)</f>
        <v>245</v>
      </c>
      <c r="B251" s="360">
        <f>Foundation!B252</f>
        <v>45566</v>
      </c>
      <c r="C251" s="370" t="str">
        <f>Foundation!C252</f>
        <v>13/0</v>
      </c>
      <c r="D251" s="370" t="str">
        <f>Foundation!D252</f>
        <v>DD60+3</v>
      </c>
      <c r="E251" s="370" t="str">
        <f>Foundation!E252</f>
        <v>DRY</v>
      </c>
      <c r="F251" s="370" t="str">
        <f t="shared" si="3"/>
        <v>Pipe</v>
      </c>
      <c r="G251" s="371">
        <v>45669</v>
      </c>
      <c r="H251" s="372" t="str">
        <f>Foundation!H252</f>
        <v>R.K. Construction</v>
      </c>
      <c r="I251" s="473">
        <v>45658</v>
      </c>
    </row>
    <row r="252" spans="1:9" s="275" customFormat="1" x14ac:dyDescent="0.35">
      <c r="A252" s="359">
        <f>+SUBTOTAL(3,$G$7:$G252)</f>
        <v>246</v>
      </c>
      <c r="B252" s="360">
        <f>Foundation!B253</f>
        <v>45566</v>
      </c>
      <c r="C252" s="370" t="str">
        <f>Foundation!C253</f>
        <v>71/7</v>
      </c>
      <c r="D252" s="370" t="str">
        <f>Foundation!D253</f>
        <v>DA+3</v>
      </c>
      <c r="E252" s="370" t="str">
        <f>Foundation!E253</f>
        <v>DRY</v>
      </c>
      <c r="F252" s="370" t="str">
        <f t="shared" si="3"/>
        <v>Pipe</v>
      </c>
      <c r="G252" s="371">
        <v>45587</v>
      </c>
      <c r="H252" s="372" t="str">
        <f>Foundation!H253</f>
        <v>Shree Shyam Const.</v>
      </c>
      <c r="I252" s="473">
        <v>45566</v>
      </c>
    </row>
    <row r="253" spans="1:9" s="275" customFormat="1" x14ac:dyDescent="0.35">
      <c r="A253" s="359">
        <f>+SUBTOTAL(3,$G$7:$G253)</f>
        <v>247</v>
      </c>
      <c r="B253" s="360">
        <f>Foundation!B254</f>
        <v>45566</v>
      </c>
      <c r="C253" s="370" t="str">
        <f>Foundation!C254</f>
        <v>59/4</v>
      </c>
      <c r="D253" s="370" t="str">
        <f>Foundation!D254</f>
        <v>DA+3</v>
      </c>
      <c r="E253" s="370" t="str">
        <f>Foundation!E254</f>
        <v>DFR</v>
      </c>
      <c r="F253" s="370" t="str">
        <f t="shared" si="3"/>
        <v>CP</v>
      </c>
      <c r="G253" s="371">
        <v>45588</v>
      </c>
      <c r="H253" s="372" t="str">
        <f>Foundation!H254</f>
        <v>Bhati Const.</v>
      </c>
      <c r="I253" s="473">
        <v>45566</v>
      </c>
    </row>
    <row r="254" spans="1:9" s="275" customFormat="1" x14ac:dyDescent="0.35">
      <c r="A254" s="359">
        <f>+SUBTOTAL(3,$G$7:$G254)</f>
        <v>248</v>
      </c>
      <c r="B254" s="360">
        <f>Foundation!B255</f>
        <v>45566</v>
      </c>
      <c r="C254" s="370" t="str">
        <f>Foundation!C255</f>
        <v>22/12</v>
      </c>
      <c r="D254" s="370" t="str">
        <f>Foundation!D255</f>
        <v>DA+3</v>
      </c>
      <c r="E254" s="370" t="str">
        <f>Foundation!E255</f>
        <v>Sandy</v>
      </c>
      <c r="F254" s="370" t="str">
        <f t="shared" si="3"/>
        <v>Pipe</v>
      </c>
      <c r="G254" s="371">
        <v>45635</v>
      </c>
      <c r="H254" s="372" t="str">
        <f>Foundation!H255</f>
        <v>Rbm</v>
      </c>
      <c r="I254" s="473">
        <v>45627</v>
      </c>
    </row>
    <row r="255" spans="1:9" s="275" customFormat="1" x14ac:dyDescent="0.35">
      <c r="A255" s="359">
        <f>+SUBTOTAL(3,$G$7:$G255)</f>
        <v>249</v>
      </c>
      <c r="B255" s="360">
        <f>Foundation!B256</f>
        <v>45566</v>
      </c>
      <c r="C255" s="370" t="str">
        <f>Foundation!C256</f>
        <v>42/1</v>
      </c>
      <c r="D255" s="370" t="str">
        <f>Foundation!D256</f>
        <v>DA+6</v>
      </c>
      <c r="E255" s="370" t="str">
        <f>Foundation!E256</f>
        <v>Sandy</v>
      </c>
      <c r="F255" s="370" t="str">
        <f t="shared" si="3"/>
        <v>Pipe</v>
      </c>
      <c r="G255" s="371">
        <v>45644</v>
      </c>
      <c r="H255" s="372" t="str">
        <f>Foundation!H256</f>
        <v>N.R. Enterprises</v>
      </c>
      <c r="I255" s="473">
        <v>45627</v>
      </c>
    </row>
    <row r="256" spans="1:9" s="275" customFormat="1" x14ac:dyDescent="0.35">
      <c r="A256" s="359">
        <f>+SUBTOTAL(3,$G$7:$G256)</f>
        <v>250</v>
      </c>
      <c r="B256" s="360">
        <f>Foundation!B257</f>
        <v>45566</v>
      </c>
      <c r="C256" s="370" t="str">
        <f>Foundation!C257</f>
        <v>71/6</v>
      </c>
      <c r="D256" s="370" t="str">
        <f>Foundation!D257</f>
        <v>DA+0</v>
      </c>
      <c r="E256" s="370" t="str">
        <f>Foundation!E257</f>
        <v>DRY</v>
      </c>
      <c r="F256" s="370" t="str">
        <f t="shared" si="3"/>
        <v>Pipe</v>
      </c>
      <c r="G256" s="371">
        <v>45587</v>
      </c>
      <c r="H256" s="372" t="str">
        <f>Foundation!H257</f>
        <v>Shree Shyam Const.</v>
      </c>
      <c r="I256" s="473">
        <v>45566</v>
      </c>
    </row>
    <row r="257" spans="1:9" s="275" customFormat="1" x14ac:dyDescent="0.35">
      <c r="A257" s="359">
        <f>+SUBTOTAL(3,$G$7:$G257)</f>
        <v>251</v>
      </c>
      <c r="B257" s="360">
        <f>Foundation!B258</f>
        <v>45566</v>
      </c>
      <c r="C257" s="370" t="str">
        <f>Foundation!C258</f>
        <v>49/7</v>
      </c>
      <c r="D257" s="370" t="str">
        <f>Foundation!D258</f>
        <v>DA+0</v>
      </c>
      <c r="E257" s="370" t="str">
        <f>Foundation!E258</f>
        <v>Sandy</v>
      </c>
      <c r="F257" s="370" t="str">
        <f t="shared" si="3"/>
        <v>Pipe</v>
      </c>
      <c r="G257" s="371">
        <v>45588</v>
      </c>
      <c r="H257" s="372" t="str">
        <f>Foundation!H258</f>
        <v>Kalpana Const.</v>
      </c>
      <c r="I257" s="473">
        <v>45566</v>
      </c>
    </row>
    <row r="258" spans="1:9" s="275" customFormat="1" x14ac:dyDescent="0.35">
      <c r="A258" s="359">
        <f>+SUBTOTAL(3,$G$7:$G258)</f>
        <v>252</v>
      </c>
      <c r="B258" s="360">
        <f>Foundation!B259</f>
        <v>45566</v>
      </c>
      <c r="C258" s="370" t="str">
        <f>Foundation!C259</f>
        <v>25/2</v>
      </c>
      <c r="D258" s="370" t="str">
        <f>Foundation!D259</f>
        <v>DA+0</v>
      </c>
      <c r="E258" s="370" t="str">
        <f>Foundation!E259</f>
        <v>DRY</v>
      </c>
      <c r="F258" s="370" t="str">
        <f t="shared" si="3"/>
        <v>Pipe</v>
      </c>
      <c r="G258" s="371">
        <v>45643</v>
      </c>
      <c r="H258" s="372" t="str">
        <f>Foundation!H259</f>
        <v>J.P. Infra</v>
      </c>
      <c r="I258" s="473">
        <v>45627</v>
      </c>
    </row>
    <row r="259" spans="1:9" s="275" customFormat="1" x14ac:dyDescent="0.35">
      <c r="A259" s="359">
        <f>+SUBTOTAL(3,$G$7:$G259)</f>
        <v>252</v>
      </c>
      <c r="B259" s="360">
        <f>Foundation!B260</f>
        <v>45566</v>
      </c>
      <c r="C259" s="370" t="str">
        <f>Foundation!C260</f>
        <v>13/3</v>
      </c>
      <c r="D259" s="370" t="str">
        <f>Foundation!D260</f>
        <v>DA+3</v>
      </c>
      <c r="E259" s="370" t="str">
        <f>Foundation!E260</f>
        <v>Sandy</v>
      </c>
      <c r="F259" s="370" t="str">
        <f t="shared" si="3"/>
        <v>Pipe</v>
      </c>
      <c r="G259" s="371"/>
      <c r="H259" s="372" t="str">
        <f>Foundation!H260</f>
        <v>Punia Construction</v>
      </c>
      <c r="I259" s="370"/>
    </row>
    <row r="260" spans="1:9" s="275" customFormat="1" x14ac:dyDescent="0.35">
      <c r="A260" s="359">
        <f>+SUBTOTAL(3,$G$7:$G260)</f>
        <v>253</v>
      </c>
      <c r="B260" s="360">
        <f>Foundation!B261</f>
        <v>45566</v>
      </c>
      <c r="C260" s="370" t="str">
        <f>Foundation!C261</f>
        <v>22/7</v>
      </c>
      <c r="D260" s="370" t="str">
        <f>Foundation!D261</f>
        <v>DA+0</v>
      </c>
      <c r="E260" s="370" t="str">
        <f>Foundation!E261</f>
        <v>Sandy</v>
      </c>
      <c r="F260" s="370" t="str">
        <f t="shared" si="3"/>
        <v>Pipe</v>
      </c>
      <c r="G260" s="371">
        <v>45635</v>
      </c>
      <c r="H260" s="372" t="str">
        <f>Foundation!H261</f>
        <v>Rbm</v>
      </c>
      <c r="I260" s="473">
        <v>45627</v>
      </c>
    </row>
    <row r="261" spans="1:9" s="275" customFormat="1" x14ac:dyDescent="0.35">
      <c r="A261" s="359">
        <f>+SUBTOTAL(3,$G$7:$G261)</f>
        <v>254</v>
      </c>
      <c r="B261" s="360">
        <f>Foundation!B262</f>
        <v>45566</v>
      </c>
      <c r="C261" s="370" t="str">
        <f>Foundation!C262</f>
        <v>22/3</v>
      </c>
      <c r="D261" s="370" t="str">
        <f>Foundation!D262</f>
        <v>DA+9</v>
      </c>
      <c r="E261" s="370" t="str">
        <f>Foundation!E262</f>
        <v>Sandy</v>
      </c>
      <c r="F261" s="370" t="str">
        <f t="shared" si="3"/>
        <v>Pipe</v>
      </c>
      <c r="G261" s="371">
        <v>45635</v>
      </c>
      <c r="H261" s="372" t="str">
        <f>Foundation!H262</f>
        <v>J.P. Infra</v>
      </c>
      <c r="I261" s="473">
        <v>45627</v>
      </c>
    </row>
    <row r="262" spans="1:9" s="275" customFormat="1" x14ac:dyDescent="0.35">
      <c r="A262" s="359">
        <f>+SUBTOTAL(3,$G$7:$G262)</f>
        <v>255</v>
      </c>
      <c r="B262" s="360">
        <f>Foundation!B263</f>
        <v>45566</v>
      </c>
      <c r="C262" s="370" t="str">
        <f>Foundation!C263</f>
        <v>43/1</v>
      </c>
      <c r="D262" s="370" t="str">
        <f>Foundation!D263</f>
        <v>DA+3</v>
      </c>
      <c r="E262" s="370" t="str">
        <f>Foundation!E263</f>
        <v>Sandy</v>
      </c>
      <c r="F262" s="370" t="str">
        <f t="shared" si="3"/>
        <v>Pipe</v>
      </c>
      <c r="G262" s="371">
        <v>45647</v>
      </c>
      <c r="H262" s="372" t="str">
        <f>Foundation!H263</f>
        <v>Parsuram Sai</v>
      </c>
      <c r="I262" s="473">
        <v>45627</v>
      </c>
    </row>
    <row r="263" spans="1:9" s="275" customFormat="1" x14ac:dyDescent="0.35">
      <c r="A263" s="359">
        <f>+SUBTOTAL(3,$G$7:$G263)</f>
        <v>256</v>
      </c>
      <c r="B263" s="360">
        <f>Foundation!B264</f>
        <v>45597</v>
      </c>
      <c r="C263" s="370" t="str">
        <f>Foundation!C264</f>
        <v>42/6</v>
      </c>
      <c r="D263" s="370" t="str">
        <f>Foundation!D264</f>
        <v>DA+0</v>
      </c>
      <c r="E263" s="370" t="str">
        <f>Foundation!E264</f>
        <v>Sandy</v>
      </c>
      <c r="F263" s="370" t="str">
        <f t="shared" si="3"/>
        <v>Pipe</v>
      </c>
      <c r="G263" s="371">
        <v>45630</v>
      </c>
      <c r="H263" s="372" t="str">
        <f>Foundation!H264</f>
        <v>D.R. Construction</v>
      </c>
      <c r="I263" s="473">
        <v>45627</v>
      </c>
    </row>
    <row r="264" spans="1:9" s="275" customFormat="1" x14ac:dyDescent="0.35">
      <c r="A264" s="359">
        <f>+SUBTOTAL(3,$G$7:$G264)</f>
        <v>257</v>
      </c>
      <c r="B264" s="360">
        <f>Foundation!B265</f>
        <v>45597</v>
      </c>
      <c r="C264" s="370" t="str">
        <f>Foundation!C265</f>
        <v>2/4</v>
      </c>
      <c r="D264" s="370" t="str">
        <f>Foundation!D265</f>
        <v>DA+3</v>
      </c>
      <c r="E264" s="370" t="str">
        <f>Foundation!E265</f>
        <v>Sandy</v>
      </c>
      <c r="F264" s="370" t="str">
        <f t="shared" ref="F264:F327" si="4">+IF(E264=0,"",IF(E264="DFR","CP","Pipe"))</f>
        <v>Pipe</v>
      </c>
      <c r="G264" s="371">
        <v>45613</v>
      </c>
      <c r="H264" s="372" t="str">
        <f>Foundation!H265</f>
        <v>Laxmi Enterprises</v>
      </c>
      <c r="I264" s="473">
        <v>45597</v>
      </c>
    </row>
    <row r="265" spans="1:9" s="275" customFormat="1" x14ac:dyDescent="0.35">
      <c r="A265" s="359">
        <f>+SUBTOTAL(3,$G$7:$G265)</f>
        <v>258</v>
      </c>
      <c r="B265" s="360">
        <f>Foundation!B266</f>
        <v>45597</v>
      </c>
      <c r="C265" s="370" t="str">
        <f>Foundation!C266</f>
        <v>42/2</v>
      </c>
      <c r="D265" s="370" t="str">
        <f>Foundation!D266</f>
        <v>DA+6</v>
      </c>
      <c r="E265" s="370" t="str">
        <f>Foundation!E266</f>
        <v>Sandy</v>
      </c>
      <c r="F265" s="370" t="str">
        <f t="shared" si="4"/>
        <v>Pipe</v>
      </c>
      <c r="G265" s="371">
        <v>45627</v>
      </c>
      <c r="H265" s="372" t="str">
        <f>Foundation!H266</f>
        <v>D.R. Construction</v>
      </c>
      <c r="I265" s="473">
        <v>45627</v>
      </c>
    </row>
    <row r="266" spans="1:9" s="275" customFormat="1" x14ac:dyDescent="0.35">
      <c r="A266" s="359">
        <f>+SUBTOTAL(3,$G$7:$G266)</f>
        <v>259</v>
      </c>
      <c r="B266" s="360">
        <f>Foundation!B267</f>
        <v>45597</v>
      </c>
      <c r="C266" s="370" t="str">
        <f>Foundation!C267</f>
        <v>22/8</v>
      </c>
      <c r="D266" s="370" t="str">
        <f>Foundation!D267</f>
        <v>DB1+0</v>
      </c>
      <c r="E266" s="370" t="str">
        <f>Foundation!E267</f>
        <v>Sandy</v>
      </c>
      <c r="F266" s="370" t="str">
        <f t="shared" si="4"/>
        <v>Pipe</v>
      </c>
      <c r="G266" s="371">
        <v>45635</v>
      </c>
      <c r="H266" s="372" t="str">
        <f>Foundation!H267</f>
        <v>Rbm</v>
      </c>
      <c r="I266" s="473">
        <v>45627</v>
      </c>
    </row>
    <row r="267" spans="1:9" s="275" customFormat="1" x14ac:dyDescent="0.35">
      <c r="A267" s="359">
        <f>+SUBTOTAL(3,$G$7:$G267)</f>
        <v>260</v>
      </c>
      <c r="B267" s="360">
        <f>Foundation!B268</f>
        <v>45597</v>
      </c>
      <c r="C267" s="370" t="str">
        <f>Foundation!C268</f>
        <v>22/2</v>
      </c>
      <c r="D267" s="370" t="str">
        <f>Foundation!D268</f>
        <v>DA+6</v>
      </c>
      <c r="E267" s="370" t="str">
        <f>Foundation!E268</f>
        <v>Sandy</v>
      </c>
      <c r="F267" s="370" t="str">
        <f t="shared" si="4"/>
        <v>Pipe</v>
      </c>
      <c r="G267" s="371">
        <v>45635</v>
      </c>
      <c r="H267" s="372" t="str">
        <f>Foundation!H268</f>
        <v>J.P. Infra</v>
      </c>
      <c r="I267" s="473">
        <v>45627</v>
      </c>
    </row>
    <row r="268" spans="1:9" s="275" customFormat="1" x14ac:dyDescent="0.35">
      <c r="A268" s="359">
        <f>+SUBTOTAL(3,$G$7:$G268)</f>
        <v>261</v>
      </c>
      <c r="B268" s="360">
        <f>Foundation!B269</f>
        <v>45597</v>
      </c>
      <c r="C268" s="370" t="str">
        <f>Foundation!C269</f>
        <v>54/0</v>
      </c>
      <c r="D268" s="370" t="str">
        <f>Foundation!D269</f>
        <v>DB1+6</v>
      </c>
      <c r="E268" s="370" t="str">
        <f>Foundation!E269</f>
        <v>Sandy</v>
      </c>
      <c r="F268" s="370" t="str">
        <f t="shared" si="4"/>
        <v>Pipe</v>
      </c>
      <c r="G268" s="371">
        <v>45617</v>
      </c>
      <c r="H268" s="372" t="str">
        <f>Foundation!H269</f>
        <v>Bhati Const.</v>
      </c>
      <c r="I268" s="473">
        <v>45597</v>
      </c>
    </row>
    <row r="269" spans="1:9" s="275" customFormat="1" x14ac:dyDescent="0.35">
      <c r="A269" s="359">
        <f>+SUBTOTAL(3,$G$7:$G269)</f>
        <v>262</v>
      </c>
      <c r="B269" s="360">
        <f>Foundation!B270</f>
        <v>45597</v>
      </c>
      <c r="C269" s="370" t="str">
        <f>Foundation!C270</f>
        <v>65/8</v>
      </c>
      <c r="D269" s="370" t="str">
        <f>Foundation!D270</f>
        <v>DA+0</v>
      </c>
      <c r="E269" s="370" t="str">
        <f>Foundation!E270</f>
        <v>DRY</v>
      </c>
      <c r="F269" s="370" t="str">
        <f t="shared" si="4"/>
        <v>Pipe</v>
      </c>
      <c r="G269" s="371">
        <v>45632</v>
      </c>
      <c r="H269" s="372" t="str">
        <f>Foundation!H270</f>
        <v>Bhati Const.</v>
      </c>
      <c r="I269" s="473">
        <v>45627</v>
      </c>
    </row>
    <row r="270" spans="1:9" s="275" customFormat="1" x14ac:dyDescent="0.35">
      <c r="A270" s="359">
        <f>+SUBTOTAL(3,$G$7:$G270)</f>
        <v>263</v>
      </c>
      <c r="B270" s="360">
        <f>Foundation!B271</f>
        <v>45597</v>
      </c>
      <c r="C270" s="370" t="str">
        <f>Foundation!C271</f>
        <v>42/0</v>
      </c>
      <c r="D270" s="370" t="str">
        <f>Foundation!D271</f>
        <v>DC1+0</v>
      </c>
      <c r="E270" s="370" t="str">
        <f>Foundation!E271</f>
        <v>Sandy</v>
      </c>
      <c r="F270" s="370" t="str">
        <f t="shared" si="4"/>
        <v>Pipe</v>
      </c>
      <c r="G270" s="371">
        <v>45630</v>
      </c>
      <c r="H270" s="372" t="str">
        <f>Foundation!H271</f>
        <v>D.R. Construction</v>
      </c>
      <c r="I270" s="473">
        <v>45627</v>
      </c>
    </row>
    <row r="271" spans="1:9" s="275" customFormat="1" x14ac:dyDescent="0.35">
      <c r="A271" s="359">
        <f>+SUBTOTAL(3,$G$7:$G271)</f>
        <v>264</v>
      </c>
      <c r="B271" s="360">
        <f>Foundation!B272</f>
        <v>45597</v>
      </c>
      <c r="C271" s="370" t="str">
        <f>Foundation!C272</f>
        <v>65/7</v>
      </c>
      <c r="D271" s="370" t="str">
        <f>Foundation!D272</f>
        <v>DA+0</v>
      </c>
      <c r="E271" s="370" t="str">
        <f>Foundation!E272</f>
        <v>DRY</v>
      </c>
      <c r="F271" s="370" t="str">
        <f t="shared" si="4"/>
        <v>Pipe</v>
      </c>
      <c r="G271" s="371">
        <v>45632</v>
      </c>
      <c r="H271" s="372" t="str">
        <f>Foundation!H272</f>
        <v>Bhati Const.</v>
      </c>
      <c r="I271" s="473">
        <v>45627</v>
      </c>
    </row>
    <row r="272" spans="1:9" s="275" customFormat="1" x14ac:dyDescent="0.35">
      <c r="A272" s="359">
        <f>+SUBTOTAL(3,$G$7:$G272)</f>
        <v>265</v>
      </c>
      <c r="B272" s="360">
        <f>Foundation!B273</f>
        <v>45627</v>
      </c>
      <c r="C272" s="370" t="str">
        <f>Foundation!C273</f>
        <v>2/3</v>
      </c>
      <c r="D272" s="370" t="str">
        <f>Foundation!D273</f>
        <v>DA+3</v>
      </c>
      <c r="E272" s="370" t="str">
        <f>Foundation!E273</f>
        <v>Sandy</v>
      </c>
      <c r="F272" s="370" t="str">
        <f t="shared" si="4"/>
        <v>Pipe</v>
      </c>
      <c r="G272" s="371">
        <v>45639</v>
      </c>
      <c r="H272" s="372" t="str">
        <f>Foundation!H273</f>
        <v>Laxmi Enterprise</v>
      </c>
      <c r="I272" s="473">
        <v>45627</v>
      </c>
    </row>
    <row r="273" spans="1:9" s="275" customFormat="1" x14ac:dyDescent="0.35">
      <c r="A273" s="359">
        <f>+SUBTOTAL(3,$G$7:$G273)</f>
        <v>266</v>
      </c>
      <c r="B273" s="360">
        <f>Foundation!B274</f>
        <v>45627</v>
      </c>
      <c r="C273" s="370" t="str">
        <f>Foundation!C274</f>
        <v>22/4</v>
      </c>
      <c r="D273" s="370" t="str">
        <f>Foundation!D274</f>
        <v>DA+9</v>
      </c>
      <c r="E273" s="370" t="str">
        <f>Foundation!E274</f>
        <v>Sandy</v>
      </c>
      <c r="F273" s="370" t="str">
        <f t="shared" si="4"/>
        <v>Pipe</v>
      </c>
      <c r="G273" s="371">
        <v>45635</v>
      </c>
      <c r="H273" s="372" t="str">
        <f>Foundation!H274</f>
        <v>Jp Infra</v>
      </c>
      <c r="I273" s="473">
        <v>45627</v>
      </c>
    </row>
    <row r="274" spans="1:9" s="275" customFormat="1" x14ac:dyDescent="0.35">
      <c r="A274" s="359">
        <f>+SUBTOTAL(3,$G$7:$G274)</f>
        <v>267</v>
      </c>
      <c r="B274" s="360">
        <f>Foundation!B275</f>
        <v>45627</v>
      </c>
      <c r="C274" s="370" t="str">
        <f>Foundation!C275</f>
        <v>6/1</v>
      </c>
      <c r="D274" s="370" t="str">
        <f>Foundation!D275</f>
        <v>DA+0</v>
      </c>
      <c r="E274" s="370" t="str">
        <f>Foundation!E275</f>
        <v>DFR</v>
      </c>
      <c r="F274" s="370" t="str">
        <f t="shared" si="4"/>
        <v>CP</v>
      </c>
      <c r="G274" s="371">
        <v>45645</v>
      </c>
      <c r="H274" s="372" t="str">
        <f>Foundation!H275</f>
        <v>H.S. Engineering</v>
      </c>
      <c r="I274" s="473">
        <v>45627</v>
      </c>
    </row>
    <row r="275" spans="1:9" s="275" customFormat="1" x14ac:dyDescent="0.35">
      <c r="A275" s="359">
        <f>+SUBTOTAL(3,$G$7:$G275)</f>
        <v>268</v>
      </c>
      <c r="B275" s="360">
        <f>Foundation!B276</f>
        <v>45627</v>
      </c>
      <c r="C275" s="370" t="str">
        <f>Foundation!C276</f>
        <v>12/0</v>
      </c>
      <c r="D275" s="370" t="str">
        <f>Foundation!D276</f>
        <v>DD60+0</v>
      </c>
      <c r="E275" s="370" t="str">
        <f>Foundation!E276</f>
        <v>DRY</v>
      </c>
      <c r="F275" s="370" t="str">
        <f t="shared" si="4"/>
        <v>Pipe</v>
      </c>
      <c r="G275" s="371">
        <v>45661</v>
      </c>
      <c r="H275" s="372" t="str">
        <f>Foundation!H276</f>
        <v>Vibe Infra Power</v>
      </c>
      <c r="I275" s="473">
        <v>45658</v>
      </c>
    </row>
    <row r="276" spans="1:9" s="275" customFormat="1" x14ac:dyDescent="0.35">
      <c r="A276" s="359">
        <f>+SUBTOTAL(3,$G$7:$G276)</f>
        <v>269</v>
      </c>
      <c r="B276" s="360">
        <f>Foundation!B277</f>
        <v>45627</v>
      </c>
      <c r="C276" s="370" t="str">
        <f>Foundation!C277</f>
        <v>22/5</v>
      </c>
      <c r="D276" s="370" t="str">
        <f>Foundation!D277</f>
        <v>DA+9</v>
      </c>
      <c r="E276" s="370" t="str">
        <f>Foundation!E277</f>
        <v>DRY</v>
      </c>
      <c r="F276" s="370" t="str">
        <f t="shared" si="4"/>
        <v>Pipe</v>
      </c>
      <c r="G276" s="371">
        <v>45647</v>
      </c>
      <c r="H276" s="372" t="str">
        <f>Foundation!H277</f>
        <v>S.D. Infra</v>
      </c>
      <c r="I276" s="473">
        <v>45627</v>
      </c>
    </row>
    <row r="277" spans="1:9" s="275" customFormat="1" x14ac:dyDescent="0.35">
      <c r="A277" s="359">
        <f>+SUBTOTAL(3,$G$7:$G277)</f>
        <v>270</v>
      </c>
      <c r="B277" s="360">
        <f>Foundation!B278</f>
        <v>45627</v>
      </c>
      <c r="C277" s="370" t="str">
        <f>Foundation!C278</f>
        <v>41/2</v>
      </c>
      <c r="D277" s="370" t="str">
        <f>Foundation!D278</f>
        <v>DA+0</v>
      </c>
      <c r="E277" s="370" t="str">
        <f>Foundation!E278</f>
        <v>Sandy</v>
      </c>
      <c r="F277" s="370" t="str">
        <f t="shared" si="4"/>
        <v>Pipe</v>
      </c>
      <c r="G277" s="371">
        <v>45642</v>
      </c>
      <c r="H277" s="372" t="str">
        <f>Foundation!H278</f>
        <v>D.R. Construction</v>
      </c>
      <c r="I277" s="473">
        <v>45627</v>
      </c>
    </row>
    <row r="278" spans="1:9" s="275" customFormat="1" x14ac:dyDescent="0.35">
      <c r="A278" s="359">
        <f>+SUBTOTAL(3,$G$7:$G278)</f>
        <v>271</v>
      </c>
      <c r="B278" s="360">
        <f>Foundation!B279</f>
        <v>45627</v>
      </c>
      <c r="C278" s="370" t="str">
        <f>Foundation!C279</f>
        <v>2/5</v>
      </c>
      <c r="D278" s="370" t="str">
        <f>Foundation!D279</f>
        <v>DA+3</v>
      </c>
      <c r="E278" s="370" t="str">
        <f>Foundation!E279</f>
        <v>Sandy</v>
      </c>
      <c r="F278" s="370" t="str">
        <f t="shared" si="4"/>
        <v>Pipe</v>
      </c>
      <c r="G278" s="371">
        <v>45654</v>
      </c>
      <c r="H278" s="372" t="str">
        <f>Foundation!H279</f>
        <v>Sri Nagana Ray Enterprise</v>
      </c>
      <c r="I278" s="473">
        <v>45627</v>
      </c>
    </row>
    <row r="279" spans="1:9" s="275" customFormat="1" x14ac:dyDescent="0.35">
      <c r="A279" s="359">
        <f>+SUBTOTAL(3,$G$7:$G279)</f>
        <v>272</v>
      </c>
      <c r="B279" s="360">
        <f>Foundation!B280</f>
        <v>45627</v>
      </c>
      <c r="C279" s="370" t="str">
        <f>Foundation!C280</f>
        <v>22/9</v>
      </c>
      <c r="D279" s="370" t="str">
        <f>Foundation!D280</f>
        <v>DA+6</v>
      </c>
      <c r="E279" s="370" t="str">
        <f>Foundation!E280</f>
        <v>Sandy</v>
      </c>
      <c r="F279" s="370" t="str">
        <f t="shared" si="4"/>
        <v>Pipe</v>
      </c>
      <c r="G279" s="371">
        <v>45663</v>
      </c>
      <c r="H279" s="372" t="str">
        <f>Foundation!H280</f>
        <v>Rbm</v>
      </c>
      <c r="I279" s="473">
        <v>45658</v>
      </c>
    </row>
    <row r="280" spans="1:9" s="275" customFormat="1" x14ac:dyDescent="0.35">
      <c r="A280" s="359">
        <f>+SUBTOTAL(3,$G$7:$G280)</f>
        <v>273</v>
      </c>
      <c r="B280" s="360">
        <f>Foundation!B281</f>
        <v>45627</v>
      </c>
      <c r="C280" s="370" t="str">
        <f>Foundation!C281</f>
        <v>70/8</v>
      </c>
      <c r="D280" s="370" t="str">
        <f>Foundation!D281</f>
        <v>DA+3</v>
      </c>
      <c r="E280" s="370" t="str">
        <f>Foundation!E281</f>
        <v>DRY</v>
      </c>
      <c r="F280" s="370" t="str">
        <f t="shared" si="4"/>
        <v>Pipe</v>
      </c>
      <c r="G280" s="371">
        <v>45689</v>
      </c>
      <c r="H280" s="372" t="str">
        <f>Foundation!H281</f>
        <v>Tantray Construction</v>
      </c>
      <c r="I280" s="473">
        <v>45689</v>
      </c>
    </row>
    <row r="281" spans="1:9" s="275" customFormat="1" x14ac:dyDescent="0.35">
      <c r="A281" s="359">
        <f>+SUBTOTAL(3,$G$7:$G281)</f>
        <v>274</v>
      </c>
      <c r="B281" s="360">
        <f>Foundation!B282</f>
        <v>45627</v>
      </c>
      <c r="C281" s="370" t="str">
        <f>Foundation!C282</f>
        <v>72/1</v>
      </c>
      <c r="D281" s="370" t="str">
        <f>Foundation!D282</f>
        <v>DA+3</v>
      </c>
      <c r="E281" s="370" t="str">
        <f>Foundation!E282</f>
        <v>DRY</v>
      </c>
      <c r="F281" s="370" t="str">
        <f t="shared" si="4"/>
        <v>Pipe</v>
      </c>
      <c r="G281" s="371">
        <v>45689</v>
      </c>
      <c r="H281" s="372" t="str">
        <f>Foundation!H282</f>
        <v xml:space="preserve">Meer Const </v>
      </c>
      <c r="I281" s="473">
        <v>45689</v>
      </c>
    </row>
    <row r="282" spans="1:9" s="275" customFormat="1" x14ac:dyDescent="0.35">
      <c r="A282" s="359">
        <f>+SUBTOTAL(3,$G$7:$G282)</f>
        <v>275</v>
      </c>
      <c r="B282" s="360">
        <f>Foundation!B283</f>
        <v>45627</v>
      </c>
      <c r="C282" s="370" t="str">
        <f>Foundation!C283</f>
        <v>70/7</v>
      </c>
      <c r="D282" s="370" t="str">
        <f>Foundation!D283</f>
        <v>DA+3</v>
      </c>
      <c r="E282" s="370" t="str">
        <f>Foundation!E283</f>
        <v>DRY</v>
      </c>
      <c r="F282" s="370" t="str">
        <f t="shared" si="4"/>
        <v>Pipe</v>
      </c>
      <c r="G282" s="371">
        <v>45689</v>
      </c>
      <c r="H282" s="372" t="str">
        <f>Foundation!H283</f>
        <v>Tantray Construction</v>
      </c>
      <c r="I282" s="473">
        <v>45689</v>
      </c>
    </row>
    <row r="283" spans="1:9" s="275" customFormat="1" x14ac:dyDescent="0.35">
      <c r="A283" s="359">
        <f>+SUBTOTAL(3,$G$7:$G283)</f>
        <v>276</v>
      </c>
      <c r="B283" s="360">
        <f>Foundation!B284</f>
        <v>45627</v>
      </c>
      <c r="C283" s="370" t="str">
        <f>Foundation!C284</f>
        <v>71/8</v>
      </c>
      <c r="D283" s="370" t="str">
        <f>Foundation!D284</f>
        <v>DA+3</v>
      </c>
      <c r="E283" s="370" t="str">
        <f>Foundation!E284</f>
        <v>DRY</v>
      </c>
      <c r="F283" s="370" t="str">
        <f t="shared" si="4"/>
        <v>Pipe</v>
      </c>
      <c r="G283" s="371">
        <v>45689</v>
      </c>
      <c r="H283" s="372" t="str">
        <f>Foundation!H284</f>
        <v xml:space="preserve">Meer Const </v>
      </c>
      <c r="I283" s="473">
        <v>45689</v>
      </c>
    </row>
    <row r="284" spans="1:9" s="275" customFormat="1" x14ac:dyDescent="0.35">
      <c r="A284" s="359">
        <f>+SUBTOTAL(3,$G$7:$G284)</f>
        <v>277</v>
      </c>
      <c r="B284" s="360">
        <f>Foundation!B285</f>
        <v>45627</v>
      </c>
      <c r="C284" s="370" t="str">
        <f>Foundation!C285</f>
        <v>52/1</v>
      </c>
      <c r="D284" s="370" t="str">
        <f>Foundation!D285</f>
        <v>DA+6</v>
      </c>
      <c r="E284" s="370" t="str">
        <f>Foundation!E285</f>
        <v>Sandy</v>
      </c>
      <c r="F284" s="370" t="str">
        <f t="shared" si="4"/>
        <v>Pipe</v>
      </c>
      <c r="G284" s="371">
        <v>45705</v>
      </c>
      <c r="H284" s="372" t="str">
        <f>Foundation!H285</f>
        <v>Tantray Construction</v>
      </c>
      <c r="I284" s="473">
        <v>45689</v>
      </c>
    </row>
    <row r="285" spans="1:9" s="275" customFormat="1" x14ac:dyDescent="0.35">
      <c r="A285" s="359">
        <f>+SUBTOTAL(3,$G$7:$G285)</f>
        <v>278</v>
      </c>
      <c r="B285" s="360">
        <f>Foundation!B286</f>
        <v>45627</v>
      </c>
      <c r="C285" s="370" t="str">
        <f>Foundation!C286</f>
        <v>70/9</v>
      </c>
      <c r="D285" s="370" t="str">
        <f>Foundation!D286</f>
        <v>DA+3</v>
      </c>
      <c r="E285" s="370" t="str">
        <f>Foundation!E286</f>
        <v>DRY</v>
      </c>
      <c r="F285" s="370" t="str">
        <f t="shared" si="4"/>
        <v>Pipe</v>
      </c>
      <c r="G285" s="371">
        <v>45689</v>
      </c>
      <c r="H285" s="372" t="str">
        <f>Foundation!H286</f>
        <v>Tantray Construction</v>
      </c>
      <c r="I285" s="473">
        <v>45689</v>
      </c>
    </row>
    <row r="286" spans="1:9" s="275" customFormat="1" x14ac:dyDescent="0.35">
      <c r="A286" s="359">
        <f>+SUBTOTAL(3,$G$7:$G286)</f>
        <v>279</v>
      </c>
      <c r="B286" s="360">
        <f>Foundation!B287</f>
        <v>45627</v>
      </c>
      <c r="C286" s="370" t="str">
        <f>Foundation!C287</f>
        <v>6/2</v>
      </c>
      <c r="D286" s="370" t="str">
        <f>Foundation!D287</f>
        <v>DA+0</v>
      </c>
      <c r="E286" s="370" t="str">
        <f>Foundation!E287</f>
        <v>DFR</v>
      </c>
      <c r="F286" s="370" t="str">
        <f t="shared" si="4"/>
        <v>CP</v>
      </c>
      <c r="G286" s="371">
        <v>45662</v>
      </c>
      <c r="H286" s="372" t="str">
        <f>Foundation!H287</f>
        <v>Hs Engineering</v>
      </c>
      <c r="I286" s="473">
        <v>45658</v>
      </c>
    </row>
    <row r="287" spans="1:9" s="275" customFormat="1" x14ac:dyDescent="0.35">
      <c r="A287" s="359">
        <f>+SUBTOTAL(3,$G$7:$G287)</f>
        <v>280</v>
      </c>
      <c r="B287" s="360">
        <f>Foundation!B288</f>
        <v>45627</v>
      </c>
      <c r="C287" s="370" t="str">
        <f>Foundation!C288</f>
        <v>72/0</v>
      </c>
      <c r="D287" s="370" t="str">
        <f>Foundation!D288</f>
        <v>DB2+3</v>
      </c>
      <c r="E287" s="370" t="str">
        <f>Foundation!E288</f>
        <v>DRY</v>
      </c>
      <c r="F287" s="370" t="str">
        <f t="shared" si="4"/>
        <v>Pipe</v>
      </c>
      <c r="G287" s="371">
        <v>45685</v>
      </c>
      <c r="H287" s="372" t="str">
        <f>Foundation!H288</f>
        <v xml:space="preserve">Meer Const </v>
      </c>
      <c r="I287" s="473">
        <v>45658</v>
      </c>
    </row>
    <row r="288" spans="1:9" s="275" customFormat="1" x14ac:dyDescent="0.35">
      <c r="A288" s="359">
        <f>+SUBTOTAL(3,$G$7:$G288)</f>
        <v>281</v>
      </c>
      <c r="B288" s="360">
        <f>Foundation!B289</f>
        <v>45627</v>
      </c>
      <c r="C288" s="370" t="str">
        <f>Foundation!C289</f>
        <v>70/6</v>
      </c>
      <c r="D288" s="370" t="str">
        <f>Foundation!D289</f>
        <v>DA+3</v>
      </c>
      <c r="E288" s="370" t="str">
        <f>Foundation!E289</f>
        <v>DRY</v>
      </c>
      <c r="F288" s="370" t="str">
        <f t="shared" si="4"/>
        <v>Pipe</v>
      </c>
      <c r="G288" s="371">
        <v>45684</v>
      </c>
      <c r="H288" s="372" t="str">
        <f>Foundation!H289</f>
        <v>Tantray Construction</v>
      </c>
      <c r="I288" s="473">
        <v>45658</v>
      </c>
    </row>
    <row r="289" spans="1:9" s="275" customFormat="1" x14ac:dyDescent="0.35">
      <c r="A289" s="359">
        <f>+SUBTOTAL(3,$G$7:$G289)</f>
        <v>282</v>
      </c>
      <c r="B289" s="360">
        <f>Foundation!B290</f>
        <v>45627</v>
      </c>
      <c r="C289" s="370" t="str">
        <f>Foundation!C290</f>
        <v>2/6</v>
      </c>
      <c r="D289" s="370" t="str">
        <f>Foundation!D290</f>
        <v>DA+3</v>
      </c>
      <c r="E289" s="370" t="str">
        <f>Foundation!E290</f>
        <v>Sandy</v>
      </c>
      <c r="F289" s="370" t="str">
        <f t="shared" si="4"/>
        <v>Pipe</v>
      </c>
      <c r="G289" s="371">
        <v>45663</v>
      </c>
      <c r="H289" s="372" t="str">
        <f>Foundation!H290</f>
        <v>Sri Nagana Ray Enterprise</v>
      </c>
      <c r="I289" s="473">
        <v>45658</v>
      </c>
    </row>
    <row r="290" spans="1:9" s="275" customFormat="1" x14ac:dyDescent="0.35">
      <c r="A290" s="359">
        <f>+SUBTOTAL(3,$G$7:$G290)</f>
        <v>283</v>
      </c>
      <c r="B290" s="360">
        <f>Foundation!B291</f>
        <v>45627</v>
      </c>
      <c r="C290" s="370" t="str">
        <f>Foundation!C291</f>
        <v>71/4</v>
      </c>
      <c r="D290" s="370" t="str">
        <f>Foundation!D291</f>
        <v>DA+3</v>
      </c>
      <c r="E290" s="370" t="str">
        <f>Foundation!E291</f>
        <v>DRY</v>
      </c>
      <c r="F290" s="370" t="str">
        <f t="shared" si="4"/>
        <v>Pipe</v>
      </c>
      <c r="G290" s="371">
        <v>45685</v>
      </c>
      <c r="H290" s="372" t="str">
        <f>Foundation!H291</f>
        <v xml:space="preserve">Meer Const </v>
      </c>
      <c r="I290" s="473">
        <v>45658</v>
      </c>
    </row>
    <row r="291" spans="1:9" s="275" customFormat="1" x14ac:dyDescent="0.35">
      <c r="A291" s="359">
        <f>+SUBTOTAL(3,$G$7:$G291)</f>
        <v>284</v>
      </c>
      <c r="B291" s="360">
        <f>Foundation!B292</f>
        <v>45627</v>
      </c>
      <c r="C291" s="370" t="str">
        <f>Foundation!C292</f>
        <v>52/2</v>
      </c>
      <c r="D291" s="370" t="str">
        <f>Foundation!D292</f>
        <v>DA+6</v>
      </c>
      <c r="E291" s="370" t="str">
        <f>Foundation!E292</f>
        <v>Sandy</v>
      </c>
      <c r="F291" s="370" t="str">
        <f t="shared" si="4"/>
        <v>Pipe</v>
      </c>
      <c r="G291" s="371">
        <v>45705</v>
      </c>
      <c r="H291" s="372" t="str">
        <f>Foundation!H292</f>
        <v>Tantray Construction</v>
      </c>
      <c r="I291" s="473">
        <v>45689</v>
      </c>
    </row>
    <row r="292" spans="1:9" s="275" customFormat="1" x14ac:dyDescent="0.35">
      <c r="A292" s="359">
        <f>+SUBTOTAL(3,$G$7:$G292)</f>
        <v>285</v>
      </c>
      <c r="B292" s="360">
        <f>Foundation!B293</f>
        <v>45627</v>
      </c>
      <c r="C292" s="370" t="str">
        <f>Foundation!C293</f>
        <v>70/10</v>
      </c>
      <c r="D292" s="370" t="str">
        <f>Foundation!D293</f>
        <v>DA+3</v>
      </c>
      <c r="E292" s="370" t="str">
        <f>Foundation!E293</f>
        <v>DRY</v>
      </c>
      <c r="F292" s="370" t="str">
        <f t="shared" si="4"/>
        <v>Pipe</v>
      </c>
      <c r="G292" s="371">
        <v>45689</v>
      </c>
      <c r="H292" s="372" t="str">
        <f>Foundation!H293</f>
        <v>Tantray Construction</v>
      </c>
      <c r="I292" s="473">
        <v>45689</v>
      </c>
    </row>
    <row r="293" spans="1:9" s="275" customFormat="1" x14ac:dyDescent="0.35">
      <c r="A293" s="359">
        <f>+SUBTOTAL(3,$G$7:$G293)</f>
        <v>286</v>
      </c>
      <c r="B293" s="360">
        <f>Foundation!B294</f>
        <v>45627</v>
      </c>
      <c r="C293" s="370" t="str">
        <f>Foundation!C294</f>
        <v>2/2</v>
      </c>
      <c r="D293" s="370" t="str">
        <f>Foundation!D294</f>
        <v>DA+3</v>
      </c>
      <c r="E293" s="370" t="str">
        <f>Foundation!E294</f>
        <v>Sandy</v>
      </c>
      <c r="F293" s="370" t="str">
        <f t="shared" si="4"/>
        <v>Pipe</v>
      </c>
      <c r="G293" s="371">
        <v>45663</v>
      </c>
      <c r="H293" s="372" t="str">
        <f>Foundation!H294</f>
        <v>Laxmi Enterprises</v>
      </c>
      <c r="I293" s="473">
        <v>45658</v>
      </c>
    </row>
    <row r="294" spans="1:9" s="275" customFormat="1" x14ac:dyDescent="0.35">
      <c r="A294" s="359">
        <f>+SUBTOTAL(3,$G$7:$G294)</f>
        <v>287</v>
      </c>
      <c r="B294" s="360">
        <f>Foundation!B295</f>
        <v>45627</v>
      </c>
      <c r="C294" s="370" t="str">
        <f>Foundation!C295</f>
        <v>71/5</v>
      </c>
      <c r="D294" s="370" t="str">
        <f>Foundation!D295</f>
        <v>DA+3</v>
      </c>
      <c r="E294" s="370" t="str">
        <f>Foundation!E295</f>
        <v>DRY</v>
      </c>
      <c r="F294" s="370" t="str">
        <f t="shared" si="4"/>
        <v>Pipe</v>
      </c>
      <c r="G294" s="371">
        <v>45689</v>
      </c>
      <c r="H294" s="372" t="str">
        <f>Foundation!H295</f>
        <v xml:space="preserve">Meer Const </v>
      </c>
      <c r="I294" s="473">
        <v>45689</v>
      </c>
    </row>
    <row r="295" spans="1:9" s="275" customFormat="1" x14ac:dyDescent="0.35">
      <c r="A295" s="359">
        <f>+SUBTOTAL(3,$G$7:$G295)</f>
        <v>288</v>
      </c>
      <c r="B295" s="360">
        <f>Foundation!B296</f>
        <v>45627</v>
      </c>
      <c r="C295" s="370" t="str">
        <f>Foundation!C296</f>
        <v>70/11</v>
      </c>
      <c r="D295" s="370" t="str">
        <f>Foundation!D296</f>
        <v>DA+3</v>
      </c>
      <c r="E295" s="370" t="str">
        <f>Foundation!E296</f>
        <v>DRY</v>
      </c>
      <c r="F295" s="370" t="str">
        <f t="shared" si="4"/>
        <v>Pipe</v>
      </c>
      <c r="G295" s="371">
        <v>45745</v>
      </c>
      <c r="H295" s="372" t="str">
        <f>Foundation!H296</f>
        <v>Tantray Construction</v>
      </c>
      <c r="I295" s="473">
        <v>45717</v>
      </c>
    </row>
    <row r="296" spans="1:9" s="275" customFormat="1" x14ac:dyDescent="0.35">
      <c r="A296" s="359">
        <f>+SUBTOTAL(3,$G$7:$G296)</f>
        <v>289</v>
      </c>
      <c r="B296" s="360">
        <f>Foundation!B297</f>
        <v>45627</v>
      </c>
      <c r="C296" s="370" t="str">
        <f>Foundation!C297</f>
        <v>53/2</v>
      </c>
      <c r="D296" s="370" t="str">
        <f>Foundation!D297</f>
        <v>DA+0</v>
      </c>
      <c r="E296" s="370" t="str">
        <f>Foundation!E297</f>
        <v>Sandy</v>
      </c>
      <c r="F296" s="370" t="str">
        <f t="shared" si="4"/>
        <v>Pipe</v>
      </c>
      <c r="G296" s="371">
        <v>45711</v>
      </c>
      <c r="H296" s="372" t="str">
        <f>Foundation!H297</f>
        <v xml:space="preserve">Meer Const </v>
      </c>
      <c r="I296" s="473">
        <v>45689</v>
      </c>
    </row>
    <row r="297" spans="1:9" s="275" customFormat="1" x14ac:dyDescent="0.35">
      <c r="A297" s="359">
        <f>+SUBTOTAL(3,$G$7:$G297)</f>
        <v>290</v>
      </c>
      <c r="B297" s="360">
        <f>Foundation!B298</f>
        <v>45627</v>
      </c>
      <c r="C297" s="370" t="str">
        <f>Foundation!C298</f>
        <v>36/0</v>
      </c>
      <c r="D297" s="370" t="str">
        <f>Foundation!D298</f>
        <v>DB2+0</v>
      </c>
      <c r="E297" s="370" t="str">
        <f>Foundation!E298</f>
        <v>Sandy</v>
      </c>
      <c r="F297" s="370" t="str">
        <f t="shared" si="4"/>
        <v>Pipe</v>
      </c>
      <c r="G297" s="371">
        <v>45656</v>
      </c>
      <c r="H297" s="372" t="str">
        <f>Foundation!H298</f>
        <v>Parsuram Sahi</v>
      </c>
      <c r="I297" s="473">
        <v>45627</v>
      </c>
    </row>
    <row r="298" spans="1:9" s="275" customFormat="1" x14ac:dyDescent="0.35">
      <c r="A298" s="359">
        <f>+SUBTOTAL(3,$G$7:$G298)</f>
        <v>291</v>
      </c>
      <c r="B298" s="360">
        <f>Foundation!B299</f>
        <v>45627</v>
      </c>
      <c r="C298" s="370" t="str">
        <f>Foundation!C299</f>
        <v>71/3</v>
      </c>
      <c r="D298" s="370" t="str">
        <f>Foundation!D299</f>
        <v>DA+6</v>
      </c>
      <c r="E298" s="370" t="str">
        <f>Foundation!E299</f>
        <v>DRY</v>
      </c>
      <c r="F298" s="370" t="str">
        <f t="shared" si="4"/>
        <v>Pipe</v>
      </c>
      <c r="G298" s="371">
        <v>45685</v>
      </c>
      <c r="H298" s="372" t="str">
        <f>Foundation!H299</f>
        <v xml:space="preserve">Meer Const </v>
      </c>
      <c r="I298" s="473">
        <v>45658</v>
      </c>
    </row>
    <row r="299" spans="1:9" s="275" customFormat="1" x14ac:dyDescent="0.35">
      <c r="A299" s="359">
        <f>+SUBTOTAL(3,$G$7:$G299)</f>
        <v>292</v>
      </c>
      <c r="B299" s="360">
        <f>Foundation!B300</f>
        <v>45627</v>
      </c>
      <c r="C299" s="370" t="str">
        <f>Foundation!C300</f>
        <v>52/4</v>
      </c>
      <c r="D299" s="370" t="str">
        <f>Foundation!D300</f>
        <v>DA+9</v>
      </c>
      <c r="E299" s="370" t="str">
        <f>Foundation!E300</f>
        <v>Sandy</v>
      </c>
      <c r="F299" s="370" t="str">
        <f t="shared" si="4"/>
        <v>Pipe</v>
      </c>
      <c r="G299" s="371">
        <v>45705</v>
      </c>
      <c r="H299" s="372" t="str">
        <f>Foundation!H300</f>
        <v>Tantray Construction</v>
      </c>
      <c r="I299" s="473">
        <v>45689</v>
      </c>
    </row>
    <row r="300" spans="1:9" s="275" customFormat="1" x14ac:dyDescent="0.35">
      <c r="A300" s="359">
        <f>+SUBTOTAL(3,$G$7:$G300)</f>
        <v>293</v>
      </c>
      <c r="B300" s="360">
        <f>Foundation!B301</f>
        <v>45627</v>
      </c>
      <c r="C300" s="370" t="str">
        <f>Foundation!C301</f>
        <v>10/5</v>
      </c>
      <c r="D300" s="370" t="str">
        <f>Foundation!D301</f>
        <v>DA+3</v>
      </c>
      <c r="E300" s="370" t="str">
        <f>Foundation!E301</f>
        <v>DRY</v>
      </c>
      <c r="F300" s="370" t="str">
        <f t="shared" si="4"/>
        <v>Pipe</v>
      </c>
      <c r="G300" s="371">
        <v>45646</v>
      </c>
      <c r="H300" s="372" t="str">
        <f>Foundation!H301</f>
        <v>Jsr Infrastructure</v>
      </c>
      <c r="I300" s="473">
        <v>45627</v>
      </c>
    </row>
    <row r="301" spans="1:9" s="275" customFormat="1" x14ac:dyDescent="0.35">
      <c r="A301" s="359">
        <f>+SUBTOTAL(3,$G$7:$G301)</f>
        <v>294</v>
      </c>
      <c r="B301" s="360">
        <f>Foundation!B302</f>
        <v>45627</v>
      </c>
      <c r="C301" s="370" t="str">
        <f>Foundation!C302</f>
        <v>35/4</v>
      </c>
      <c r="D301" s="370" t="str">
        <f>Foundation!D302</f>
        <v>DA+0</v>
      </c>
      <c r="E301" s="370" t="str">
        <f>Foundation!E302</f>
        <v>DRY</v>
      </c>
      <c r="F301" s="370" t="str">
        <f t="shared" si="4"/>
        <v>Pipe</v>
      </c>
      <c r="G301" s="371">
        <v>45660</v>
      </c>
      <c r="H301" s="372" t="str">
        <f>Foundation!H302</f>
        <v>Parsuram Sahi</v>
      </c>
      <c r="I301" s="473">
        <v>45658</v>
      </c>
    </row>
    <row r="302" spans="1:9" s="275" customFormat="1" x14ac:dyDescent="0.35">
      <c r="A302" s="359">
        <f>+SUBTOTAL(3,$G$7:$G302)</f>
        <v>295</v>
      </c>
      <c r="B302" s="360">
        <f>Foundation!B303</f>
        <v>45627</v>
      </c>
      <c r="C302" s="370" t="str">
        <f>Foundation!C303</f>
        <v>71/0</v>
      </c>
      <c r="D302" s="370" t="str">
        <f>Foundation!D303</f>
        <v>DB2+3</v>
      </c>
      <c r="E302" s="370" t="str">
        <f>Foundation!E303</f>
        <v>DRY</v>
      </c>
      <c r="F302" s="370" t="str">
        <f t="shared" si="4"/>
        <v>Pipe</v>
      </c>
      <c r="G302" s="371">
        <v>45684</v>
      </c>
      <c r="H302" s="372" t="str">
        <f>Foundation!H303</f>
        <v>Tantray Construction</v>
      </c>
      <c r="I302" s="473">
        <v>45658</v>
      </c>
    </row>
    <row r="303" spans="1:9" s="275" customFormat="1" x14ac:dyDescent="0.35">
      <c r="A303" s="359">
        <f>+SUBTOTAL(3,$G$7:$G303)</f>
        <v>296</v>
      </c>
      <c r="B303" s="360">
        <f>Foundation!B304</f>
        <v>45658</v>
      </c>
      <c r="C303" s="370" t="str">
        <f>Foundation!C304</f>
        <v>22/11</v>
      </c>
      <c r="D303" s="370" t="str">
        <f>Foundation!D304</f>
        <v>DA+6</v>
      </c>
      <c r="E303" s="370" t="str">
        <f>Foundation!E304</f>
        <v>Sandy</v>
      </c>
      <c r="F303" s="370" t="str">
        <f t="shared" si="4"/>
        <v>Pipe</v>
      </c>
      <c r="G303" s="371">
        <v>45664</v>
      </c>
      <c r="H303" s="372" t="str">
        <f>Foundation!H304</f>
        <v>Rbm</v>
      </c>
      <c r="I303" s="473">
        <v>45658</v>
      </c>
    </row>
    <row r="304" spans="1:9" s="275" customFormat="1" x14ac:dyDescent="0.35">
      <c r="A304" s="359">
        <f>+SUBTOTAL(3,$G$7:$G304)</f>
        <v>297</v>
      </c>
      <c r="B304" s="360">
        <f>Foundation!B305</f>
        <v>45658</v>
      </c>
      <c r="C304" s="370" t="str">
        <f>Foundation!C305</f>
        <v>71/2</v>
      </c>
      <c r="D304" s="370" t="str">
        <f>Foundation!D305</f>
        <v>DA+3</v>
      </c>
      <c r="E304" s="370" t="str">
        <f>Foundation!E305</f>
        <v>DRY</v>
      </c>
      <c r="F304" s="370" t="str">
        <f t="shared" si="4"/>
        <v>Pipe</v>
      </c>
      <c r="G304" s="371">
        <v>45684</v>
      </c>
      <c r="H304" s="372" t="str">
        <f>Foundation!H305</f>
        <v xml:space="preserve">Meer Const </v>
      </c>
      <c r="I304" s="473">
        <v>45658</v>
      </c>
    </row>
    <row r="305" spans="1:9" s="275" customFormat="1" x14ac:dyDescent="0.35">
      <c r="A305" s="359">
        <f>+SUBTOTAL(3,$G$7:$G305)</f>
        <v>298</v>
      </c>
      <c r="B305" s="360">
        <f>Foundation!B306</f>
        <v>45658</v>
      </c>
      <c r="C305" s="370" t="str">
        <f>Foundation!C306</f>
        <v>71/1</v>
      </c>
      <c r="D305" s="370" t="str">
        <f>Foundation!D306</f>
        <v>DA+3</v>
      </c>
      <c r="E305" s="370" t="str">
        <f>Foundation!E306</f>
        <v>DRY</v>
      </c>
      <c r="F305" s="370" t="str">
        <f t="shared" si="4"/>
        <v>Pipe</v>
      </c>
      <c r="G305" s="371">
        <v>45684</v>
      </c>
      <c r="H305" s="372" t="str">
        <f>Foundation!H306</f>
        <v xml:space="preserve">Meer Const </v>
      </c>
      <c r="I305" s="473">
        <v>45658</v>
      </c>
    </row>
    <row r="306" spans="1:9" s="275" customFormat="1" x14ac:dyDescent="0.35">
      <c r="A306" s="359">
        <f>+SUBTOTAL(3,$G$7:$G306)</f>
        <v>299</v>
      </c>
      <c r="B306" s="360">
        <f>Foundation!B307</f>
        <v>45658</v>
      </c>
      <c r="C306" s="370" t="str">
        <f>Foundation!C307</f>
        <v>54/3</v>
      </c>
      <c r="D306" s="370" t="str">
        <f>Foundation!D307</f>
        <v>DA+6</v>
      </c>
      <c r="E306" s="370" t="str">
        <f>Foundation!E307</f>
        <v>Sandy</v>
      </c>
      <c r="F306" s="370" t="str">
        <f t="shared" si="4"/>
        <v>Pipe</v>
      </c>
      <c r="G306" s="371">
        <v>45664</v>
      </c>
      <c r="H306" s="372" t="str">
        <f>Foundation!H307</f>
        <v>Tantray Construction</v>
      </c>
      <c r="I306" s="473">
        <v>45658</v>
      </c>
    </row>
    <row r="307" spans="1:9" s="275" customFormat="1" x14ac:dyDescent="0.35">
      <c r="A307" s="359">
        <f>+SUBTOTAL(3,$G$7:$G307)</f>
        <v>300</v>
      </c>
      <c r="B307" s="360">
        <f>Foundation!B308</f>
        <v>45658</v>
      </c>
      <c r="C307" s="370" t="str">
        <f>Foundation!C308</f>
        <v>44/1</v>
      </c>
      <c r="D307" s="370" t="str">
        <f>Foundation!D308</f>
        <v>DA+0</v>
      </c>
      <c r="E307" s="370" t="str">
        <f>Foundation!E308</f>
        <v>Sandy</v>
      </c>
      <c r="F307" s="370" t="str">
        <f t="shared" si="4"/>
        <v>Pipe</v>
      </c>
      <c r="G307" s="371">
        <v>45732</v>
      </c>
      <c r="H307" s="372" t="str">
        <f>Foundation!H308</f>
        <v>Tantray Construction</v>
      </c>
      <c r="I307" s="473">
        <v>45717</v>
      </c>
    </row>
    <row r="308" spans="1:9" s="275" customFormat="1" x14ac:dyDescent="0.35">
      <c r="A308" s="359">
        <f>+SUBTOTAL(3,$G$7:$G308)</f>
        <v>301</v>
      </c>
      <c r="B308" s="360">
        <f>Foundation!B309</f>
        <v>45658</v>
      </c>
      <c r="C308" s="370" t="str">
        <f>Foundation!C309</f>
        <v>44/2</v>
      </c>
      <c r="D308" s="370" t="str">
        <f>Foundation!D309</f>
        <v>DA+0</v>
      </c>
      <c r="E308" s="370" t="str">
        <f>Foundation!E309</f>
        <v>Sandy</v>
      </c>
      <c r="F308" s="370" t="str">
        <f t="shared" si="4"/>
        <v>Pipe</v>
      </c>
      <c r="G308" s="371">
        <v>45732</v>
      </c>
      <c r="H308" s="372" t="str">
        <f>Foundation!H309</f>
        <v>Tantray Construction</v>
      </c>
      <c r="I308" s="473">
        <v>45717</v>
      </c>
    </row>
    <row r="309" spans="1:9" s="275" customFormat="1" x14ac:dyDescent="0.35">
      <c r="A309" s="359">
        <f>+SUBTOTAL(3,$G$7:$G309)</f>
        <v>302</v>
      </c>
      <c r="B309" s="360">
        <f>Foundation!B310</f>
        <v>45658</v>
      </c>
      <c r="C309" s="370" t="str">
        <f>Foundation!C310</f>
        <v>8/9</v>
      </c>
      <c r="D309" s="370" t="str">
        <f>Foundation!D310</f>
        <v>DA+3</v>
      </c>
      <c r="E309" s="370" t="str">
        <f>Foundation!E310</f>
        <v>DFR</v>
      </c>
      <c r="F309" s="370" t="str">
        <f t="shared" si="4"/>
        <v>CP</v>
      </c>
      <c r="G309" s="371">
        <v>45666</v>
      </c>
      <c r="H309" s="372" t="str">
        <f>Foundation!H310</f>
        <v>Jsr Infrastructure</v>
      </c>
      <c r="I309" s="473">
        <v>45658</v>
      </c>
    </row>
    <row r="310" spans="1:9" s="275" customFormat="1" x14ac:dyDescent="0.35">
      <c r="A310" s="359">
        <f>+SUBTOTAL(3,$G$7:$G310)</f>
        <v>303</v>
      </c>
      <c r="B310" s="360">
        <f>Foundation!B311</f>
        <v>45658</v>
      </c>
      <c r="C310" s="370" t="str">
        <f>Foundation!C311</f>
        <v>53/1</v>
      </c>
      <c r="D310" s="370" t="str">
        <f>Foundation!D311</f>
        <v>DA+9</v>
      </c>
      <c r="E310" s="370" t="str">
        <f>Foundation!E311</f>
        <v>Sandy</v>
      </c>
      <c r="F310" s="370" t="str">
        <f t="shared" si="4"/>
        <v>Pipe</v>
      </c>
      <c r="G310" s="371">
        <v>45711</v>
      </c>
      <c r="H310" s="372" t="str">
        <f>Foundation!H311</f>
        <v xml:space="preserve">Meer Const </v>
      </c>
      <c r="I310" s="473">
        <v>45689</v>
      </c>
    </row>
    <row r="311" spans="1:9" s="275" customFormat="1" x14ac:dyDescent="0.35">
      <c r="A311" s="359">
        <f>+SUBTOTAL(3,$G$7:$G311)</f>
        <v>304</v>
      </c>
      <c r="B311" s="360">
        <f>Foundation!B312</f>
        <v>45658</v>
      </c>
      <c r="C311" s="370" t="str">
        <f>Foundation!C312</f>
        <v>70/3</v>
      </c>
      <c r="D311" s="370" t="str">
        <f>Foundation!D312</f>
        <v>DA+3</v>
      </c>
      <c r="E311" s="370" t="str">
        <f>Foundation!E312</f>
        <v>DRY</v>
      </c>
      <c r="F311" s="370" t="str">
        <f t="shared" si="4"/>
        <v>Pipe</v>
      </c>
      <c r="G311" s="371">
        <v>45682</v>
      </c>
      <c r="H311" s="372" t="str">
        <f>Foundation!H312</f>
        <v xml:space="preserve">Meer Const </v>
      </c>
      <c r="I311" s="473">
        <v>45658</v>
      </c>
    </row>
    <row r="312" spans="1:9" s="275" customFormat="1" x14ac:dyDescent="0.35">
      <c r="A312" s="359">
        <f>+SUBTOTAL(3,$G$7:$G312)</f>
        <v>305</v>
      </c>
      <c r="B312" s="360">
        <f>Foundation!B313</f>
        <v>45658</v>
      </c>
      <c r="C312" s="370" t="str">
        <f>Foundation!C313</f>
        <v>54/4</v>
      </c>
      <c r="D312" s="370" t="str">
        <f>Foundation!D313</f>
        <v>DA+9</v>
      </c>
      <c r="E312" s="370" t="str">
        <f>Foundation!E313</f>
        <v>Sandy</v>
      </c>
      <c r="F312" s="370" t="str">
        <f t="shared" si="4"/>
        <v>Pipe</v>
      </c>
      <c r="G312" s="371">
        <v>45667</v>
      </c>
      <c r="H312" s="372" t="str">
        <f>Foundation!H313</f>
        <v>Tantray Construction</v>
      </c>
      <c r="I312" s="473">
        <v>45658</v>
      </c>
    </row>
    <row r="313" spans="1:9" s="275" customFormat="1" x14ac:dyDescent="0.35">
      <c r="A313" s="359">
        <f>+SUBTOTAL(3,$G$7:$G313)</f>
        <v>306</v>
      </c>
      <c r="B313" s="360">
        <f>Foundation!B314</f>
        <v>45658</v>
      </c>
      <c r="C313" s="370" t="str">
        <f>Foundation!C314</f>
        <v>45/0</v>
      </c>
      <c r="D313" s="370" t="str">
        <f>Foundation!D314</f>
        <v>DC2+0</v>
      </c>
      <c r="E313" s="370" t="str">
        <f>Foundation!E314</f>
        <v>Sandy</v>
      </c>
      <c r="F313" s="370" t="str">
        <f t="shared" si="4"/>
        <v>Pipe</v>
      </c>
      <c r="G313" s="371">
        <v>45714</v>
      </c>
      <c r="H313" s="372" t="str">
        <f>Foundation!H314</f>
        <v>Nadeem</v>
      </c>
      <c r="I313" s="473">
        <v>45689</v>
      </c>
    </row>
    <row r="314" spans="1:9" s="275" customFormat="1" x14ac:dyDescent="0.35">
      <c r="A314" s="359">
        <f>+SUBTOTAL(3,$G$7:$G314)</f>
        <v>307</v>
      </c>
      <c r="B314" s="360">
        <f>Foundation!B315</f>
        <v>45658</v>
      </c>
      <c r="C314" s="370" t="str">
        <f>Foundation!C315</f>
        <v>44/11</v>
      </c>
      <c r="D314" s="370" t="str">
        <f>Foundation!D315</f>
        <v>DA+0</v>
      </c>
      <c r="E314" s="370" t="str">
        <f>Foundation!E315</f>
        <v>Sandy</v>
      </c>
      <c r="F314" s="370" t="str">
        <f t="shared" si="4"/>
        <v>Pipe</v>
      </c>
      <c r="G314" s="371">
        <v>45715</v>
      </c>
      <c r="H314" s="372" t="str">
        <f>Foundation!H315</f>
        <v>Nadeem</v>
      </c>
      <c r="I314" s="473">
        <v>45689</v>
      </c>
    </row>
    <row r="315" spans="1:9" s="275" customFormat="1" x14ac:dyDescent="0.35">
      <c r="A315" s="359">
        <f>+SUBTOTAL(3,$G$7:$G315)</f>
        <v>308</v>
      </c>
      <c r="B315" s="360">
        <f>Foundation!B316</f>
        <v>45658</v>
      </c>
      <c r="C315" s="370" t="str">
        <f>Foundation!C316</f>
        <v>53/0</v>
      </c>
      <c r="D315" s="370" t="str">
        <f>Foundation!D316</f>
        <v>DB2+9</v>
      </c>
      <c r="E315" s="370" t="str">
        <f>Foundation!E316</f>
        <v>Sandy</v>
      </c>
      <c r="F315" s="370" t="str">
        <f t="shared" si="4"/>
        <v>Pipe</v>
      </c>
      <c r="G315" s="371">
        <v>45711</v>
      </c>
      <c r="H315" s="372" t="str">
        <f>Foundation!H316</f>
        <v xml:space="preserve">Meer Const </v>
      </c>
      <c r="I315" s="473">
        <v>45689</v>
      </c>
    </row>
    <row r="316" spans="1:9" s="275" customFormat="1" x14ac:dyDescent="0.35">
      <c r="A316" s="359">
        <f>+SUBTOTAL(3,$G$7:$G316)</f>
        <v>309</v>
      </c>
      <c r="B316" s="360">
        <f>Foundation!B317</f>
        <v>45658</v>
      </c>
      <c r="C316" s="370" t="str">
        <f>Foundation!C317</f>
        <v>44/10</v>
      </c>
      <c r="D316" s="370" t="str">
        <f>Foundation!D317</f>
        <v>DB1+9</v>
      </c>
      <c r="E316" s="370" t="str">
        <f>Foundation!E317</f>
        <v>Sandy</v>
      </c>
      <c r="F316" s="370" t="str">
        <f t="shared" si="4"/>
        <v>Pipe</v>
      </c>
      <c r="G316" s="371">
        <v>45715</v>
      </c>
      <c r="H316" s="372" t="str">
        <f>Foundation!H317</f>
        <v>Nadeem</v>
      </c>
      <c r="I316" s="473">
        <v>45689</v>
      </c>
    </row>
    <row r="317" spans="1:9" s="275" customFormat="1" x14ac:dyDescent="0.35">
      <c r="A317" s="359">
        <f>+SUBTOTAL(3,$G$7:$G317)</f>
        <v>310</v>
      </c>
      <c r="B317" s="360">
        <f>Foundation!B318</f>
        <v>45658</v>
      </c>
      <c r="C317" s="370" t="str">
        <f>Foundation!C318</f>
        <v>44/4</v>
      </c>
      <c r="D317" s="370" t="str">
        <f>Foundation!D318</f>
        <v>DA+9</v>
      </c>
      <c r="E317" s="370" t="str">
        <f>Foundation!E318</f>
        <v>Sandy</v>
      </c>
      <c r="F317" s="370" t="str">
        <f t="shared" si="4"/>
        <v>Pipe</v>
      </c>
      <c r="G317" s="371">
        <v>45716</v>
      </c>
      <c r="H317" s="372" t="str">
        <f>Foundation!H318</f>
        <v>Tantray Construction</v>
      </c>
      <c r="I317" s="473">
        <v>45689</v>
      </c>
    </row>
    <row r="318" spans="1:9" s="275" customFormat="1" x14ac:dyDescent="0.35">
      <c r="A318" s="359">
        <f>+SUBTOTAL(3,$G$7:$G318)</f>
        <v>311</v>
      </c>
      <c r="B318" s="360">
        <f>Foundation!B319</f>
        <v>45658</v>
      </c>
      <c r="C318" s="370" t="str">
        <f>Foundation!C319</f>
        <v>70/4</v>
      </c>
      <c r="D318" s="370" t="str">
        <f>Foundation!D319</f>
        <v>DA+3</v>
      </c>
      <c r="E318" s="370" t="str">
        <f>Foundation!E319</f>
        <v>DRY</v>
      </c>
      <c r="F318" s="370" t="str">
        <f t="shared" si="4"/>
        <v>Pipe</v>
      </c>
      <c r="G318" s="371">
        <v>45682</v>
      </c>
      <c r="H318" s="372" t="str">
        <f>Foundation!H319</f>
        <v xml:space="preserve">Meer Const </v>
      </c>
      <c r="I318" s="473">
        <v>45658</v>
      </c>
    </row>
    <row r="319" spans="1:9" s="275" customFormat="1" x14ac:dyDescent="0.35">
      <c r="A319" s="359">
        <f>+SUBTOTAL(3,$G$7:$G319)</f>
        <v>312</v>
      </c>
      <c r="B319" s="360">
        <f>Foundation!B320</f>
        <v>45658</v>
      </c>
      <c r="C319" s="370" t="str">
        <f>Foundation!C320</f>
        <v>34/1</v>
      </c>
      <c r="D319" s="370" t="str">
        <f>Foundation!D320</f>
        <v>DA+9</v>
      </c>
      <c r="E319" s="370" t="str">
        <f>Foundation!E320</f>
        <v>Sandy</v>
      </c>
      <c r="F319" s="370" t="str">
        <f t="shared" si="4"/>
        <v>Pipe</v>
      </c>
      <c r="G319" s="371">
        <v>45673</v>
      </c>
      <c r="H319" s="372" t="str">
        <f>Foundation!H320</f>
        <v>Ymk Construction</v>
      </c>
      <c r="I319" s="473">
        <v>45658</v>
      </c>
    </row>
    <row r="320" spans="1:9" s="275" customFormat="1" x14ac:dyDescent="0.35">
      <c r="A320" s="359">
        <f>+SUBTOTAL(3,$G$7:$G320)</f>
        <v>313</v>
      </c>
      <c r="B320" s="360">
        <f>Foundation!B321</f>
        <v>45658</v>
      </c>
      <c r="C320" s="370" t="str">
        <f>Foundation!C321</f>
        <v>70/5</v>
      </c>
      <c r="D320" s="370" t="str">
        <f>Foundation!D321</f>
        <v>DA+3</v>
      </c>
      <c r="E320" s="370" t="str">
        <f>Foundation!E321</f>
        <v>DRY</v>
      </c>
      <c r="F320" s="370" t="str">
        <f t="shared" si="4"/>
        <v>Pipe</v>
      </c>
      <c r="G320" s="371">
        <v>45684</v>
      </c>
      <c r="H320" s="372" t="str">
        <f>Foundation!H321</f>
        <v xml:space="preserve">Meer Const </v>
      </c>
      <c r="I320" s="473">
        <v>45658</v>
      </c>
    </row>
    <row r="321" spans="1:9" s="275" customFormat="1" x14ac:dyDescent="0.35">
      <c r="A321" s="359">
        <f>+SUBTOTAL(3,$G$7:$G321)</f>
        <v>314</v>
      </c>
      <c r="B321" s="360">
        <f>Foundation!B322</f>
        <v>45658</v>
      </c>
      <c r="C321" s="370" t="str">
        <f>Foundation!C322</f>
        <v>53/3</v>
      </c>
      <c r="D321" s="370" t="str">
        <f>Foundation!D322</f>
        <v>DA+6</v>
      </c>
      <c r="E321" s="370" t="str">
        <f>Foundation!E322</f>
        <v>Sandy</v>
      </c>
      <c r="F321" s="370" t="str">
        <f t="shared" si="4"/>
        <v>Pipe</v>
      </c>
      <c r="G321" s="371">
        <v>45711</v>
      </c>
      <c r="H321" s="372" t="str">
        <f>Foundation!H322</f>
        <v xml:space="preserve">Meer Const </v>
      </c>
      <c r="I321" s="473">
        <v>45689</v>
      </c>
    </row>
    <row r="322" spans="1:9" s="275" customFormat="1" x14ac:dyDescent="0.35">
      <c r="A322" s="359">
        <f>+SUBTOTAL(3,$G$7:$G322)</f>
        <v>315</v>
      </c>
      <c r="B322" s="360">
        <f>Foundation!B323</f>
        <v>45658</v>
      </c>
      <c r="C322" s="370" t="str">
        <f>Foundation!C323</f>
        <v>35/2</v>
      </c>
      <c r="D322" s="370" t="str">
        <f>Foundation!D323</f>
        <v>DB1+0</v>
      </c>
      <c r="E322" s="370" t="str">
        <f>Foundation!E323</f>
        <v>Sandy</v>
      </c>
      <c r="F322" s="370" t="str">
        <f t="shared" si="4"/>
        <v>Pipe</v>
      </c>
      <c r="G322" s="371">
        <v>45676</v>
      </c>
      <c r="H322" s="372" t="str">
        <f>Foundation!H323</f>
        <v>Parsuram Sahi</v>
      </c>
      <c r="I322" s="473">
        <v>45658</v>
      </c>
    </row>
    <row r="323" spans="1:9" s="275" customFormat="1" x14ac:dyDescent="0.35">
      <c r="A323" s="359">
        <f>+SUBTOTAL(3,$G$7:$G323)</f>
        <v>316</v>
      </c>
      <c r="B323" s="360">
        <f>Foundation!B324</f>
        <v>45658</v>
      </c>
      <c r="C323" s="370" t="str">
        <f>Foundation!C324</f>
        <v>68/0</v>
      </c>
      <c r="D323" s="370" t="str">
        <f>Foundation!D324</f>
        <v>DD45+0</v>
      </c>
      <c r="E323" s="370" t="str">
        <f>Foundation!E324</f>
        <v>DRY</v>
      </c>
      <c r="F323" s="370" t="str">
        <f t="shared" si="4"/>
        <v>Pipe</v>
      </c>
      <c r="G323" s="371">
        <v>45707</v>
      </c>
      <c r="H323" s="372" t="str">
        <f>Foundation!H324</f>
        <v>Bhati Const.</v>
      </c>
      <c r="I323" s="473">
        <v>45689</v>
      </c>
    </row>
    <row r="324" spans="1:9" s="275" customFormat="1" x14ac:dyDescent="0.35">
      <c r="A324" s="359">
        <f>+SUBTOTAL(3,$G$7:$G324)</f>
        <v>317</v>
      </c>
      <c r="B324" s="360">
        <f>Foundation!B325</f>
        <v>45658</v>
      </c>
      <c r="C324" s="370" t="str">
        <f>Foundation!C325</f>
        <v>1A/1</v>
      </c>
      <c r="D324" s="370" t="str">
        <f>Foundation!D325</f>
        <v>DA+6</v>
      </c>
      <c r="E324" s="370" t="str">
        <f>Foundation!E325</f>
        <v>DFR</v>
      </c>
      <c r="F324" s="370" t="str">
        <f t="shared" si="4"/>
        <v>CP</v>
      </c>
      <c r="G324" s="371">
        <v>45678</v>
      </c>
      <c r="H324" s="372" t="str">
        <f>Foundation!H325</f>
        <v>Jsr Infrastructure</v>
      </c>
      <c r="I324" s="473">
        <v>45658</v>
      </c>
    </row>
    <row r="325" spans="1:9" s="275" customFormat="1" x14ac:dyDescent="0.35">
      <c r="A325" s="359">
        <f>+SUBTOTAL(3,$G$7:$G325)</f>
        <v>318</v>
      </c>
      <c r="B325" s="360">
        <f>Foundation!B326</f>
        <v>45658</v>
      </c>
      <c r="C325" s="370" t="str">
        <f>Foundation!C326</f>
        <v>53/4</v>
      </c>
      <c r="D325" s="370" t="str">
        <f>Foundation!D326</f>
        <v>DA+0</v>
      </c>
      <c r="E325" s="370" t="str">
        <f>Foundation!E326</f>
        <v>Sandy</v>
      </c>
      <c r="F325" s="370" t="str">
        <f t="shared" si="4"/>
        <v>Pipe</v>
      </c>
      <c r="G325" s="371">
        <v>45711</v>
      </c>
      <c r="H325" s="372" t="str">
        <f>Foundation!H326</f>
        <v xml:space="preserve">Meer Const </v>
      </c>
      <c r="I325" s="473">
        <v>45689</v>
      </c>
    </row>
    <row r="326" spans="1:9" s="275" customFormat="1" x14ac:dyDescent="0.35">
      <c r="A326" s="359">
        <f>+SUBTOTAL(3,$G$7:$G326)</f>
        <v>319</v>
      </c>
      <c r="B326" s="360">
        <f>Foundation!B327</f>
        <v>45658</v>
      </c>
      <c r="C326" s="370" t="str">
        <f>Foundation!C327</f>
        <v>52/0</v>
      </c>
      <c r="D326" s="370" t="str">
        <f>Foundation!D327</f>
        <v>DC2+0</v>
      </c>
      <c r="E326" s="370" t="str">
        <f>Foundation!E327</f>
        <v>Sandy</v>
      </c>
      <c r="F326" s="370" t="str">
        <f t="shared" si="4"/>
        <v>Pipe</v>
      </c>
      <c r="G326" s="371">
        <v>45705</v>
      </c>
      <c r="H326" s="372" t="str">
        <f>Foundation!H327</f>
        <v>Tantray Construction</v>
      </c>
      <c r="I326" s="473">
        <v>45689</v>
      </c>
    </row>
    <row r="327" spans="1:9" s="275" customFormat="1" x14ac:dyDescent="0.35">
      <c r="A327" s="359">
        <f>+SUBTOTAL(3,$G$7:$G327)</f>
        <v>320</v>
      </c>
      <c r="B327" s="360">
        <f>Foundation!B328</f>
        <v>45658</v>
      </c>
      <c r="C327" s="370" t="str">
        <f>Foundation!C328</f>
        <v>44/5</v>
      </c>
      <c r="D327" s="370" t="str">
        <f>Foundation!D328</f>
        <v>DA+9</v>
      </c>
      <c r="E327" s="370" t="str">
        <f>Foundation!E328</f>
        <v>Sandy</v>
      </c>
      <c r="F327" s="370" t="str">
        <f t="shared" si="4"/>
        <v>Pipe</v>
      </c>
      <c r="G327" s="371">
        <v>45716</v>
      </c>
      <c r="H327" s="372" t="str">
        <f>Foundation!H328</f>
        <v>Tantray Construction</v>
      </c>
      <c r="I327" s="473">
        <v>45689</v>
      </c>
    </row>
    <row r="328" spans="1:9" s="275" customFormat="1" x14ac:dyDescent="0.35">
      <c r="A328" s="359">
        <f>+SUBTOTAL(3,$G$7:$G328)</f>
        <v>321</v>
      </c>
      <c r="B328" s="360">
        <f>Foundation!B329</f>
        <v>45658</v>
      </c>
      <c r="C328" s="370" t="str">
        <f>Foundation!C329</f>
        <v>2/0</v>
      </c>
      <c r="D328" s="370" t="str">
        <f>Foundation!D329</f>
        <v>DC1+0</v>
      </c>
      <c r="E328" s="370" t="str">
        <f>Foundation!E329</f>
        <v>DRY</v>
      </c>
      <c r="F328" s="370" t="str">
        <f t="shared" ref="F328:F391" si="5">+IF(E328=0,"",IF(E328="DFR","CP","Pipe"))</f>
        <v>Pipe</v>
      </c>
      <c r="G328" s="371">
        <v>45678</v>
      </c>
      <c r="H328" s="372" t="str">
        <f>Foundation!H329</f>
        <v>Laxmi Enterprises</v>
      </c>
      <c r="I328" s="473">
        <v>45658</v>
      </c>
    </row>
    <row r="329" spans="1:9" s="275" customFormat="1" x14ac:dyDescent="0.35">
      <c r="A329" s="359">
        <f>+SUBTOTAL(3,$G$7:$G329)</f>
        <v>322</v>
      </c>
      <c r="B329" s="360">
        <f>Foundation!B330</f>
        <v>45658</v>
      </c>
      <c r="C329" s="370" t="str">
        <f>Foundation!C330</f>
        <v>44/9</v>
      </c>
      <c r="D329" s="370" t="str">
        <f>Foundation!D330</f>
        <v>DA+9</v>
      </c>
      <c r="E329" s="370" t="str">
        <f>Foundation!E330</f>
        <v>Sandy</v>
      </c>
      <c r="F329" s="370" t="str">
        <f t="shared" si="5"/>
        <v>Pipe</v>
      </c>
      <c r="G329" s="371">
        <v>45715</v>
      </c>
      <c r="H329" s="372" t="str">
        <f>Foundation!H330</f>
        <v>Iqbal</v>
      </c>
      <c r="I329" s="473">
        <v>45689</v>
      </c>
    </row>
    <row r="330" spans="1:9" s="275" customFormat="1" x14ac:dyDescent="0.35">
      <c r="A330" s="359">
        <f>+SUBTOTAL(3,$G$7:$G330)</f>
        <v>323</v>
      </c>
      <c r="B330" s="360">
        <f>Foundation!B331</f>
        <v>45658</v>
      </c>
      <c r="C330" s="370" t="str">
        <f>Foundation!C331</f>
        <v>70/1</v>
      </c>
      <c r="D330" s="370" t="str">
        <f>Foundation!D331</f>
        <v>DA+3</v>
      </c>
      <c r="E330" s="370" t="str">
        <f>Foundation!E331</f>
        <v>DRY</v>
      </c>
      <c r="F330" s="370" t="str">
        <f t="shared" si="5"/>
        <v>Pipe</v>
      </c>
      <c r="G330" s="371">
        <v>45682</v>
      </c>
      <c r="H330" s="372" t="str">
        <f>Foundation!H331</f>
        <v xml:space="preserve">Meer Const </v>
      </c>
      <c r="I330" s="473">
        <v>45658</v>
      </c>
    </row>
    <row r="331" spans="1:9" s="275" customFormat="1" x14ac:dyDescent="0.35">
      <c r="A331" s="359">
        <f>+SUBTOTAL(3,$G$7:$G331)</f>
        <v>324</v>
      </c>
      <c r="B331" s="360">
        <f>Foundation!B332</f>
        <v>45658</v>
      </c>
      <c r="C331" s="370" t="str">
        <f>Foundation!C332</f>
        <v>70/2</v>
      </c>
      <c r="D331" s="370" t="str">
        <f>Foundation!D332</f>
        <v>DA+3</v>
      </c>
      <c r="E331" s="370" t="str">
        <f>Foundation!E332</f>
        <v>DRY</v>
      </c>
      <c r="F331" s="370" t="str">
        <f t="shared" si="5"/>
        <v>Pipe</v>
      </c>
      <c r="G331" s="371">
        <v>45707</v>
      </c>
      <c r="H331" s="372" t="str">
        <f>Foundation!H332</f>
        <v>Bhati Const.</v>
      </c>
      <c r="I331" s="473">
        <v>45689</v>
      </c>
    </row>
    <row r="332" spans="1:9" s="275" customFormat="1" x14ac:dyDescent="0.35">
      <c r="A332" s="359">
        <f>+SUBTOTAL(3,$G$7:$G332)</f>
        <v>325</v>
      </c>
      <c r="B332" s="360">
        <f>Foundation!B333</f>
        <v>45658</v>
      </c>
      <c r="C332" s="370" t="str">
        <f>Foundation!C333</f>
        <v>44/6</v>
      </c>
      <c r="D332" s="370" t="str">
        <f>Foundation!D333</f>
        <v>DB1+3</v>
      </c>
      <c r="E332" s="370" t="str">
        <f>Foundation!E333</f>
        <v>Sandy</v>
      </c>
      <c r="F332" s="370" t="str">
        <f t="shared" si="5"/>
        <v>Pipe</v>
      </c>
      <c r="G332" s="371">
        <v>45716</v>
      </c>
      <c r="H332" s="372" t="str">
        <f>Foundation!H333</f>
        <v>Tantray Construction</v>
      </c>
      <c r="I332" s="473">
        <v>45689</v>
      </c>
    </row>
    <row r="333" spans="1:9" s="275" customFormat="1" x14ac:dyDescent="0.35">
      <c r="A333" s="359">
        <f>+SUBTOTAL(3,$G$7:$G333)</f>
        <v>326</v>
      </c>
      <c r="B333" s="360">
        <f>Foundation!B334</f>
        <v>45658</v>
      </c>
      <c r="C333" s="370" t="str">
        <f>Foundation!C334</f>
        <v>55/2</v>
      </c>
      <c r="D333" s="370" t="str">
        <f>Foundation!D334</f>
        <v>DA+0</v>
      </c>
      <c r="E333" s="370" t="str">
        <f>Foundation!E334</f>
        <v>WFR</v>
      </c>
      <c r="F333" s="370" t="str">
        <f t="shared" si="5"/>
        <v>Pipe</v>
      </c>
      <c r="G333" s="371">
        <v>45695</v>
      </c>
      <c r="H333" s="372" t="str">
        <f>Foundation!H334</f>
        <v xml:space="preserve">Meer Const </v>
      </c>
      <c r="I333" s="473">
        <v>45689</v>
      </c>
    </row>
    <row r="334" spans="1:9" s="275" customFormat="1" x14ac:dyDescent="0.35">
      <c r="A334" s="359">
        <f>+SUBTOTAL(3,$G$7:$G334)</f>
        <v>327</v>
      </c>
      <c r="B334" s="360">
        <f>Foundation!B335</f>
        <v>45658</v>
      </c>
      <c r="C334" s="370" t="str">
        <f>Foundation!C335</f>
        <v>47/4</v>
      </c>
      <c r="D334" s="370" t="str">
        <f>Foundation!D335</f>
        <v>DA+3</v>
      </c>
      <c r="E334" s="370" t="str">
        <f>Foundation!E335</f>
        <v>Sandy</v>
      </c>
      <c r="F334" s="370" t="str">
        <f t="shared" si="5"/>
        <v>Pipe</v>
      </c>
      <c r="G334" s="371">
        <v>45686</v>
      </c>
      <c r="H334" s="372" t="str">
        <f>Foundation!H335</f>
        <v>Tantray Construction</v>
      </c>
      <c r="I334" s="473">
        <v>45658</v>
      </c>
    </row>
    <row r="335" spans="1:9" s="275" customFormat="1" x14ac:dyDescent="0.35">
      <c r="A335" s="359">
        <f>+SUBTOTAL(3,$G$7:$G335)</f>
        <v>328</v>
      </c>
      <c r="B335" s="360">
        <f>Foundation!B336</f>
        <v>45658</v>
      </c>
      <c r="C335" s="370" t="str">
        <f>Foundation!C336</f>
        <v>50/5</v>
      </c>
      <c r="D335" s="370" t="str">
        <f>Foundation!D336</f>
        <v>DA+9</v>
      </c>
      <c r="E335" s="370" t="str">
        <f>Foundation!E336</f>
        <v>Sandy</v>
      </c>
      <c r="F335" s="370" t="str">
        <f t="shared" si="5"/>
        <v>Pipe</v>
      </c>
      <c r="G335" s="371">
        <v>45680</v>
      </c>
      <c r="H335" s="372" t="str">
        <f>Foundation!H336</f>
        <v>Om Const</v>
      </c>
      <c r="I335" s="473">
        <v>45658</v>
      </c>
    </row>
    <row r="336" spans="1:9" s="275" customFormat="1" x14ac:dyDescent="0.35">
      <c r="A336" s="359">
        <f>+SUBTOTAL(3,$G$7:$G336)</f>
        <v>329</v>
      </c>
      <c r="B336" s="360">
        <f>Foundation!B337</f>
        <v>45658</v>
      </c>
      <c r="C336" s="370" t="str">
        <f>Foundation!C337</f>
        <v>1A/4</v>
      </c>
      <c r="D336" s="370" t="str">
        <f>Foundation!D337</f>
        <v>DA+3</v>
      </c>
      <c r="E336" s="370" t="str">
        <f>Foundation!E337</f>
        <v>DFR</v>
      </c>
      <c r="F336" s="370" t="str">
        <f t="shared" si="5"/>
        <v>CP</v>
      </c>
      <c r="G336" s="371">
        <v>45685</v>
      </c>
      <c r="H336" s="372" t="str">
        <f>Foundation!H337</f>
        <v>Naganaray Enterprise</v>
      </c>
      <c r="I336" s="473">
        <v>45658</v>
      </c>
    </row>
    <row r="337" spans="1:9" s="275" customFormat="1" x14ac:dyDescent="0.35">
      <c r="A337" s="359">
        <f>+SUBTOTAL(3,$G$7:$G337)</f>
        <v>330</v>
      </c>
      <c r="B337" s="360">
        <f>Foundation!B338</f>
        <v>45658</v>
      </c>
      <c r="C337" s="370" t="str">
        <f>Foundation!C338</f>
        <v>28/6</v>
      </c>
      <c r="D337" s="370" t="str">
        <f>Foundation!D338</f>
        <v>DA+6</v>
      </c>
      <c r="E337" s="370" t="str">
        <f>Foundation!E338</f>
        <v>Sandy</v>
      </c>
      <c r="F337" s="370" t="str">
        <f t="shared" si="5"/>
        <v>Pipe</v>
      </c>
      <c r="G337" s="371">
        <v>45686</v>
      </c>
      <c r="H337" s="372" t="str">
        <f>Foundation!H338</f>
        <v>Vishwakarma Construction</v>
      </c>
      <c r="I337" s="473">
        <v>45658</v>
      </c>
    </row>
    <row r="338" spans="1:9" s="275" customFormat="1" x14ac:dyDescent="0.35">
      <c r="A338" s="359">
        <f>+SUBTOTAL(3,$G$7:$G338)</f>
        <v>331</v>
      </c>
      <c r="B338" s="360">
        <f>Foundation!B339</f>
        <v>45658</v>
      </c>
      <c r="C338" s="370" t="str">
        <f>Foundation!C339</f>
        <v>70/0</v>
      </c>
      <c r="D338" s="370" t="str">
        <f>Foundation!D339</f>
        <v>DC1+0</v>
      </c>
      <c r="E338" s="370" t="str">
        <f>Foundation!E339</f>
        <v>DRY</v>
      </c>
      <c r="F338" s="370" t="str">
        <f t="shared" si="5"/>
        <v>Pipe</v>
      </c>
      <c r="G338" s="371">
        <v>45682</v>
      </c>
      <c r="H338" s="372" t="str">
        <f>Foundation!H339</f>
        <v xml:space="preserve">Meer Const </v>
      </c>
      <c r="I338" s="473">
        <v>45658</v>
      </c>
    </row>
    <row r="339" spans="1:9" s="275" customFormat="1" x14ac:dyDescent="0.35">
      <c r="A339" s="359">
        <f>+SUBTOTAL(3,$G$7:$G339)</f>
        <v>332</v>
      </c>
      <c r="B339" s="360">
        <f>Foundation!B340</f>
        <v>45658</v>
      </c>
      <c r="C339" s="370" t="str">
        <f>Foundation!C340</f>
        <v>44/7</v>
      </c>
      <c r="D339" s="370" t="str">
        <f>Foundation!D340</f>
        <v>DA+9</v>
      </c>
      <c r="E339" s="370" t="str">
        <f>Foundation!E340</f>
        <v>Sandy</v>
      </c>
      <c r="F339" s="370" t="str">
        <f t="shared" si="5"/>
        <v>Pipe</v>
      </c>
      <c r="G339" s="371">
        <v>45706</v>
      </c>
      <c r="H339" s="372" t="str">
        <f>Foundation!H340</f>
        <v>Iqbal</v>
      </c>
      <c r="I339" s="473">
        <v>45689</v>
      </c>
    </row>
    <row r="340" spans="1:9" s="275" customFormat="1" x14ac:dyDescent="0.35">
      <c r="A340" s="359">
        <f>+SUBTOTAL(3,$G$7:$G340)</f>
        <v>333</v>
      </c>
      <c r="B340" s="360">
        <f>Foundation!B341</f>
        <v>45658</v>
      </c>
      <c r="C340" s="370" t="str">
        <f>Foundation!C341</f>
        <v>34/2</v>
      </c>
      <c r="D340" s="370" t="str">
        <f>Foundation!D341</f>
        <v>DA+6</v>
      </c>
      <c r="E340" s="370" t="str">
        <f>Foundation!E341</f>
        <v>Sandy</v>
      </c>
      <c r="F340" s="370" t="str">
        <f t="shared" si="5"/>
        <v>Pipe</v>
      </c>
      <c r="G340" s="371">
        <v>45684</v>
      </c>
      <c r="H340" s="372" t="str">
        <f>Foundation!H341</f>
        <v>Ymk Construction</v>
      </c>
      <c r="I340" s="473">
        <v>45658</v>
      </c>
    </row>
    <row r="341" spans="1:9" s="275" customFormat="1" x14ac:dyDescent="0.35">
      <c r="A341" s="359">
        <f>+SUBTOTAL(3,$G$7:$G341)</f>
        <v>334</v>
      </c>
      <c r="B341" s="360">
        <f>Foundation!B342</f>
        <v>45658</v>
      </c>
      <c r="C341" s="370" t="str">
        <f>Foundation!C342</f>
        <v>65/10</v>
      </c>
      <c r="D341" s="370" t="str">
        <f>Foundation!D342</f>
        <v>DA+0</v>
      </c>
      <c r="E341" s="370" t="str">
        <f>Foundation!E342</f>
        <v>DRY</v>
      </c>
      <c r="F341" s="370" t="str">
        <f t="shared" si="5"/>
        <v>Pipe</v>
      </c>
      <c r="G341" s="371">
        <v>45707</v>
      </c>
      <c r="H341" s="372" t="str">
        <f>Foundation!H342</f>
        <v>Bhati Const.</v>
      </c>
      <c r="I341" s="473">
        <v>45689</v>
      </c>
    </row>
    <row r="342" spans="1:9" s="275" customFormat="1" x14ac:dyDescent="0.35">
      <c r="A342" s="359">
        <f>+SUBTOTAL(3,$G$7:$G342)</f>
        <v>335</v>
      </c>
      <c r="B342" s="360">
        <f>Foundation!B343</f>
        <v>45658</v>
      </c>
      <c r="C342" s="370" t="str">
        <f>Foundation!C343</f>
        <v>57/1</v>
      </c>
      <c r="D342" s="370" t="str">
        <f>Foundation!D343</f>
        <v>DA+0</v>
      </c>
      <c r="E342" s="370" t="str">
        <f>Foundation!E343</f>
        <v>Sandy</v>
      </c>
      <c r="F342" s="370" t="str">
        <f t="shared" si="5"/>
        <v>Pipe</v>
      </c>
      <c r="G342" s="371">
        <v>45686</v>
      </c>
      <c r="H342" s="372" t="str">
        <f>Foundation!H343</f>
        <v xml:space="preserve">Meer Const </v>
      </c>
      <c r="I342" s="473">
        <v>45658</v>
      </c>
    </row>
    <row r="343" spans="1:9" s="275" customFormat="1" x14ac:dyDescent="0.35">
      <c r="A343" s="359">
        <f>+SUBTOTAL(3,$G$7:$G343)</f>
        <v>336</v>
      </c>
      <c r="B343" s="360">
        <f>Foundation!B344</f>
        <v>45658</v>
      </c>
      <c r="C343" s="370" t="str">
        <f>Foundation!C344</f>
        <v>28/5</v>
      </c>
      <c r="D343" s="370" t="str">
        <f>Foundation!D344</f>
        <v>DA+9</v>
      </c>
      <c r="E343" s="370" t="str">
        <f>Foundation!E344</f>
        <v>Sandy</v>
      </c>
      <c r="F343" s="370" t="str">
        <f t="shared" si="5"/>
        <v>Pipe</v>
      </c>
      <c r="G343" s="371">
        <v>45688</v>
      </c>
      <c r="H343" s="372" t="str">
        <f>Foundation!H344</f>
        <v>Vishwakarma Construction</v>
      </c>
      <c r="I343" s="473">
        <v>45658</v>
      </c>
    </row>
    <row r="344" spans="1:9" s="275" customFormat="1" x14ac:dyDescent="0.35">
      <c r="A344" s="359">
        <f>+SUBTOTAL(3,$G$7:$G344)</f>
        <v>337</v>
      </c>
      <c r="B344" s="360">
        <f>Foundation!B345</f>
        <v>45658</v>
      </c>
      <c r="C344" s="370" t="str">
        <f>Foundation!C345</f>
        <v>35/0</v>
      </c>
      <c r="D344" s="370" t="str">
        <f>Foundation!D345</f>
        <v>DB2+6</v>
      </c>
      <c r="E344" s="370" t="str">
        <f>Foundation!E345</f>
        <v>Sandy</v>
      </c>
      <c r="F344" s="370" t="str">
        <f t="shared" si="5"/>
        <v>Pipe</v>
      </c>
      <c r="G344" s="371">
        <v>45686</v>
      </c>
      <c r="H344" s="372" t="str">
        <f>Foundation!H345</f>
        <v>Parsuram Sahi</v>
      </c>
      <c r="I344" s="473">
        <v>45658</v>
      </c>
    </row>
    <row r="345" spans="1:9" s="275" customFormat="1" x14ac:dyDescent="0.35">
      <c r="A345" s="359">
        <f>+SUBTOTAL(3,$G$7:$G345)</f>
        <v>338</v>
      </c>
      <c r="B345" s="360">
        <f>Foundation!B346</f>
        <v>45658</v>
      </c>
      <c r="C345" s="370" t="str">
        <f>Foundation!C346</f>
        <v>44/3</v>
      </c>
      <c r="D345" s="370" t="str">
        <f>Foundation!D346</f>
        <v>DA+0</v>
      </c>
      <c r="E345" s="370" t="str">
        <f>Foundation!E346</f>
        <v>Sandy</v>
      </c>
      <c r="F345" s="370" t="str">
        <f t="shared" si="5"/>
        <v>Pipe</v>
      </c>
      <c r="G345" s="371">
        <v>45706</v>
      </c>
      <c r="H345" s="372" t="str">
        <f>Foundation!H346</f>
        <v>Tantray Construction</v>
      </c>
      <c r="I345" s="473">
        <v>45689</v>
      </c>
    </row>
    <row r="346" spans="1:9" s="275" customFormat="1" x14ac:dyDescent="0.35">
      <c r="A346" s="359">
        <f>+SUBTOTAL(3,$G$7:$G346)</f>
        <v>339</v>
      </c>
      <c r="B346" s="360">
        <f>Foundation!B347</f>
        <v>45658</v>
      </c>
      <c r="C346" s="370" t="str">
        <f>Foundation!C347</f>
        <v>1A/3</v>
      </c>
      <c r="D346" s="370" t="str">
        <f>Foundation!D347</f>
        <v>DA+0</v>
      </c>
      <c r="E346" s="370" t="str">
        <f>Foundation!E347</f>
        <v>DRY</v>
      </c>
      <c r="F346" s="370" t="str">
        <f t="shared" si="5"/>
        <v>Pipe</v>
      </c>
      <c r="G346" s="371">
        <v>45688</v>
      </c>
      <c r="H346" s="372" t="str">
        <f>Foundation!H347</f>
        <v>Jsr Infrastructure</v>
      </c>
      <c r="I346" s="473">
        <v>45658</v>
      </c>
    </row>
    <row r="347" spans="1:9" s="275" customFormat="1" x14ac:dyDescent="0.35">
      <c r="A347" s="359">
        <f>+SUBTOTAL(3,$G$7:$G347)</f>
        <v>340</v>
      </c>
      <c r="B347" s="360">
        <f>Foundation!B348</f>
        <v>45658</v>
      </c>
      <c r="C347" s="370" t="str">
        <f>Foundation!C348</f>
        <v>55/8</v>
      </c>
      <c r="D347" s="370" t="str">
        <f>Foundation!D348</f>
        <v>DA+6</v>
      </c>
      <c r="E347" s="370" t="str">
        <f>Foundation!E348</f>
        <v>Sandy</v>
      </c>
      <c r="F347" s="370" t="str">
        <f t="shared" si="5"/>
        <v>Pipe</v>
      </c>
      <c r="G347" s="371">
        <v>45691</v>
      </c>
      <c r="H347" s="372" t="str">
        <f>Foundation!H348</f>
        <v xml:space="preserve">Meer Const </v>
      </c>
      <c r="I347" s="473">
        <v>45689</v>
      </c>
    </row>
    <row r="348" spans="1:9" s="275" customFormat="1" x14ac:dyDescent="0.35">
      <c r="A348" s="359">
        <f>+SUBTOTAL(3,$G$7:$G348)</f>
        <v>341</v>
      </c>
      <c r="B348" s="360">
        <f>Foundation!B349</f>
        <v>45658</v>
      </c>
      <c r="C348" s="370" t="str">
        <f>Foundation!C349</f>
        <v>1A/2</v>
      </c>
      <c r="D348" s="370" t="str">
        <f>Foundation!D349</f>
        <v>DA+0</v>
      </c>
      <c r="E348" s="370" t="str">
        <f>Foundation!E349</f>
        <v>DRY</v>
      </c>
      <c r="F348" s="370" t="str">
        <f t="shared" si="5"/>
        <v>Pipe</v>
      </c>
      <c r="G348" s="371">
        <v>45691</v>
      </c>
      <c r="H348" s="372" t="str">
        <f>Foundation!H349</f>
        <v>Jsr Infrastructure</v>
      </c>
      <c r="I348" s="473">
        <v>45689</v>
      </c>
    </row>
    <row r="349" spans="1:9" s="275" customFormat="1" x14ac:dyDescent="0.35">
      <c r="A349" s="359">
        <f>+SUBTOTAL(3,$G$7:$G349)</f>
        <v>342</v>
      </c>
      <c r="B349" s="360">
        <f>Foundation!B350</f>
        <v>45658</v>
      </c>
      <c r="C349" s="370" t="str">
        <f>Foundation!C350</f>
        <v>44/8</v>
      </c>
      <c r="D349" s="370" t="str">
        <f>Foundation!D350</f>
        <v>DCT+0</v>
      </c>
      <c r="E349" s="370" t="str">
        <f>Foundation!E350</f>
        <v>Sandy</v>
      </c>
      <c r="F349" s="370" t="str">
        <f t="shared" si="5"/>
        <v>Pipe</v>
      </c>
      <c r="G349" s="371">
        <v>45716</v>
      </c>
      <c r="H349" s="372" t="str">
        <f>Foundation!H350</f>
        <v>Iqbal</v>
      </c>
      <c r="I349" s="473">
        <v>45689</v>
      </c>
    </row>
    <row r="350" spans="1:9" s="275" customFormat="1" x14ac:dyDescent="0.35">
      <c r="A350" s="359">
        <f>+SUBTOTAL(3,$G$7:$G350)</f>
        <v>343</v>
      </c>
      <c r="B350" s="360">
        <f>Foundation!B351</f>
        <v>45689</v>
      </c>
      <c r="C350" s="370" t="str">
        <f>Foundation!C351</f>
        <v>34/0</v>
      </c>
      <c r="D350" s="370" t="str">
        <f>Foundation!D351</f>
        <v>DB2+0</v>
      </c>
      <c r="E350" s="370" t="str">
        <f>Foundation!E351</f>
        <v>DRY</v>
      </c>
      <c r="F350" s="370" t="str">
        <f t="shared" si="5"/>
        <v>Pipe</v>
      </c>
      <c r="G350" s="371">
        <v>45692</v>
      </c>
      <c r="H350" s="372" t="str">
        <f>Foundation!H351</f>
        <v>Ymk Construction</v>
      </c>
      <c r="I350" s="473">
        <v>45689</v>
      </c>
    </row>
    <row r="351" spans="1:9" s="275" customFormat="1" x14ac:dyDescent="0.35">
      <c r="A351" s="359">
        <f>+SUBTOTAL(3,$G$7:$G351)</f>
        <v>344</v>
      </c>
      <c r="B351" s="360">
        <f>Foundation!B352</f>
        <v>45689</v>
      </c>
      <c r="C351" s="370" t="str">
        <f>Foundation!C352</f>
        <v>28/8</v>
      </c>
      <c r="D351" s="370" t="str">
        <f>Foundation!D352</f>
        <v>DA+3</v>
      </c>
      <c r="E351" s="370" t="str">
        <f>Foundation!E352</f>
        <v>Sandy</v>
      </c>
      <c r="F351" s="370" t="str">
        <f t="shared" si="5"/>
        <v>Pipe</v>
      </c>
      <c r="G351" s="371">
        <v>45692</v>
      </c>
      <c r="H351" s="372" t="str">
        <f>Foundation!H352</f>
        <v>Vishwakarma Construction</v>
      </c>
      <c r="I351" s="473">
        <v>45689</v>
      </c>
    </row>
    <row r="352" spans="1:9" s="275" customFormat="1" x14ac:dyDescent="0.35">
      <c r="A352" s="359">
        <f>+SUBTOTAL(3,$G$7:$G352)</f>
        <v>345</v>
      </c>
      <c r="B352" s="360">
        <f>Foundation!B353</f>
        <v>45689</v>
      </c>
      <c r="C352" s="370" t="str">
        <f>Foundation!C353</f>
        <v>47/1</v>
      </c>
      <c r="D352" s="370" t="str">
        <f>Foundation!D353</f>
        <v>DA+3</v>
      </c>
      <c r="E352" s="370" t="str">
        <f>Foundation!E353</f>
        <v>Sandy</v>
      </c>
      <c r="F352" s="370" t="str">
        <f t="shared" si="5"/>
        <v>Pipe</v>
      </c>
      <c r="G352" s="371">
        <v>45686</v>
      </c>
      <c r="H352" s="372" t="str">
        <f>Foundation!H353</f>
        <v>Tantray Construction</v>
      </c>
      <c r="I352" s="473">
        <v>45658</v>
      </c>
    </row>
    <row r="353" spans="1:9" s="275" customFormat="1" x14ac:dyDescent="0.35">
      <c r="A353" s="359">
        <f>+SUBTOTAL(3,$G$7:$G353)</f>
        <v>346</v>
      </c>
      <c r="B353" s="360">
        <f>Foundation!B354</f>
        <v>45689</v>
      </c>
      <c r="C353" s="370" t="str">
        <f>Foundation!C354</f>
        <v>1A/5</v>
      </c>
      <c r="D353" s="370" t="str">
        <f>Foundation!D354</f>
        <v>DA+0</v>
      </c>
      <c r="E353" s="370" t="str">
        <f>Foundation!E354</f>
        <v>DRY</v>
      </c>
      <c r="F353" s="370" t="str">
        <f t="shared" si="5"/>
        <v>Pipe</v>
      </c>
      <c r="G353" s="371">
        <v>45693</v>
      </c>
      <c r="H353" s="372" t="str">
        <f>Foundation!H354</f>
        <v>Jsr Infrastructure</v>
      </c>
      <c r="I353" s="473">
        <v>45689</v>
      </c>
    </row>
    <row r="354" spans="1:9" s="275" customFormat="1" x14ac:dyDescent="0.35">
      <c r="A354" s="359">
        <f>+SUBTOTAL(3,$G$7:$G354)</f>
        <v>347</v>
      </c>
      <c r="B354" s="360">
        <f>Foundation!B355</f>
        <v>45689</v>
      </c>
      <c r="C354" s="370" t="str">
        <f>Foundation!C355</f>
        <v>28/7</v>
      </c>
      <c r="D354" s="370" t="str">
        <f>Foundation!D355</f>
        <v>DA+3</v>
      </c>
      <c r="E354" s="370" t="str">
        <f>Foundation!E355</f>
        <v>Sandy</v>
      </c>
      <c r="F354" s="370" t="str">
        <f t="shared" si="5"/>
        <v>Pipe</v>
      </c>
      <c r="G354" s="371">
        <v>45695</v>
      </c>
      <c r="H354" s="372" t="str">
        <f>Foundation!H355</f>
        <v>Vishwakarma Construction</v>
      </c>
      <c r="I354" s="473">
        <v>45689</v>
      </c>
    </row>
    <row r="355" spans="1:9" s="275" customFormat="1" x14ac:dyDescent="0.35">
      <c r="A355" s="359">
        <f>+SUBTOTAL(3,$G$7:$G355)</f>
        <v>348</v>
      </c>
      <c r="B355" s="360">
        <f>Foundation!B356</f>
        <v>45689</v>
      </c>
      <c r="C355" s="370" t="str">
        <f>Foundation!C356</f>
        <v>33/1</v>
      </c>
      <c r="D355" s="370" t="str">
        <f>Foundation!D356</f>
        <v>DA+0</v>
      </c>
      <c r="E355" s="370" t="str">
        <f>Foundation!E356</f>
        <v>DRY</v>
      </c>
      <c r="F355" s="370" t="str">
        <f t="shared" si="5"/>
        <v>Pipe</v>
      </c>
      <c r="G355" s="371">
        <v>45698</v>
      </c>
      <c r="H355" s="372" t="str">
        <f>Foundation!H356</f>
        <v>Ymk Construction</v>
      </c>
      <c r="I355" s="473">
        <v>45689</v>
      </c>
    </row>
    <row r="356" spans="1:9" s="275" customFormat="1" x14ac:dyDescent="0.35">
      <c r="A356" s="359">
        <f>+SUBTOTAL(3,$G$7:$G356)</f>
        <v>349</v>
      </c>
      <c r="B356" s="360">
        <f>Foundation!B357</f>
        <v>45689</v>
      </c>
      <c r="C356" s="370" t="str">
        <f>Foundation!C357</f>
        <v>28/4</v>
      </c>
      <c r="D356" s="370" t="str">
        <f>Foundation!D357</f>
        <v>DA+0</v>
      </c>
      <c r="E356" s="370" t="str">
        <f>Foundation!E357</f>
        <v>Sandy</v>
      </c>
      <c r="F356" s="370" t="str">
        <f t="shared" si="5"/>
        <v>Pipe</v>
      </c>
      <c r="G356" s="371">
        <v>45698</v>
      </c>
      <c r="H356" s="372" t="str">
        <f>Foundation!H357</f>
        <v>Vishwakarma Construction</v>
      </c>
      <c r="I356" s="473">
        <v>45689</v>
      </c>
    </row>
    <row r="357" spans="1:9" s="275" customFormat="1" x14ac:dyDescent="0.35">
      <c r="A357" s="359">
        <f>+SUBTOTAL(3,$G$7:$G357)</f>
        <v>350</v>
      </c>
      <c r="B357" s="360">
        <f>Foundation!B358</f>
        <v>45689</v>
      </c>
      <c r="C357" s="370" t="str">
        <f>Foundation!C358</f>
        <v>1A/6</v>
      </c>
      <c r="D357" s="370" t="str">
        <f>Foundation!D358</f>
        <v>DA+0</v>
      </c>
      <c r="E357" s="370" t="str">
        <f>Foundation!E358</f>
        <v>Sandy</v>
      </c>
      <c r="F357" s="370" t="str">
        <f t="shared" si="5"/>
        <v>Pipe</v>
      </c>
      <c r="G357" s="371">
        <v>45698</v>
      </c>
      <c r="H357" s="372" t="str">
        <f>Foundation!H358</f>
        <v>Jsr Infrastructure</v>
      </c>
      <c r="I357" s="473">
        <v>45689</v>
      </c>
    </row>
    <row r="358" spans="1:9" s="275" customFormat="1" x14ac:dyDescent="0.35">
      <c r="A358" s="359">
        <f>+SUBTOTAL(3,$G$7:$G358)</f>
        <v>351</v>
      </c>
      <c r="B358" s="360">
        <f>Foundation!B359</f>
        <v>45689</v>
      </c>
      <c r="C358" s="370" t="str">
        <f>Foundation!C359</f>
        <v>35/3</v>
      </c>
      <c r="D358" s="370" t="str">
        <f>Foundation!D359</f>
        <v>DB1+6</v>
      </c>
      <c r="E358" s="370" t="str">
        <f>Foundation!E359</f>
        <v>Sandy</v>
      </c>
      <c r="F358" s="370" t="str">
        <f t="shared" si="5"/>
        <v>Pipe</v>
      </c>
      <c r="G358" s="371">
        <v>45701</v>
      </c>
      <c r="H358" s="372" t="str">
        <f>Foundation!H359</f>
        <v>Parsuram Sahi</v>
      </c>
      <c r="I358" s="473">
        <v>45689</v>
      </c>
    </row>
    <row r="359" spans="1:9" s="275" customFormat="1" x14ac:dyDescent="0.35">
      <c r="A359" s="359">
        <f>+SUBTOTAL(3,$G$7:$G359)</f>
        <v>352</v>
      </c>
      <c r="B359" s="360">
        <f>Foundation!B360</f>
        <v>45689</v>
      </c>
      <c r="C359" s="370" t="str">
        <f>Foundation!C360</f>
        <v>45/1</v>
      </c>
      <c r="D359" s="370" t="str">
        <f>Foundation!D360</f>
        <v>DA+9</v>
      </c>
      <c r="E359" s="370" t="str">
        <f>Foundation!E360</f>
        <v>Sandy</v>
      </c>
      <c r="F359" s="370" t="str">
        <f t="shared" si="5"/>
        <v>Pipe</v>
      </c>
      <c r="G359" s="371">
        <v>45714</v>
      </c>
      <c r="H359" s="372" t="str">
        <f>Foundation!H360</f>
        <v>Tantray Construction</v>
      </c>
      <c r="I359" s="473">
        <v>45689</v>
      </c>
    </row>
    <row r="360" spans="1:9" s="275" customFormat="1" x14ac:dyDescent="0.35">
      <c r="A360" s="359">
        <f>+SUBTOTAL(3,$G$7:$G360)</f>
        <v>353</v>
      </c>
      <c r="B360" s="360">
        <f>Foundation!B361</f>
        <v>45689</v>
      </c>
      <c r="C360" s="370" t="str">
        <f>Foundation!C361</f>
        <v>54/5</v>
      </c>
      <c r="D360" s="370" t="str">
        <f>Foundation!D361</f>
        <v>DA+9</v>
      </c>
      <c r="E360" s="370" t="str">
        <f>Foundation!E361</f>
        <v>Sandy</v>
      </c>
      <c r="F360" s="370" t="str">
        <f t="shared" si="5"/>
        <v>Pipe</v>
      </c>
      <c r="G360" s="371">
        <v>45711</v>
      </c>
      <c r="H360" s="372" t="str">
        <f>Foundation!H361</f>
        <v xml:space="preserve">Meer Const </v>
      </c>
      <c r="I360" s="473">
        <v>45689</v>
      </c>
    </row>
    <row r="361" spans="1:9" s="275" customFormat="1" x14ac:dyDescent="0.35">
      <c r="A361" s="359">
        <f>+SUBTOTAL(3,$G$7:$G361)</f>
        <v>354</v>
      </c>
      <c r="B361" s="360">
        <f>Foundation!B362</f>
        <v>45689</v>
      </c>
      <c r="C361" s="370" t="str">
        <f>Foundation!C362</f>
        <v>32/3</v>
      </c>
      <c r="D361" s="370" t="str">
        <f>Foundation!D362</f>
        <v>DA+0</v>
      </c>
      <c r="E361" s="370" t="str">
        <f>Foundation!E362</f>
        <v>Sandy</v>
      </c>
      <c r="F361" s="370" t="str">
        <f t="shared" si="5"/>
        <v>Pipe</v>
      </c>
      <c r="G361" s="371">
        <v>45702</v>
      </c>
      <c r="H361" s="372" t="str">
        <f>Foundation!H362</f>
        <v>Ymk Construction</v>
      </c>
      <c r="I361" s="473">
        <v>45689</v>
      </c>
    </row>
    <row r="362" spans="1:9" s="275" customFormat="1" x14ac:dyDescent="0.35">
      <c r="A362" s="359">
        <f>+SUBTOTAL(3,$G$7:$G362)</f>
        <v>355</v>
      </c>
      <c r="B362" s="360">
        <f>Foundation!B363</f>
        <v>45689</v>
      </c>
      <c r="C362" s="370" t="str">
        <f>Foundation!C363</f>
        <v>28/3</v>
      </c>
      <c r="D362" s="370" t="str">
        <f>Foundation!D363</f>
        <v>DA+0</v>
      </c>
      <c r="E362" s="370" t="str">
        <f>Foundation!E363</f>
        <v>DFR</v>
      </c>
      <c r="F362" s="370" t="str">
        <f t="shared" si="5"/>
        <v>CP</v>
      </c>
      <c r="G362" s="371">
        <v>45702</v>
      </c>
      <c r="H362" s="372" t="str">
        <f>Foundation!H363</f>
        <v>Vishwakarma Construction</v>
      </c>
      <c r="I362" s="473">
        <v>45689</v>
      </c>
    </row>
    <row r="363" spans="1:9" s="275" customFormat="1" x14ac:dyDescent="0.35">
      <c r="A363" s="359">
        <f>+SUBTOTAL(3,$G$7:$G363)</f>
        <v>356</v>
      </c>
      <c r="B363" s="360">
        <f>Foundation!B364</f>
        <v>45689</v>
      </c>
      <c r="C363" s="370" t="str">
        <f>Foundation!C364</f>
        <v>32/4</v>
      </c>
      <c r="D363" s="370" t="str">
        <f>Foundation!D364</f>
        <v>DA+0</v>
      </c>
      <c r="E363" s="370" t="str">
        <f>Foundation!E364</f>
        <v>Sandy</v>
      </c>
      <c r="F363" s="370" t="str">
        <f t="shared" si="5"/>
        <v>Pipe</v>
      </c>
      <c r="G363" s="371">
        <v>45704</v>
      </c>
      <c r="H363" s="372" t="str">
        <f>Foundation!H364</f>
        <v>Ymk Construction</v>
      </c>
      <c r="I363" s="473">
        <v>45689</v>
      </c>
    </row>
    <row r="364" spans="1:9" s="275" customFormat="1" x14ac:dyDescent="0.35">
      <c r="A364" s="359">
        <f>+SUBTOTAL(3,$G$7:$G364)</f>
        <v>357</v>
      </c>
      <c r="B364" s="360">
        <f>Foundation!B365</f>
        <v>45689</v>
      </c>
      <c r="C364" s="370" t="str">
        <f>Foundation!C365</f>
        <v>28/2</v>
      </c>
      <c r="D364" s="370" t="str">
        <f>Foundation!D365</f>
        <v>DA+0</v>
      </c>
      <c r="E364" s="370" t="str">
        <f>Foundation!E365</f>
        <v>DFR</v>
      </c>
      <c r="F364" s="370" t="str">
        <f t="shared" si="5"/>
        <v>CP</v>
      </c>
      <c r="G364" s="371">
        <v>45704</v>
      </c>
      <c r="H364" s="372" t="str">
        <f>Foundation!H365</f>
        <v>Vishwakarma Construction</v>
      </c>
      <c r="I364" s="473">
        <v>45689</v>
      </c>
    </row>
    <row r="365" spans="1:9" s="275" customFormat="1" x14ac:dyDescent="0.35">
      <c r="A365" s="359">
        <f>+SUBTOTAL(3,$G$7:$G365)</f>
        <v>358</v>
      </c>
      <c r="B365" s="360">
        <f>Foundation!B366</f>
        <v>45689</v>
      </c>
      <c r="C365" s="370" t="str">
        <f>Foundation!C366</f>
        <v>32/2</v>
      </c>
      <c r="D365" s="370" t="str">
        <f>Foundation!D366</f>
        <v>DA+3</v>
      </c>
      <c r="E365" s="370" t="str">
        <f>Foundation!E366</f>
        <v>DRY</v>
      </c>
      <c r="F365" s="370" t="str">
        <f t="shared" si="5"/>
        <v>Pipe</v>
      </c>
      <c r="G365" s="371">
        <v>45720</v>
      </c>
      <c r="H365" s="372" t="str">
        <f>Foundation!H366</f>
        <v>Ymk Construction</v>
      </c>
      <c r="I365" s="473">
        <v>45717</v>
      </c>
    </row>
    <row r="366" spans="1:9" s="275" customFormat="1" x14ac:dyDescent="0.35">
      <c r="A366" s="359">
        <f>+SUBTOTAL(3,$G$7:$G366)</f>
        <v>359</v>
      </c>
      <c r="B366" s="360">
        <f>Foundation!B367</f>
        <v>45689</v>
      </c>
      <c r="C366" s="370" t="str">
        <f>Foundation!C367</f>
        <v>29/0</v>
      </c>
      <c r="D366" s="370" t="str">
        <f>Foundation!D367</f>
        <v>DB1+0</v>
      </c>
      <c r="E366" s="370" t="str">
        <f>Foundation!E367</f>
        <v>DRY</v>
      </c>
      <c r="F366" s="370" t="str">
        <f t="shared" si="5"/>
        <v>Pipe</v>
      </c>
      <c r="G366" s="371">
        <v>45708</v>
      </c>
      <c r="H366" s="372" t="str">
        <f>Foundation!H367</f>
        <v>Vishwakarma Construction</v>
      </c>
      <c r="I366" s="473">
        <v>45689</v>
      </c>
    </row>
    <row r="367" spans="1:9" s="275" customFormat="1" x14ac:dyDescent="0.35">
      <c r="A367" s="359">
        <f>+SUBTOTAL(3,$G$7:$G367)</f>
        <v>360</v>
      </c>
      <c r="B367" s="360">
        <f>Foundation!B368</f>
        <v>45689</v>
      </c>
      <c r="C367" s="370" t="str">
        <f>Foundation!C368</f>
        <v>55/0</v>
      </c>
      <c r="D367" s="370" t="str">
        <f>Foundation!D368</f>
        <v>DB1+6</v>
      </c>
      <c r="E367" s="370" t="str">
        <f>Foundation!E368</f>
        <v>Sandy</v>
      </c>
      <c r="F367" s="370" t="str">
        <f t="shared" si="5"/>
        <v>Pipe</v>
      </c>
      <c r="G367" s="371">
        <v>45711</v>
      </c>
      <c r="H367" s="372" t="str">
        <f>Foundation!H368</f>
        <v xml:space="preserve">Meer Const </v>
      </c>
      <c r="I367" s="473">
        <v>45689</v>
      </c>
    </row>
    <row r="368" spans="1:9" s="275" customFormat="1" x14ac:dyDescent="0.35">
      <c r="A368" s="359">
        <f>+SUBTOTAL(3,$G$7:$G368)</f>
        <v>361</v>
      </c>
      <c r="B368" s="360">
        <f>Foundation!B369</f>
        <v>45689</v>
      </c>
      <c r="C368" s="370" t="str">
        <f>Foundation!C369</f>
        <v>44/0</v>
      </c>
      <c r="D368" s="370" t="str">
        <f>Foundation!D369</f>
        <v>DB1+3</v>
      </c>
      <c r="E368" s="370" t="str">
        <f>Foundation!E369</f>
        <v>Sandy</v>
      </c>
      <c r="F368" s="370" t="str">
        <f t="shared" si="5"/>
        <v>Pipe</v>
      </c>
      <c r="G368" s="371">
        <v>45732</v>
      </c>
      <c r="H368" s="372" t="str">
        <f>Foundation!H369</f>
        <v>Om Const</v>
      </c>
      <c r="I368" s="473">
        <v>45717</v>
      </c>
    </row>
    <row r="369" spans="1:9" s="275" customFormat="1" x14ac:dyDescent="0.35">
      <c r="A369" s="359">
        <f>+SUBTOTAL(3,$G$7:$G369)</f>
        <v>362</v>
      </c>
      <c r="B369" s="360">
        <f>Foundation!B370</f>
        <v>45689</v>
      </c>
      <c r="C369" s="370" t="str">
        <f>Foundation!C370</f>
        <v>30/0</v>
      </c>
      <c r="D369" s="370" t="str">
        <f>Foundation!D370</f>
        <v>DC1+0</v>
      </c>
      <c r="E369" s="370" t="str">
        <f>Foundation!E370</f>
        <v>DRY</v>
      </c>
      <c r="F369" s="370" t="str">
        <f t="shared" si="5"/>
        <v>Pipe</v>
      </c>
      <c r="G369" s="371">
        <v>45711</v>
      </c>
      <c r="H369" s="372" t="str">
        <f>Foundation!H370</f>
        <v>Vishwakarma Construction</v>
      </c>
      <c r="I369" s="473">
        <v>45689</v>
      </c>
    </row>
    <row r="370" spans="1:9" s="275" customFormat="1" x14ac:dyDescent="0.35">
      <c r="A370" s="359">
        <f>+SUBTOTAL(3,$G$7:$G370)</f>
        <v>363</v>
      </c>
      <c r="B370" s="360">
        <f>Foundation!B371</f>
        <v>45689</v>
      </c>
      <c r="C370" s="370" t="str">
        <f>Foundation!C371</f>
        <v>33/0</v>
      </c>
      <c r="D370" s="370" t="str">
        <f>Foundation!D371</f>
        <v>DC1+0</v>
      </c>
      <c r="E370" s="370" t="str">
        <f>Foundation!E371</f>
        <v>DRY</v>
      </c>
      <c r="F370" s="370" t="str">
        <f t="shared" si="5"/>
        <v>Pipe</v>
      </c>
      <c r="G370" s="371">
        <v>45712</v>
      </c>
      <c r="H370" s="372" t="str">
        <f>Foundation!H371</f>
        <v>Ymk Construction</v>
      </c>
      <c r="I370" s="473">
        <v>45689</v>
      </c>
    </row>
    <row r="371" spans="1:9" s="275" customFormat="1" x14ac:dyDescent="0.35">
      <c r="A371" s="359">
        <f>+SUBTOTAL(3,$G$7:$G371)</f>
        <v>364</v>
      </c>
      <c r="B371" s="360">
        <f>Foundation!B372</f>
        <v>45689</v>
      </c>
      <c r="C371" s="370" t="str">
        <f>Foundation!C372</f>
        <v>1A/0</v>
      </c>
      <c r="D371" s="370" t="str">
        <f>Foundation!D372</f>
        <v>DD60+0</v>
      </c>
      <c r="E371" s="370" t="str">
        <f>Foundation!E372</f>
        <v>DRY</v>
      </c>
      <c r="F371" s="370" t="str">
        <f t="shared" si="5"/>
        <v>Pipe</v>
      </c>
      <c r="G371" s="371">
        <v>45712</v>
      </c>
      <c r="H371" s="372" t="str">
        <f>Foundation!H372</f>
        <v>Jsr Infrastructure</v>
      </c>
      <c r="I371" s="473">
        <v>45689</v>
      </c>
    </row>
    <row r="372" spans="1:9" s="275" customFormat="1" x14ac:dyDescent="0.35">
      <c r="A372" s="359">
        <f>+SUBTOTAL(3,$G$7:$G372)</f>
        <v>365</v>
      </c>
      <c r="B372" s="360">
        <f>Foundation!B373</f>
        <v>45689</v>
      </c>
      <c r="C372" s="370" t="str">
        <f>Foundation!C373</f>
        <v>30/1</v>
      </c>
      <c r="D372" s="370" t="str">
        <f>Foundation!D373</f>
        <v>DA+0</v>
      </c>
      <c r="E372" s="370" t="str">
        <f>Foundation!E373</f>
        <v>Sandy</v>
      </c>
      <c r="F372" s="370" t="str">
        <f t="shared" si="5"/>
        <v>Pipe</v>
      </c>
      <c r="G372" s="371">
        <v>45713</v>
      </c>
      <c r="H372" s="372" t="str">
        <f>Foundation!H373</f>
        <v>Vishwakarma Construction</v>
      </c>
      <c r="I372" s="473">
        <v>45689</v>
      </c>
    </row>
    <row r="373" spans="1:9" s="275" customFormat="1" x14ac:dyDescent="0.35">
      <c r="A373" s="359">
        <f>+SUBTOTAL(3,$G$7:$G373)</f>
        <v>366</v>
      </c>
      <c r="B373" s="360">
        <f>Foundation!B374</f>
        <v>45689</v>
      </c>
      <c r="C373" s="370" t="str">
        <f>Foundation!C374</f>
        <v>43/10</v>
      </c>
      <c r="D373" s="370" t="str">
        <f>Foundation!D374</f>
        <v>DA+3</v>
      </c>
      <c r="E373" s="370" t="str">
        <f>Foundation!E374</f>
        <v>Sandy</v>
      </c>
      <c r="F373" s="370" t="str">
        <f t="shared" si="5"/>
        <v>Pipe</v>
      </c>
      <c r="G373" s="371">
        <v>45732</v>
      </c>
      <c r="H373" s="372" t="str">
        <f>Foundation!H374</f>
        <v>Om Const</v>
      </c>
      <c r="I373" s="473">
        <v>45717</v>
      </c>
    </row>
    <row r="374" spans="1:9" s="275" customFormat="1" x14ac:dyDescent="0.35">
      <c r="A374" s="359">
        <f>+SUBTOTAL(3,$G$7:$G374)</f>
        <v>367</v>
      </c>
      <c r="B374" s="360">
        <f>Foundation!B375</f>
        <v>45689</v>
      </c>
      <c r="C374" s="370" t="str">
        <f>Foundation!C375</f>
        <v>29/4</v>
      </c>
      <c r="D374" s="370" t="str">
        <f>Foundation!D375</f>
        <v>DA+6</v>
      </c>
      <c r="E374" s="370" t="str">
        <f>Foundation!E375</f>
        <v>DRY</v>
      </c>
      <c r="F374" s="370" t="str">
        <f t="shared" si="5"/>
        <v>Pipe</v>
      </c>
      <c r="G374" s="371">
        <v>45717</v>
      </c>
      <c r="H374" s="372" t="str">
        <f>Foundation!H375</f>
        <v>Vishwakarma Construction</v>
      </c>
      <c r="I374" s="473">
        <v>45717</v>
      </c>
    </row>
    <row r="375" spans="1:9" s="275" customFormat="1" x14ac:dyDescent="0.35">
      <c r="A375" s="359">
        <f>+SUBTOTAL(3,$G$7:$G375)</f>
        <v>368</v>
      </c>
      <c r="B375" s="360">
        <f>Foundation!B376</f>
        <v>45689</v>
      </c>
      <c r="C375" s="370" t="str">
        <f>Foundation!C376</f>
        <v>29/1</v>
      </c>
      <c r="D375" s="370" t="str">
        <f>Foundation!D376</f>
        <v>DA+3</v>
      </c>
      <c r="E375" s="370" t="str">
        <f>Foundation!E376</f>
        <v>DRY</v>
      </c>
      <c r="F375" s="370" t="str">
        <f t="shared" si="5"/>
        <v>Pipe</v>
      </c>
      <c r="G375" s="371">
        <v>45719</v>
      </c>
      <c r="H375" s="372" t="str">
        <f>Foundation!H376</f>
        <v>Vishwakarma Construction</v>
      </c>
      <c r="I375" s="473">
        <v>45717</v>
      </c>
    </row>
    <row r="376" spans="1:9" s="275" customFormat="1" x14ac:dyDescent="0.35">
      <c r="A376" s="359">
        <f>+SUBTOTAL(3,$G$7:$G376)</f>
        <v>369</v>
      </c>
      <c r="B376" s="360">
        <f>Foundation!B377</f>
        <v>45689</v>
      </c>
      <c r="C376" s="370" t="str">
        <f>Foundation!C377</f>
        <v>55/1</v>
      </c>
      <c r="D376" s="370" t="str">
        <f>Foundation!D377</f>
        <v>DA+0</v>
      </c>
      <c r="E376" s="370" t="str">
        <f>Foundation!E377</f>
        <v>WFR</v>
      </c>
      <c r="F376" s="370" t="str">
        <f t="shared" si="5"/>
        <v>Pipe</v>
      </c>
      <c r="G376" s="371">
        <v>45718</v>
      </c>
      <c r="H376" s="372" t="str">
        <f>Foundation!H377</f>
        <v>Bhati</v>
      </c>
      <c r="I376" s="473">
        <v>45717</v>
      </c>
    </row>
    <row r="377" spans="1:9" s="275" customFormat="1" x14ac:dyDescent="0.35">
      <c r="A377" s="359">
        <f>+SUBTOTAL(3,$G$7:$G377)</f>
        <v>370</v>
      </c>
      <c r="B377" s="360">
        <f>Foundation!B378</f>
        <v>45717</v>
      </c>
      <c r="C377" s="370" t="str">
        <f>Foundation!C378</f>
        <v>35/5</v>
      </c>
      <c r="D377" s="370" t="str">
        <f>Foundation!D378</f>
        <v>DA+0</v>
      </c>
      <c r="E377" s="370" t="str">
        <f>Foundation!E378</f>
        <v>Sandy</v>
      </c>
      <c r="F377" s="370" t="str">
        <f t="shared" si="5"/>
        <v>Pipe</v>
      </c>
      <c r="G377" s="371">
        <v>45722</v>
      </c>
      <c r="H377" s="372" t="str">
        <f>Foundation!H378</f>
        <v>Parsuram Sahi</v>
      </c>
      <c r="I377" s="473">
        <v>45717</v>
      </c>
    </row>
    <row r="378" spans="1:9" s="275" customFormat="1" x14ac:dyDescent="0.35">
      <c r="A378" s="359">
        <f>+SUBTOTAL(3,$G$7:$G378)</f>
        <v>371</v>
      </c>
      <c r="B378" s="360">
        <f>Foundation!B379</f>
        <v>45717</v>
      </c>
      <c r="C378" s="370" t="str">
        <f>Foundation!C379</f>
        <v>32/1</v>
      </c>
      <c r="D378" s="370" t="str">
        <f>Foundation!D379</f>
        <v>DA+3</v>
      </c>
      <c r="E378" s="370" t="str">
        <f>Foundation!E379</f>
        <v>Sandy</v>
      </c>
      <c r="F378" s="370" t="str">
        <f t="shared" si="5"/>
        <v>Pipe</v>
      </c>
      <c r="G378" s="371">
        <v>45722</v>
      </c>
      <c r="H378" s="372" t="str">
        <f>Foundation!H379</f>
        <v>Ymk</v>
      </c>
      <c r="I378" s="473">
        <v>45717</v>
      </c>
    </row>
    <row r="379" spans="1:9" s="275" customFormat="1" x14ac:dyDescent="0.35">
      <c r="A379" s="359">
        <f>+SUBTOTAL(3,$G$7:$G379)</f>
        <v>372</v>
      </c>
      <c r="B379" s="360">
        <f>Foundation!B380</f>
        <v>45717</v>
      </c>
      <c r="C379" s="370" t="str">
        <f>Foundation!C380</f>
        <v>30/3</v>
      </c>
      <c r="D379" s="370" t="str">
        <f>Foundation!D380</f>
        <v>DA+3</v>
      </c>
      <c r="E379" s="370" t="str">
        <f>Foundation!E380</f>
        <v>Sandy</v>
      </c>
      <c r="F379" s="370" t="str">
        <f t="shared" si="5"/>
        <v>Pipe</v>
      </c>
      <c r="G379" s="371">
        <v>45722</v>
      </c>
      <c r="H379" s="372" t="str">
        <f>Foundation!H380</f>
        <v>Vishwakarma Construction</v>
      </c>
      <c r="I379" s="473">
        <v>45717</v>
      </c>
    </row>
    <row r="380" spans="1:9" s="275" customFormat="1" x14ac:dyDescent="0.35">
      <c r="A380" s="359">
        <f>+SUBTOTAL(3,$G$7:$G380)</f>
        <v>373</v>
      </c>
      <c r="B380" s="360">
        <f>Foundation!B381</f>
        <v>45717</v>
      </c>
      <c r="C380" s="370" t="str">
        <f>Foundation!C381</f>
        <v>30/2</v>
      </c>
      <c r="D380" s="370" t="str">
        <f>Foundation!D381</f>
        <v>DA+0</v>
      </c>
      <c r="E380" s="370" t="str">
        <f>Foundation!E381</f>
        <v>Sandy</v>
      </c>
      <c r="F380" s="370" t="str">
        <f t="shared" si="5"/>
        <v>Pipe</v>
      </c>
      <c r="G380" s="371">
        <v>45726</v>
      </c>
      <c r="H380" s="372" t="str">
        <f>Foundation!H381</f>
        <v>Vishwakarma Construction</v>
      </c>
      <c r="I380" s="473">
        <v>45717</v>
      </c>
    </row>
    <row r="381" spans="1:9" s="275" customFormat="1" x14ac:dyDescent="0.35">
      <c r="A381" s="359">
        <f>+SUBTOTAL(3,$G$7:$G381)</f>
        <v>374</v>
      </c>
      <c r="B381" s="360">
        <f>Foundation!B382</f>
        <v>45717</v>
      </c>
      <c r="C381" s="370" t="str">
        <f>Foundation!C382</f>
        <v>1/0</v>
      </c>
      <c r="D381" s="370" t="str">
        <f>Foundation!D382</f>
        <v>DD60+0</v>
      </c>
      <c r="E381" s="370" t="str">
        <f>Foundation!E382</f>
        <v>DRY</v>
      </c>
      <c r="F381" s="370" t="str">
        <f t="shared" si="5"/>
        <v>Pipe</v>
      </c>
      <c r="G381" s="371">
        <v>45712</v>
      </c>
      <c r="H381" s="372" t="str">
        <f>Foundation!H382</f>
        <v>Jsr</v>
      </c>
      <c r="I381" s="473">
        <v>45689</v>
      </c>
    </row>
    <row r="382" spans="1:9" s="275" customFormat="1" x14ac:dyDescent="0.35">
      <c r="A382" s="359">
        <f>+SUBTOTAL(3,$G$7:$G382)</f>
        <v>375</v>
      </c>
      <c r="B382" s="360">
        <f>Foundation!B383</f>
        <v>45717</v>
      </c>
      <c r="C382" s="370" t="str">
        <f>Foundation!C383</f>
        <v>32/0</v>
      </c>
      <c r="D382" s="370" t="str">
        <f>Foundation!D383</f>
        <v>DC1+0</v>
      </c>
      <c r="E382" s="370" t="str">
        <f>Foundation!E383</f>
        <v>DRY</v>
      </c>
      <c r="F382" s="370" t="str">
        <f t="shared" si="5"/>
        <v>Pipe</v>
      </c>
      <c r="G382" s="371">
        <v>45727</v>
      </c>
      <c r="H382" s="372" t="str">
        <f>Foundation!H383</f>
        <v>Ymk</v>
      </c>
      <c r="I382" s="473">
        <v>45717</v>
      </c>
    </row>
    <row r="383" spans="1:9" s="275" customFormat="1" x14ac:dyDescent="0.35">
      <c r="A383" s="359">
        <f>+SUBTOTAL(3,$G$7:$G383)</f>
        <v>376</v>
      </c>
      <c r="B383" s="360">
        <f>Foundation!B384</f>
        <v>45717</v>
      </c>
      <c r="C383" s="370" t="str">
        <f>Foundation!C384</f>
        <v>29/2</v>
      </c>
      <c r="D383" s="370" t="str">
        <f>Foundation!D384</f>
        <v>DA+3</v>
      </c>
      <c r="E383" s="370" t="str">
        <f>Foundation!E384</f>
        <v>DRY</v>
      </c>
      <c r="F383" s="370" t="str">
        <f t="shared" si="5"/>
        <v>Pipe</v>
      </c>
      <c r="G383" s="371">
        <v>45728</v>
      </c>
      <c r="H383" s="372" t="str">
        <f>Foundation!H384</f>
        <v>Vishwakarma Construction</v>
      </c>
      <c r="I383" s="473">
        <v>45717</v>
      </c>
    </row>
    <row r="384" spans="1:9" s="275" customFormat="1" x14ac:dyDescent="0.35">
      <c r="A384" s="359">
        <f>+SUBTOTAL(3,$G$7:$G384)</f>
        <v>377</v>
      </c>
      <c r="B384" s="360">
        <f>Foundation!B385</f>
        <v>45717</v>
      </c>
      <c r="C384" s="370" t="str">
        <f>Foundation!C385</f>
        <v>1A/7</v>
      </c>
      <c r="D384" s="370" t="str">
        <f>Foundation!D385</f>
        <v>DA+3</v>
      </c>
      <c r="E384" s="370" t="str">
        <f>Foundation!E385</f>
        <v>Sandy</v>
      </c>
      <c r="F384" s="370" t="str">
        <f t="shared" si="5"/>
        <v>Pipe</v>
      </c>
      <c r="G384" s="371">
        <v>45727</v>
      </c>
      <c r="H384" s="372" t="str">
        <f>Foundation!H385</f>
        <v>Jsr</v>
      </c>
      <c r="I384" s="473">
        <v>45717</v>
      </c>
    </row>
    <row r="385" spans="1:9" s="275" customFormat="1" x14ac:dyDescent="0.35">
      <c r="A385" s="359">
        <f>+SUBTOTAL(3,$G$7:$G385)</f>
        <v>378</v>
      </c>
      <c r="B385" s="360">
        <f>Foundation!B386</f>
        <v>45717</v>
      </c>
      <c r="C385" s="370" t="str">
        <f>Foundation!C386</f>
        <v>29/3</v>
      </c>
      <c r="D385" s="370" t="str">
        <f>Foundation!D386</f>
        <v>DA+0</v>
      </c>
      <c r="E385" s="370" t="str">
        <f>Foundation!E386</f>
        <v>Sandy</v>
      </c>
      <c r="F385" s="370" t="str">
        <f t="shared" si="5"/>
        <v>Pipe</v>
      </c>
      <c r="G385" s="371">
        <v>45730</v>
      </c>
      <c r="H385" s="372" t="str">
        <f>Foundation!H386</f>
        <v>Vishwakarma Construction</v>
      </c>
      <c r="I385" s="473">
        <v>45717</v>
      </c>
    </row>
    <row r="386" spans="1:9" s="275" customFormat="1" x14ac:dyDescent="0.35">
      <c r="A386" s="359">
        <f>+SUBTOTAL(3,$G$7:$G386)</f>
        <v>379</v>
      </c>
      <c r="B386" s="360">
        <f>Foundation!B387</f>
        <v>45717</v>
      </c>
      <c r="C386" s="370" t="str">
        <f>Foundation!C387</f>
        <v>31/2</v>
      </c>
      <c r="D386" s="370" t="str">
        <f>Foundation!D387</f>
        <v>DA+0</v>
      </c>
      <c r="E386" s="370" t="str">
        <f>Foundation!E387</f>
        <v>DRY</v>
      </c>
      <c r="F386" s="370" t="str">
        <f t="shared" si="5"/>
        <v>Pipe</v>
      </c>
      <c r="G386" s="371">
        <v>45730</v>
      </c>
      <c r="H386" s="372" t="str">
        <f>Foundation!H387</f>
        <v>Ymk</v>
      </c>
      <c r="I386" s="473">
        <v>45717</v>
      </c>
    </row>
    <row r="387" spans="1:9" s="275" customFormat="1" x14ac:dyDescent="0.35">
      <c r="A387" s="359">
        <f>+SUBTOTAL(3,$G$7:$G387)</f>
        <v>380</v>
      </c>
      <c r="B387" s="360">
        <f>Foundation!B388</f>
        <v>45717</v>
      </c>
      <c r="C387" s="370" t="str">
        <f>Foundation!C388</f>
        <v>31/1</v>
      </c>
      <c r="D387" s="370" t="str">
        <f>Foundation!D388</f>
        <v>DA+0</v>
      </c>
      <c r="E387" s="370" t="str">
        <f>Foundation!E388</f>
        <v>DRY</v>
      </c>
      <c r="F387" s="370" t="str">
        <f t="shared" si="5"/>
        <v>Pipe</v>
      </c>
      <c r="G387" s="371">
        <v>45731</v>
      </c>
      <c r="H387" s="372" t="str">
        <f>Foundation!H388</f>
        <v>Ymk</v>
      </c>
      <c r="I387" s="473">
        <v>45717</v>
      </c>
    </row>
    <row r="388" spans="1:9" s="275" customFormat="1" x14ac:dyDescent="0.35">
      <c r="A388" s="359">
        <f>+SUBTOTAL(3,$G$7:$G388)</f>
        <v>381</v>
      </c>
      <c r="B388" s="360">
        <f>Foundation!B389</f>
        <v>45717</v>
      </c>
      <c r="C388" s="370" t="str">
        <f>Foundation!C389</f>
        <v>2/1</v>
      </c>
      <c r="D388" s="370" t="str">
        <f>Foundation!D389</f>
        <v>DA+3</v>
      </c>
      <c r="E388" s="370" t="str">
        <f>Foundation!E389</f>
        <v>Sandy</v>
      </c>
      <c r="F388" s="370" t="str">
        <f t="shared" si="5"/>
        <v>Pipe</v>
      </c>
      <c r="G388" s="371">
        <v>45737</v>
      </c>
      <c r="H388" s="372" t="str">
        <f>Foundation!H389</f>
        <v>Jsr</v>
      </c>
      <c r="I388" s="473">
        <v>45717</v>
      </c>
    </row>
    <row r="389" spans="1:9" s="275" customFormat="1" x14ac:dyDescent="0.35">
      <c r="A389" s="359">
        <f>+SUBTOTAL(3,$G$7:$G389)</f>
        <v>382</v>
      </c>
      <c r="B389" s="360">
        <f>Foundation!B390</f>
        <v>45717</v>
      </c>
      <c r="C389" s="370" t="str">
        <f>Foundation!C390</f>
        <v>34/3</v>
      </c>
      <c r="D389" s="370" t="str">
        <f>Foundation!D390</f>
        <v>DA+0</v>
      </c>
      <c r="E389" s="370" t="str">
        <f>Foundation!E390</f>
        <v>Sandy</v>
      </c>
      <c r="F389" s="370" t="str">
        <f t="shared" si="5"/>
        <v>Pipe</v>
      </c>
      <c r="G389" s="371">
        <v>45744</v>
      </c>
      <c r="H389" s="372" t="str">
        <f>Foundation!H390</f>
        <v>Ymk</v>
      </c>
      <c r="I389" s="473">
        <v>45717</v>
      </c>
    </row>
    <row r="390" spans="1:9" s="275" customFormat="1" x14ac:dyDescent="0.35">
      <c r="A390" s="359">
        <f>+SUBTOTAL(3,$G$7:$G390)</f>
        <v>383</v>
      </c>
      <c r="B390" s="360">
        <f>Foundation!B391</f>
        <v>45717</v>
      </c>
      <c r="C390" s="370" t="str">
        <f>Foundation!C391</f>
        <v>26/7</v>
      </c>
      <c r="D390" s="370" t="str">
        <f>Foundation!D391</f>
        <v>DA+0</v>
      </c>
      <c r="E390" s="370" t="str">
        <f>Foundation!E391</f>
        <v>DFR</v>
      </c>
      <c r="F390" s="370" t="str">
        <f t="shared" si="5"/>
        <v>CP</v>
      </c>
      <c r="G390" s="371">
        <v>45744</v>
      </c>
      <c r="H390" s="372" t="str">
        <f>Foundation!H391</f>
        <v>Jsr</v>
      </c>
      <c r="I390" s="473">
        <v>45717</v>
      </c>
    </row>
    <row r="391" spans="1:9" s="275" customFormat="1" x14ac:dyDescent="0.35">
      <c r="A391" s="359">
        <f>+SUBTOTAL(3,$G$7:$G391)</f>
        <v>384</v>
      </c>
      <c r="B391" s="360">
        <f>Foundation!B392</f>
        <v>45717</v>
      </c>
      <c r="C391" s="370" t="str">
        <f>Foundation!C392</f>
        <v>37/3</v>
      </c>
      <c r="D391" s="370" t="str">
        <f>Foundation!D392</f>
        <v>DA+0</v>
      </c>
      <c r="E391" s="370" t="str">
        <f>Foundation!E392</f>
        <v>Sandy</v>
      </c>
      <c r="F391" s="370" t="str">
        <f t="shared" si="5"/>
        <v>Pipe</v>
      </c>
      <c r="G391" s="371">
        <v>45750</v>
      </c>
      <c r="H391" s="372" t="str">
        <f>Foundation!H392</f>
        <v>Vishwakarma Construction</v>
      </c>
      <c r="I391" s="473">
        <v>45748</v>
      </c>
    </row>
    <row r="392" spans="1:9" s="275" customFormat="1" x14ac:dyDescent="0.35">
      <c r="A392" s="359">
        <f>+SUBTOTAL(3,$G$7:$G392)</f>
        <v>385</v>
      </c>
      <c r="B392" s="360">
        <f>Foundation!B393</f>
        <v>45717</v>
      </c>
      <c r="C392" s="370" t="str">
        <f>Foundation!C393</f>
        <v>34/4</v>
      </c>
      <c r="D392" s="370" t="str">
        <f>Foundation!D393</f>
        <v>DA+0</v>
      </c>
      <c r="E392" s="370" t="str">
        <f>Foundation!E393</f>
        <v>Sandy</v>
      </c>
      <c r="F392" s="370" t="str">
        <f t="shared" ref="F392:F394" si="6">+IF(E392=0,"",IF(E392="DFR","CP","Pipe"))</f>
        <v>Pipe</v>
      </c>
      <c r="G392" s="371">
        <v>45751</v>
      </c>
      <c r="H392" s="372" t="str">
        <f>Foundation!H393</f>
        <v>Ymk</v>
      </c>
      <c r="I392" s="473">
        <v>45748</v>
      </c>
    </row>
    <row r="393" spans="1:9" s="275" customFormat="1" x14ac:dyDescent="0.35">
      <c r="A393" s="359">
        <f>+SUBTOTAL(3,$G$7:$G393)</f>
        <v>386</v>
      </c>
      <c r="B393" s="360">
        <f>Foundation!B394</f>
        <v>45717</v>
      </c>
      <c r="C393" s="370" t="str">
        <f>Foundation!C394</f>
        <v>57/0</v>
      </c>
      <c r="D393" s="370" t="str">
        <f>Foundation!D394</f>
        <v>DD60+25</v>
      </c>
      <c r="E393" s="370" t="str">
        <f>Foundation!E394</f>
        <v>Sandy</v>
      </c>
      <c r="F393" s="370" t="str">
        <f t="shared" si="6"/>
        <v>Pipe</v>
      </c>
      <c r="G393" s="371">
        <v>45754</v>
      </c>
      <c r="H393" s="372" t="str">
        <f>Foundation!H394</f>
        <v>Bhati</v>
      </c>
      <c r="I393" s="473">
        <v>45748</v>
      </c>
    </row>
    <row r="394" spans="1:9" s="275" customFormat="1" x14ac:dyDescent="0.35">
      <c r="A394" s="359">
        <f>+SUBTOTAL(3,$G$7:$G394)</f>
        <v>387</v>
      </c>
      <c r="B394" s="360">
        <f>Foundation!B395</f>
        <v>45748</v>
      </c>
      <c r="C394" s="370" t="str">
        <f>Foundation!C395</f>
        <v>35/1</v>
      </c>
      <c r="D394" s="370" t="str">
        <f>Foundation!D395</f>
        <v>DA+9</v>
      </c>
      <c r="E394" s="370" t="str">
        <f>Foundation!E395</f>
        <v>Sandy</v>
      </c>
      <c r="F394" s="370" t="str">
        <f t="shared" si="6"/>
        <v>Pipe</v>
      </c>
      <c r="G394" s="371">
        <v>45753</v>
      </c>
      <c r="H394" s="372" t="str">
        <f>Foundation!H395</f>
        <v>Ymk</v>
      </c>
      <c r="I394" s="473">
        <v>45748</v>
      </c>
    </row>
    <row r="395" spans="1:9" s="275" customFormat="1" x14ac:dyDescent="0.35">
      <c r="A395" s="359">
        <f>+SUBTOTAL(3,$G$7:$G395)</f>
        <v>388</v>
      </c>
      <c r="B395" s="360">
        <f>Foundation!B396</f>
        <v>45748</v>
      </c>
      <c r="C395" s="370" t="str">
        <f>Foundation!C396</f>
        <v>46/0</v>
      </c>
      <c r="D395" s="370" t="str">
        <f>Foundation!D396</f>
        <v>DD60+25</v>
      </c>
      <c r="E395" s="370" t="str">
        <f>Foundation!E396</f>
        <v>Sandy</v>
      </c>
      <c r="F395" s="370" t="str">
        <f t="shared" ref="F395:F458" si="7">+IF(E395=0,"",IF(E395="DFR","CP","Pipe"))</f>
        <v>Pipe</v>
      </c>
      <c r="G395" s="371">
        <v>45757</v>
      </c>
      <c r="H395" s="372" t="str">
        <f>Foundation!H396</f>
        <v>Om Const</v>
      </c>
      <c r="I395" s="473">
        <v>45748</v>
      </c>
    </row>
    <row r="396" spans="1:9" s="275" customFormat="1" x14ac:dyDescent="0.35">
      <c r="A396" s="359">
        <f>+SUBTOTAL(3,$G$7:$G396)</f>
        <v>389</v>
      </c>
      <c r="B396" s="360">
        <f>Foundation!B397</f>
        <v>45748</v>
      </c>
      <c r="C396" s="370" t="str">
        <f>Foundation!C397</f>
        <v>38/4</v>
      </c>
      <c r="D396" s="370" t="str">
        <f>Foundation!D397</f>
        <v>DA+9</v>
      </c>
      <c r="E396" s="370" t="str">
        <f>Foundation!E397</f>
        <v>Sandy</v>
      </c>
      <c r="F396" s="370" t="str">
        <f t="shared" si="7"/>
        <v>Pipe</v>
      </c>
      <c r="G396" s="371">
        <v>45762</v>
      </c>
      <c r="H396" s="372" t="str">
        <f>Foundation!H397</f>
        <v>Vishwakarma Construction</v>
      </c>
      <c r="I396" s="473">
        <v>45748</v>
      </c>
    </row>
    <row r="397" spans="1:9" s="275" customFormat="1" x14ac:dyDescent="0.35">
      <c r="A397" s="359">
        <f>+SUBTOTAL(3,$G$7:$G397)</f>
        <v>390</v>
      </c>
      <c r="B397" s="360">
        <f>Foundation!B398</f>
        <v>45748</v>
      </c>
      <c r="C397" s="370" t="str">
        <f>Foundation!C398</f>
        <v>56/0</v>
      </c>
      <c r="D397" s="370" t="str">
        <f>Foundation!D398</f>
        <v>DD60+25</v>
      </c>
      <c r="E397" s="370" t="str">
        <f>Foundation!E398</f>
        <v>Sandy</v>
      </c>
      <c r="F397" s="370" t="str">
        <f t="shared" si="7"/>
        <v>Pipe</v>
      </c>
      <c r="G397" s="371">
        <v>45758</v>
      </c>
      <c r="H397" s="372" t="str">
        <f>Foundation!H398</f>
        <v>Bhati</v>
      </c>
      <c r="I397" s="473">
        <v>45748</v>
      </c>
    </row>
    <row r="398" spans="1:9" s="275" customFormat="1" x14ac:dyDescent="0.35">
      <c r="A398" s="359">
        <f>+SUBTOTAL(3,$G$7:$G398)</f>
        <v>391</v>
      </c>
      <c r="B398" s="360">
        <f>Foundation!B399</f>
        <v>45748</v>
      </c>
      <c r="C398" s="370" t="str">
        <f>Foundation!C399</f>
        <v>39/0</v>
      </c>
      <c r="D398" s="370" t="str">
        <f>Foundation!D399</f>
        <v>DB2+6</v>
      </c>
      <c r="E398" s="370" t="str">
        <f>Foundation!E399</f>
        <v>Sandy</v>
      </c>
      <c r="F398" s="370" t="str">
        <f t="shared" si="7"/>
        <v>Pipe</v>
      </c>
      <c r="G398" s="371">
        <v>45762</v>
      </c>
      <c r="H398" s="372" t="str">
        <f>Foundation!H399</f>
        <v>Vishwakarma Construction</v>
      </c>
      <c r="I398" s="473">
        <v>45748</v>
      </c>
    </row>
    <row r="399" spans="1:9" s="275" customFormat="1" x14ac:dyDescent="0.35">
      <c r="A399" s="359">
        <f>+SUBTOTAL(3,$G$7:$G399)</f>
        <v>392</v>
      </c>
      <c r="B399" s="360">
        <f>Foundation!B400</f>
        <v>45748</v>
      </c>
      <c r="C399" s="370" t="str">
        <f>Foundation!C400</f>
        <v>27/3</v>
      </c>
      <c r="D399" s="370" t="str">
        <f>Foundation!D400</f>
        <v>DA+3</v>
      </c>
      <c r="E399" s="370" t="str">
        <f>Foundation!E400</f>
        <v>DFR</v>
      </c>
      <c r="F399" s="370" t="str">
        <f t="shared" si="7"/>
        <v>CP</v>
      </c>
      <c r="G399" s="371">
        <v>45794</v>
      </c>
      <c r="H399" s="372" t="str">
        <f>Foundation!H400</f>
        <v>YMK</v>
      </c>
      <c r="I399" s="473">
        <v>45778</v>
      </c>
    </row>
    <row r="400" spans="1:9" s="275" customFormat="1" x14ac:dyDescent="0.35">
      <c r="A400" s="359">
        <f>+SUBTOTAL(3,$G$7:$G400)</f>
        <v>393</v>
      </c>
      <c r="B400" s="360">
        <f>Foundation!B401</f>
        <v>45748</v>
      </c>
      <c r="C400" s="370" t="str">
        <f>Foundation!C401</f>
        <v>47/0</v>
      </c>
      <c r="D400" s="370" t="str">
        <f>Foundation!D401</f>
        <v>DD60+25</v>
      </c>
      <c r="E400" s="370" t="str">
        <f>Foundation!E401</f>
        <v>Sandy</v>
      </c>
      <c r="F400" s="370" t="str">
        <f t="shared" si="7"/>
        <v>Pipe</v>
      </c>
      <c r="G400" s="371">
        <v>45764</v>
      </c>
      <c r="H400" s="372" t="str">
        <f>Foundation!H401</f>
        <v>Om Const</v>
      </c>
      <c r="I400" s="473">
        <v>45748</v>
      </c>
    </row>
    <row r="401" spans="1:9" s="275" customFormat="1" x14ac:dyDescent="0.35">
      <c r="A401" s="359">
        <f>+SUBTOTAL(3,$G$7:$G401)</f>
        <v>394</v>
      </c>
      <c r="B401" s="360">
        <f>Foundation!B402</f>
        <v>45748</v>
      </c>
      <c r="C401" s="370" t="str">
        <f>Foundation!C402</f>
        <v>4/0</v>
      </c>
      <c r="D401" s="370" t="str">
        <f>Foundation!D402</f>
        <v>DD60+6</v>
      </c>
      <c r="E401" s="370" t="str">
        <f>Foundation!E402</f>
        <v>DRY</v>
      </c>
      <c r="F401" s="370" t="str">
        <f t="shared" si="7"/>
        <v>Pipe</v>
      </c>
      <c r="G401" s="371">
        <v>45782</v>
      </c>
      <c r="H401" s="372" t="str">
        <f>Foundation!H402</f>
        <v>Jsr</v>
      </c>
      <c r="I401" s="473">
        <v>45778</v>
      </c>
    </row>
    <row r="402" spans="1:9" s="275" customFormat="1" x14ac:dyDescent="0.35">
      <c r="A402" s="359">
        <f>+SUBTOTAL(3,$G$7:$G402)</f>
        <v>395</v>
      </c>
      <c r="B402" s="360">
        <f>Foundation!B403</f>
        <v>45748</v>
      </c>
      <c r="C402" s="370" t="str">
        <f>Foundation!C403</f>
        <v>38/2</v>
      </c>
      <c r="D402" s="370" t="str">
        <f>Foundation!D403</f>
        <v>DA+6</v>
      </c>
      <c r="E402" s="370" t="str">
        <f>Foundation!E403</f>
        <v>Sandy</v>
      </c>
      <c r="F402" s="370" t="str">
        <f t="shared" si="7"/>
        <v>Pipe</v>
      </c>
      <c r="G402" s="371">
        <v>45770</v>
      </c>
      <c r="H402" s="372" t="str">
        <f>Foundation!H403</f>
        <v>Vishwakarma Construction</v>
      </c>
      <c r="I402" s="473">
        <v>45748</v>
      </c>
    </row>
    <row r="403" spans="1:9" s="275" customFormat="1" x14ac:dyDescent="0.35">
      <c r="A403" s="359">
        <f>+SUBTOTAL(3,$G$7:$G403)</f>
        <v>396</v>
      </c>
      <c r="B403" s="360">
        <f>Foundation!B404</f>
        <v>45748</v>
      </c>
      <c r="C403" s="370" t="str">
        <f>Foundation!C404</f>
        <v>27/2</v>
      </c>
      <c r="D403" s="370" t="str">
        <f>Foundation!D404</f>
        <v>DA+3</v>
      </c>
      <c r="E403" s="370" t="str">
        <f>Foundation!E404</f>
        <v>DFR</v>
      </c>
      <c r="F403" s="370" t="str">
        <f t="shared" si="7"/>
        <v>CP</v>
      </c>
      <c r="G403" s="371">
        <v>45796</v>
      </c>
      <c r="H403" s="372" t="str">
        <f>Foundation!H404</f>
        <v>YMK</v>
      </c>
      <c r="I403" s="473">
        <v>45778</v>
      </c>
    </row>
    <row r="404" spans="1:9" s="275" customFormat="1" x14ac:dyDescent="0.35">
      <c r="A404" s="359">
        <f>+SUBTOTAL(3,$G$7:$G404)</f>
        <v>397</v>
      </c>
      <c r="B404" s="360">
        <f>Foundation!B405</f>
        <v>45748</v>
      </c>
      <c r="C404" s="370" t="str">
        <f>Foundation!C405</f>
        <v>38/1</v>
      </c>
      <c r="D404" s="370" t="str">
        <f>Foundation!D405</f>
        <v>DA+0</v>
      </c>
      <c r="E404" s="370" t="str">
        <f>Foundation!E405</f>
        <v>Sandy</v>
      </c>
      <c r="F404" s="370" t="str">
        <f t="shared" si="7"/>
        <v>Pipe</v>
      </c>
      <c r="G404" s="371">
        <v>45772</v>
      </c>
      <c r="H404" s="372" t="str">
        <f>Foundation!H405</f>
        <v>Vishwakarma Construction</v>
      </c>
      <c r="I404" s="473">
        <v>45748</v>
      </c>
    </row>
    <row r="405" spans="1:9" s="275" customFormat="1" x14ac:dyDescent="0.35">
      <c r="A405" s="359">
        <f>+SUBTOTAL(3,$G$7:$G405)</f>
        <v>398</v>
      </c>
      <c r="B405" s="360">
        <f>Foundation!B406</f>
        <v>45748</v>
      </c>
      <c r="C405" s="370" t="str">
        <f>Foundation!C406</f>
        <v>38/0</v>
      </c>
      <c r="D405" s="370" t="str">
        <f>Foundation!D406</f>
        <v>DB2+6</v>
      </c>
      <c r="E405" s="370" t="str">
        <f>Foundation!E406</f>
        <v>Sandy</v>
      </c>
      <c r="F405" s="370" t="str">
        <f t="shared" si="7"/>
        <v>Pipe</v>
      </c>
      <c r="G405" s="371">
        <v>45775</v>
      </c>
      <c r="H405" s="372" t="str">
        <f>Foundation!H406</f>
        <v>Vishwakarma Construction</v>
      </c>
      <c r="I405" s="473">
        <v>45748</v>
      </c>
    </row>
    <row r="406" spans="1:9" s="275" customFormat="1" x14ac:dyDescent="0.35">
      <c r="A406" s="359">
        <f>+SUBTOTAL(3,$G$7:$G406)</f>
        <v>399</v>
      </c>
      <c r="B406" s="360">
        <f>Foundation!B407</f>
        <v>45748</v>
      </c>
      <c r="C406" s="370" t="str">
        <f>Foundation!C407</f>
        <v>39/1</v>
      </c>
      <c r="D406" s="370" t="str">
        <f>Foundation!D407</f>
        <v>DA+0</v>
      </c>
      <c r="E406" s="370" t="str">
        <f>Foundation!E407</f>
        <v>Sandy</v>
      </c>
      <c r="F406" s="370" t="str">
        <f t="shared" si="7"/>
        <v>Pipe</v>
      </c>
      <c r="G406" s="371">
        <v>45778</v>
      </c>
      <c r="H406" s="372" t="str">
        <f>Foundation!H407</f>
        <v>Vishwakarma Construction</v>
      </c>
      <c r="I406" s="473">
        <v>45778</v>
      </c>
    </row>
    <row r="407" spans="1:9" s="275" customFormat="1" x14ac:dyDescent="0.35">
      <c r="A407" s="359">
        <f>+SUBTOTAL(3,$G$7:$G407)</f>
        <v>400</v>
      </c>
      <c r="B407" s="360">
        <f>Foundation!B408</f>
        <v>45778</v>
      </c>
      <c r="C407" s="370" t="str">
        <f>Foundation!C408</f>
        <v>40/0</v>
      </c>
      <c r="D407" s="370" t="str">
        <f>Foundation!D408</f>
        <v>DC2+0</v>
      </c>
      <c r="E407" s="370" t="str">
        <f>Foundation!E408</f>
        <v>Sandy</v>
      </c>
      <c r="F407" s="370" t="str">
        <f t="shared" si="7"/>
        <v>Pipe</v>
      </c>
      <c r="G407" s="371">
        <v>45795</v>
      </c>
      <c r="H407" s="372" t="str">
        <f>Foundation!H408</f>
        <v>Vishwakarma Construction</v>
      </c>
      <c r="I407" s="473">
        <v>45778</v>
      </c>
    </row>
    <row r="408" spans="1:9" s="275" customFormat="1" x14ac:dyDescent="0.35">
      <c r="A408" s="359">
        <f>+SUBTOTAL(3,$G$7:$G408)</f>
        <v>401</v>
      </c>
      <c r="B408" s="360">
        <f>Foundation!B409</f>
        <v>45778</v>
      </c>
      <c r="C408" s="370" t="str">
        <f>Foundation!C409</f>
        <v>40/1</v>
      </c>
      <c r="D408" s="370" t="str">
        <f>Foundation!D409</f>
        <v>DA+6</v>
      </c>
      <c r="E408" s="370" t="str">
        <f>Foundation!E409</f>
        <v>Sandy</v>
      </c>
      <c r="F408" s="370" t="str">
        <f t="shared" si="7"/>
        <v>Pipe</v>
      </c>
      <c r="G408" s="371">
        <v>45787</v>
      </c>
      <c r="H408" s="372" t="str">
        <f>Foundation!H409</f>
        <v>Vishwakarma Construction</v>
      </c>
      <c r="I408" s="473">
        <v>45778</v>
      </c>
    </row>
    <row r="409" spans="1:9" s="275" customFormat="1" x14ac:dyDescent="0.35">
      <c r="A409" s="359">
        <f>+SUBTOTAL(3,$G$7:$G409)</f>
        <v>402</v>
      </c>
      <c r="B409" s="360">
        <f>Foundation!B410</f>
        <v>45778</v>
      </c>
      <c r="C409" s="370" t="str">
        <f>Foundation!C410</f>
        <v>27/6</v>
      </c>
      <c r="D409" s="370" t="str">
        <f>Foundation!D410</f>
        <v>DA+0</v>
      </c>
      <c r="E409" s="370" t="str">
        <f>Foundation!E410</f>
        <v>Sandy</v>
      </c>
      <c r="F409" s="370" t="str">
        <f t="shared" si="7"/>
        <v>Pipe</v>
      </c>
      <c r="G409" s="371">
        <v>45797</v>
      </c>
      <c r="H409" s="372" t="str">
        <f>Foundation!H410</f>
        <v>YMK</v>
      </c>
      <c r="I409" s="473">
        <v>45778</v>
      </c>
    </row>
    <row r="410" spans="1:9" s="275" customFormat="1" x14ac:dyDescent="0.35">
      <c r="A410" s="359">
        <f>+SUBTOTAL(3,$G$7:$G410)</f>
        <v>403</v>
      </c>
      <c r="B410" s="360">
        <f>Foundation!B411</f>
        <v>45778</v>
      </c>
      <c r="C410" s="370" t="str">
        <f>Foundation!C411</f>
        <v>1A/8</v>
      </c>
      <c r="D410" s="370" t="str">
        <f>Foundation!D411</f>
        <v>DA+0</v>
      </c>
      <c r="E410" s="370" t="str">
        <f>Foundation!E411</f>
        <v>Sandy</v>
      </c>
      <c r="F410" s="370" t="str">
        <f t="shared" si="7"/>
        <v>Pipe</v>
      </c>
      <c r="G410" s="371">
        <v>45794</v>
      </c>
      <c r="H410" s="372" t="str">
        <f>Foundation!H411</f>
        <v>Jsr</v>
      </c>
      <c r="I410" s="473">
        <v>45778</v>
      </c>
    </row>
    <row r="411" spans="1:9" s="275" customFormat="1" x14ac:dyDescent="0.35">
      <c r="A411" s="359">
        <f>+SUBTOTAL(3,$G$7:$G411)</f>
        <v>404</v>
      </c>
      <c r="B411" s="360">
        <f>Foundation!B412</f>
        <v>45778</v>
      </c>
      <c r="C411" s="370" t="str">
        <f>Foundation!C412</f>
        <v>27/4</v>
      </c>
      <c r="D411" s="370" t="str">
        <f>Foundation!D412</f>
        <v>DA+3</v>
      </c>
      <c r="E411" s="370" t="str">
        <f>Foundation!E412</f>
        <v>DFR</v>
      </c>
      <c r="F411" s="370" t="str">
        <f t="shared" si="7"/>
        <v>CP</v>
      </c>
      <c r="G411" s="371">
        <v>45797</v>
      </c>
      <c r="H411" s="372" t="str">
        <f>Foundation!H412</f>
        <v>YMK</v>
      </c>
      <c r="I411" s="473">
        <v>45778</v>
      </c>
    </row>
    <row r="412" spans="1:9" s="275" customFormat="1" x14ac:dyDescent="0.35">
      <c r="A412" s="359">
        <f>+SUBTOTAL(3,$G$7:$G412)</f>
        <v>405</v>
      </c>
      <c r="B412" s="360">
        <f>Foundation!B413</f>
        <v>45778</v>
      </c>
      <c r="C412" s="370" t="str">
        <f>Foundation!C413</f>
        <v>38/3</v>
      </c>
      <c r="D412" s="370" t="str">
        <f>Foundation!D413</f>
        <v>DA+9</v>
      </c>
      <c r="E412" s="370" t="str">
        <f>Foundation!E413</f>
        <v>Sandy</v>
      </c>
      <c r="F412" s="370" t="str">
        <f t="shared" si="7"/>
        <v>Pipe</v>
      </c>
      <c r="G412" s="371">
        <v>45797</v>
      </c>
      <c r="H412" s="372" t="str">
        <f>Foundation!H413</f>
        <v>Vishwakarma Construction</v>
      </c>
      <c r="I412" s="473">
        <v>45778</v>
      </c>
    </row>
    <row r="413" spans="1:9" s="275" customFormat="1" x14ac:dyDescent="0.35">
      <c r="A413" s="359">
        <f>+SUBTOTAL(3,$G$7:$G413)</f>
        <v>406</v>
      </c>
      <c r="B413" s="360">
        <f>Foundation!B414</f>
        <v>45778</v>
      </c>
      <c r="C413" s="370" t="str">
        <f>Foundation!C414</f>
        <v>42/4</v>
      </c>
      <c r="D413" s="370" t="str">
        <f>Foundation!D414</f>
        <v>DA+0</v>
      </c>
      <c r="E413" s="370" t="str">
        <f>Foundation!E414</f>
        <v>Sandy</v>
      </c>
      <c r="F413" s="370" t="str">
        <f t="shared" si="7"/>
        <v>Pipe</v>
      </c>
      <c r="G413" s="371">
        <v>45798</v>
      </c>
      <c r="H413" s="372" t="str">
        <f>Foundation!H414</f>
        <v>Vishwakarma Construction</v>
      </c>
      <c r="I413" s="473">
        <v>45778</v>
      </c>
    </row>
    <row r="414" spans="1:9" s="275" customFormat="1" x14ac:dyDescent="0.35">
      <c r="A414" s="359">
        <f>+SUBTOTAL(3,$G$7:$G414)</f>
        <v>407</v>
      </c>
      <c r="B414" s="360">
        <f>Foundation!B415</f>
        <v>45778</v>
      </c>
      <c r="C414" s="370" t="str">
        <f>Foundation!C415</f>
        <v>40/3</v>
      </c>
      <c r="D414" s="370" t="str">
        <f>Foundation!D415</f>
        <v>DA+3</v>
      </c>
      <c r="E414" s="370" t="str">
        <f>Foundation!E415</f>
        <v>Sandy</v>
      </c>
      <c r="F414" s="370" t="str">
        <f t="shared" si="7"/>
        <v>Pipe</v>
      </c>
      <c r="G414" s="371">
        <v>45802</v>
      </c>
      <c r="H414" s="372" t="str">
        <f>Foundation!H415</f>
        <v>Vishwakarma Construction</v>
      </c>
      <c r="I414" s="473">
        <v>45778</v>
      </c>
    </row>
    <row r="415" spans="1:9" s="275" customFormat="1" x14ac:dyDescent="0.35">
      <c r="A415" s="359">
        <f>+SUBTOTAL(3,$G$7:$G415)</f>
        <v>408</v>
      </c>
      <c r="B415" s="360">
        <f>Foundation!B416</f>
        <v>45778</v>
      </c>
      <c r="C415" s="370" t="str">
        <f>Foundation!C416</f>
        <v>21/9</v>
      </c>
      <c r="D415" s="370" t="str">
        <f>Foundation!D416</f>
        <v>DA+3</v>
      </c>
      <c r="E415" s="370" t="str">
        <f>Foundation!E416</f>
        <v>DFR</v>
      </c>
      <c r="F415" s="370" t="str">
        <f t="shared" si="7"/>
        <v>CP</v>
      </c>
      <c r="G415" s="371">
        <v>45804</v>
      </c>
      <c r="H415" s="372" t="str">
        <f>Foundation!H416</f>
        <v>M.R. Choudhary</v>
      </c>
      <c r="I415" s="473">
        <v>45778</v>
      </c>
    </row>
    <row r="416" spans="1:9" s="275" customFormat="1" x14ac:dyDescent="0.35">
      <c r="A416" s="359">
        <f>+SUBTOTAL(3,$G$7:$G416)</f>
        <v>409</v>
      </c>
      <c r="B416" s="360">
        <f>Foundation!B417</f>
        <v>45778</v>
      </c>
      <c r="C416" s="370" t="str">
        <f>Foundation!C417</f>
        <v>27/7</v>
      </c>
      <c r="D416" s="370" t="str">
        <f>Foundation!D417</f>
        <v>DB1+0</v>
      </c>
      <c r="E416" s="370" t="str">
        <f>Foundation!E417</f>
        <v>DFR</v>
      </c>
      <c r="F416" s="370" t="str">
        <f t="shared" si="7"/>
        <v>CP</v>
      </c>
      <c r="G416" s="371">
        <v>45808</v>
      </c>
      <c r="H416" s="372" t="str">
        <f>Foundation!H417</f>
        <v>YMK</v>
      </c>
      <c r="I416" s="473">
        <v>45778</v>
      </c>
    </row>
    <row r="417" spans="1:9" s="275" customFormat="1" x14ac:dyDescent="0.35">
      <c r="A417" s="359">
        <f>+SUBTOTAL(3,$G$7:$G417)</f>
        <v>410</v>
      </c>
      <c r="B417" s="360">
        <f>Foundation!B418</f>
        <v>45778</v>
      </c>
      <c r="C417" s="370" t="str">
        <f>Foundation!C418</f>
        <v>4/3</v>
      </c>
      <c r="D417" s="370" t="str">
        <f>Foundation!D418</f>
        <v>DA+0</v>
      </c>
      <c r="E417" s="370" t="str">
        <f>Foundation!E418</f>
        <v>DRY</v>
      </c>
      <c r="F417" s="370" t="str">
        <f t="shared" si="7"/>
        <v>Pipe</v>
      </c>
      <c r="G417" s="371">
        <v>45807</v>
      </c>
      <c r="H417" s="372" t="str">
        <f>Foundation!H418</f>
        <v>Nyce Service &amp; Security</v>
      </c>
      <c r="I417" s="473">
        <v>45778</v>
      </c>
    </row>
    <row r="418" spans="1:9" s="275" customFormat="1" x14ac:dyDescent="0.35">
      <c r="A418" s="359">
        <f>+SUBTOTAL(3,$G$7:$G418)</f>
        <v>411</v>
      </c>
      <c r="B418" s="360">
        <f>Foundation!B419</f>
        <v>45778</v>
      </c>
      <c r="C418" s="370" t="str">
        <f>Foundation!C419</f>
        <v>2/8</v>
      </c>
      <c r="D418" s="370" t="str">
        <f>Foundation!D419</f>
        <v>DA+0</v>
      </c>
      <c r="E418" s="370" t="str">
        <f>Foundation!E419</f>
        <v>Sandy</v>
      </c>
      <c r="F418" s="370" t="str">
        <f t="shared" si="7"/>
        <v>Pipe</v>
      </c>
      <c r="G418" s="371">
        <v>45812</v>
      </c>
      <c r="H418" s="372" t="str">
        <f>Foundation!H419</f>
        <v>Jsr</v>
      </c>
      <c r="I418" s="473">
        <v>45809</v>
      </c>
    </row>
    <row r="419" spans="1:9" s="275" customFormat="1" x14ac:dyDescent="0.35">
      <c r="A419" s="359">
        <f>+SUBTOTAL(3,$G$7:$G419)</f>
        <v>412</v>
      </c>
      <c r="B419" s="360">
        <f>Foundation!B420</f>
        <v>45778</v>
      </c>
      <c r="C419" s="370" t="str">
        <f>Foundation!C420</f>
        <v>8/11</v>
      </c>
      <c r="D419" s="370" t="str">
        <f>Foundation!D420</f>
        <v>DA+0</v>
      </c>
      <c r="E419" s="370" t="str">
        <f>Foundation!E420</f>
        <v>DRY</v>
      </c>
      <c r="F419" s="370" t="str">
        <f t="shared" si="7"/>
        <v>Pipe</v>
      </c>
      <c r="G419" s="371">
        <v>45826</v>
      </c>
      <c r="H419" s="372" t="str">
        <f>Foundation!H420</f>
        <v>Bhati Construction</v>
      </c>
      <c r="I419" s="473">
        <v>45809</v>
      </c>
    </row>
    <row r="420" spans="1:9" s="275" customFormat="1" x14ac:dyDescent="0.35">
      <c r="A420" s="359">
        <f>+SUBTOTAL(3,$G$7:$G420)</f>
        <v>413</v>
      </c>
      <c r="B420" s="360">
        <f>Foundation!B421</f>
        <v>45809</v>
      </c>
      <c r="C420" s="370" t="str">
        <f>Foundation!C421</f>
        <v>41/1</v>
      </c>
      <c r="D420" s="370" t="str">
        <f>Foundation!D421</f>
        <v>DB1+9</v>
      </c>
      <c r="E420" s="370" t="str">
        <f>Foundation!E421</f>
        <v>Sandy</v>
      </c>
      <c r="F420" s="370" t="str">
        <f t="shared" si="7"/>
        <v>Pipe</v>
      </c>
      <c r="G420" s="371">
        <v>45810</v>
      </c>
      <c r="H420" s="372" t="str">
        <f>Foundation!H421</f>
        <v>Vishwakarma Construction</v>
      </c>
      <c r="I420" s="473">
        <v>45809</v>
      </c>
    </row>
    <row r="421" spans="1:9" s="275" customFormat="1" x14ac:dyDescent="0.35">
      <c r="A421" s="359">
        <f>+SUBTOTAL(3,$G$7:$G421)</f>
        <v>414</v>
      </c>
      <c r="B421" s="360">
        <f>Foundation!B422</f>
        <v>45809</v>
      </c>
      <c r="C421" s="370" t="str">
        <f>Foundation!C422</f>
        <v>30/4</v>
      </c>
      <c r="D421" s="370" t="str">
        <f>Foundation!D422</f>
        <v>DA+3</v>
      </c>
      <c r="E421" s="370" t="str">
        <f>Foundation!E422</f>
        <v>DRY</v>
      </c>
      <c r="F421" s="370" t="str">
        <f t="shared" si="7"/>
        <v>Pipe</v>
      </c>
      <c r="G421" s="371">
        <v>45816</v>
      </c>
      <c r="H421" s="372" t="str">
        <f>Foundation!H422</f>
        <v>Rabbit bright technology pvt. Ltd.</v>
      </c>
      <c r="I421" s="473">
        <v>45809</v>
      </c>
    </row>
    <row r="422" spans="1:9" s="275" customFormat="1" x14ac:dyDescent="0.35">
      <c r="A422" s="359">
        <f>+SUBTOTAL(3,$G$7:$G422)</f>
        <v>415</v>
      </c>
      <c r="B422" s="360">
        <f>Foundation!B423</f>
        <v>45809</v>
      </c>
      <c r="C422" s="370" t="str">
        <f>Foundation!C423</f>
        <v>21/7</v>
      </c>
      <c r="D422" s="370" t="str">
        <f>Foundation!D423</f>
        <v>DA+3</v>
      </c>
      <c r="E422" s="370" t="str">
        <f>Foundation!E423</f>
        <v>DFR</v>
      </c>
      <c r="F422" s="370" t="str">
        <f t="shared" si="7"/>
        <v>CP</v>
      </c>
      <c r="G422" s="371">
        <v>45816</v>
      </c>
      <c r="H422" s="372" t="str">
        <f>Foundation!H423</f>
        <v>M.R. Choudhary</v>
      </c>
      <c r="I422" s="473">
        <v>45809</v>
      </c>
    </row>
    <row r="423" spans="1:9" s="275" customFormat="1" x14ac:dyDescent="0.35">
      <c r="A423" s="359">
        <f>+SUBTOTAL(3,$G$7:$G423)</f>
        <v>416</v>
      </c>
      <c r="B423" s="360">
        <f>Foundation!B424</f>
        <v>45809</v>
      </c>
      <c r="C423" s="370" t="str">
        <f>Foundation!C424</f>
        <v>19/5</v>
      </c>
      <c r="D423" s="370" t="str">
        <f>Foundation!D424</f>
        <v>DA+0</v>
      </c>
      <c r="E423" s="370" t="str">
        <f>Foundation!E424</f>
        <v>DRY</v>
      </c>
      <c r="F423" s="370" t="str">
        <f t="shared" si="7"/>
        <v>Pipe</v>
      </c>
      <c r="G423" s="371">
        <v>45816</v>
      </c>
      <c r="H423" s="372" t="str">
        <f>Foundation!H424</f>
        <v>Shree Ram Construction</v>
      </c>
      <c r="I423" s="473">
        <v>45809</v>
      </c>
    </row>
    <row r="424" spans="1:9" s="275" customFormat="1" x14ac:dyDescent="0.35">
      <c r="A424" s="359">
        <f>+SUBTOTAL(3,$G$7:$G424)</f>
        <v>417</v>
      </c>
      <c r="B424" s="360">
        <f>Foundation!B425</f>
        <v>45809</v>
      </c>
      <c r="C424" s="370" t="str">
        <f>Foundation!C425</f>
        <v>41/0</v>
      </c>
      <c r="D424" s="370" t="str">
        <f>Foundation!D425</f>
        <v>DC1+6</v>
      </c>
      <c r="E424" s="370" t="str">
        <f>Foundation!E425</f>
        <v>Sandy</v>
      </c>
      <c r="F424" s="370" t="str">
        <f t="shared" si="7"/>
        <v>Pipe</v>
      </c>
      <c r="G424" s="371">
        <v>45819</v>
      </c>
      <c r="H424" s="372" t="str">
        <f>Foundation!H425</f>
        <v>Vishwakarma Construction</v>
      </c>
      <c r="I424" s="473">
        <v>45809</v>
      </c>
    </row>
    <row r="425" spans="1:9" s="275" customFormat="1" x14ac:dyDescent="0.35">
      <c r="A425" s="359">
        <f>+SUBTOTAL(3,$G$7:$G425)</f>
        <v>418</v>
      </c>
      <c r="B425" s="360">
        <f>Foundation!B426</f>
        <v>45809</v>
      </c>
      <c r="C425" s="370" t="str">
        <f>Foundation!C426</f>
        <v>27/1</v>
      </c>
      <c r="D425" s="370" t="str">
        <f>Foundation!D426</f>
        <v>DA+3</v>
      </c>
      <c r="E425" s="370" t="str">
        <f>Foundation!E426</f>
        <v>DFR</v>
      </c>
      <c r="F425" s="370" t="str">
        <f t="shared" si="7"/>
        <v>CP</v>
      </c>
      <c r="G425" s="371">
        <v>45850</v>
      </c>
      <c r="H425" s="372" t="str">
        <f>Foundation!H426</f>
        <v>YMK</v>
      </c>
      <c r="I425" s="473">
        <v>45809</v>
      </c>
    </row>
    <row r="426" spans="1:9" s="275" customFormat="1" x14ac:dyDescent="0.35">
      <c r="A426" s="359">
        <f>+SUBTOTAL(3,$G$7:$G426)</f>
        <v>419</v>
      </c>
      <c r="B426" s="360">
        <f>Foundation!B427</f>
        <v>45809</v>
      </c>
      <c r="C426" s="370" t="str">
        <f>Foundation!C427</f>
        <v>30/5</v>
      </c>
      <c r="D426" s="370" t="str">
        <f>Foundation!D427</f>
        <v>DA+3</v>
      </c>
      <c r="E426" s="370" t="str">
        <f>Foundation!E427</f>
        <v>DRY</v>
      </c>
      <c r="F426" s="370" t="str">
        <f t="shared" si="7"/>
        <v>Pipe</v>
      </c>
      <c r="G426" s="371">
        <v>45825</v>
      </c>
      <c r="H426" s="372" t="str">
        <f>Foundation!H427</f>
        <v>Rabbit bright technology pvt. Ltd.</v>
      </c>
      <c r="I426" s="473">
        <v>45809</v>
      </c>
    </row>
    <row r="427" spans="1:9" s="275" customFormat="1" x14ac:dyDescent="0.35">
      <c r="A427" s="359">
        <f>+SUBTOTAL(3,$G$7:$G427)</f>
        <v>420</v>
      </c>
      <c r="B427" s="360">
        <f>Foundation!B428</f>
        <v>45809</v>
      </c>
      <c r="C427" s="370" t="str">
        <f>Foundation!C428</f>
        <v>2/7</v>
      </c>
      <c r="D427" s="370" t="str">
        <f>Foundation!D428</f>
        <v>DA+3</v>
      </c>
      <c r="E427" s="370" t="str">
        <f>Foundation!E428</f>
        <v>Sandy</v>
      </c>
      <c r="F427" s="370" t="str">
        <f t="shared" si="7"/>
        <v>Pipe</v>
      </c>
      <c r="G427" s="371">
        <v>45822</v>
      </c>
      <c r="H427" s="372" t="str">
        <f>Foundation!H428</f>
        <v>Jsr</v>
      </c>
      <c r="I427" s="473">
        <v>45809</v>
      </c>
    </row>
    <row r="428" spans="1:9" s="275" customFormat="1" x14ac:dyDescent="0.35">
      <c r="A428" s="359">
        <f>+SUBTOTAL(3,$G$7:$G428)</f>
        <v>421</v>
      </c>
      <c r="B428" s="360">
        <f>Foundation!B429</f>
        <v>45809</v>
      </c>
      <c r="C428" s="370" t="str">
        <f>Foundation!C429</f>
        <v>11/4</v>
      </c>
      <c r="D428" s="370" t="str">
        <f>Foundation!D429</f>
        <v>DA+0</v>
      </c>
      <c r="E428" s="370" t="str">
        <f>Foundation!E429</f>
        <v>Sandy</v>
      </c>
      <c r="F428" s="370" t="str">
        <f t="shared" si="7"/>
        <v>Pipe</v>
      </c>
      <c r="G428" s="371">
        <v>45823</v>
      </c>
      <c r="H428" s="372" t="str">
        <f>Foundation!H429</f>
        <v>BR &amp; Sons</v>
      </c>
      <c r="I428" s="473">
        <v>45809</v>
      </c>
    </row>
    <row r="429" spans="1:9" s="275" customFormat="1" x14ac:dyDescent="0.35">
      <c r="A429" s="359">
        <f>+SUBTOTAL(3,$G$7:$G429)</f>
        <v>422</v>
      </c>
      <c r="B429" s="360">
        <f>Foundation!B430</f>
        <v>45809</v>
      </c>
      <c r="C429" s="370" t="str">
        <f>Foundation!C430</f>
        <v>36/2</v>
      </c>
      <c r="D429" s="370" t="str">
        <f>Foundation!D430</f>
        <v>DA+0</v>
      </c>
      <c r="E429" s="370" t="str">
        <f>Foundation!E430</f>
        <v>Sandy</v>
      </c>
      <c r="F429" s="370" t="str">
        <f t="shared" si="7"/>
        <v>Pipe</v>
      </c>
      <c r="G429" s="371">
        <v>45824</v>
      </c>
      <c r="H429" s="372" t="str">
        <f>Foundation!H430</f>
        <v>Vishwakarma Construction</v>
      </c>
      <c r="I429" s="473">
        <v>45809</v>
      </c>
    </row>
    <row r="430" spans="1:9" s="275" customFormat="1" x14ac:dyDescent="0.35">
      <c r="A430" s="359">
        <f>+SUBTOTAL(3,$G$7:$G430)</f>
        <v>423</v>
      </c>
      <c r="B430" s="360">
        <f>Foundation!B431</f>
        <v>45809</v>
      </c>
      <c r="C430" s="370" t="str">
        <f>Foundation!C431</f>
        <v>36/3</v>
      </c>
      <c r="D430" s="370" t="str">
        <f>Foundation!D431</f>
        <v>DA+0</v>
      </c>
      <c r="E430" s="370" t="str">
        <f>Foundation!E431</f>
        <v>Sandy</v>
      </c>
      <c r="F430" s="370" t="str">
        <f t="shared" si="7"/>
        <v>Pipe</v>
      </c>
      <c r="G430" s="371">
        <v>45823</v>
      </c>
      <c r="H430" s="372" t="str">
        <f>Foundation!H431</f>
        <v>Vishwakarma Construction</v>
      </c>
      <c r="I430" s="473">
        <v>45809</v>
      </c>
    </row>
    <row r="431" spans="1:9" s="275" customFormat="1" x14ac:dyDescent="0.35">
      <c r="A431" s="359">
        <f>+SUBTOTAL(3,$G$7:$G431)</f>
        <v>424</v>
      </c>
      <c r="B431" s="360">
        <f>Foundation!B432</f>
        <v>45809</v>
      </c>
      <c r="C431" s="370" t="str">
        <f>Foundation!C432</f>
        <v>10/0</v>
      </c>
      <c r="D431" s="370" t="str">
        <f>Foundation!D432</f>
        <v>DD60+25</v>
      </c>
      <c r="E431" s="370" t="str">
        <f>Foundation!E432</f>
        <v>DFR</v>
      </c>
      <c r="F431" s="370" t="str">
        <f t="shared" si="7"/>
        <v>CP</v>
      </c>
      <c r="G431" s="371">
        <v>45826</v>
      </c>
      <c r="H431" s="372" t="str">
        <f>Foundation!H432</f>
        <v>Bhati Construction</v>
      </c>
      <c r="I431" s="473">
        <v>45809</v>
      </c>
    </row>
    <row r="432" spans="1:9" s="275" customFormat="1" x14ac:dyDescent="0.35">
      <c r="A432" s="359">
        <f>+SUBTOTAL(3,$G$7:$G432)</f>
        <v>425</v>
      </c>
      <c r="B432" s="360">
        <f>Foundation!B433</f>
        <v>45809</v>
      </c>
      <c r="C432" s="370" t="str">
        <f>Foundation!C433</f>
        <v>4/1</v>
      </c>
      <c r="D432" s="370" t="str">
        <f>Foundation!D433</f>
        <v>DA+0</v>
      </c>
      <c r="E432" s="370" t="str">
        <f>Foundation!E433</f>
        <v>DRY</v>
      </c>
      <c r="F432" s="370" t="str">
        <f t="shared" si="7"/>
        <v>Pipe</v>
      </c>
      <c r="G432" s="371">
        <v>45842</v>
      </c>
      <c r="H432" s="372" t="str">
        <f>Foundation!H433</f>
        <v>Jsr</v>
      </c>
      <c r="I432" s="473">
        <v>45839</v>
      </c>
    </row>
    <row r="433" spans="1:9" s="275" customFormat="1" x14ac:dyDescent="0.35">
      <c r="A433" s="359">
        <f>+SUBTOTAL(3,$G$7:$G433)</f>
        <v>426</v>
      </c>
      <c r="B433" s="360">
        <f>Foundation!B434</f>
        <v>45809</v>
      </c>
      <c r="C433" s="370" t="str">
        <f>Foundation!C434</f>
        <v>21/5</v>
      </c>
      <c r="D433" s="370" t="str">
        <f>Foundation!D434</f>
        <v>DA+6</v>
      </c>
      <c r="E433" s="370" t="str">
        <f>Foundation!E434</f>
        <v>DFR</v>
      </c>
      <c r="F433" s="370" t="str">
        <f t="shared" si="7"/>
        <v>CP</v>
      </c>
      <c r="G433" s="371">
        <v>45862</v>
      </c>
      <c r="H433" s="372" t="str">
        <f>Foundation!H434</f>
        <v>M.R. Choudhary</v>
      </c>
      <c r="I433" s="473">
        <v>45839</v>
      </c>
    </row>
    <row r="434" spans="1:9" s="275" customFormat="1" x14ac:dyDescent="0.35">
      <c r="A434" s="359">
        <f>+SUBTOTAL(3,$G$7:$G434)</f>
        <v>427</v>
      </c>
      <c r="B434" s="360">
        <f>Foundation!B435</f>
        <v>45809</v>
      </c>
      <c r="C434" s="370" t="str">
        <f>Foundation!C435</f>
        <v>36/4</v>
      </c>
      <c r="D434" s="370" t="str">
        <f>Foundation!D435</f>
        <v>DA+6</v>
      </c>
      <c r="E434" s="370" t="str">
        <f>Foundation!E435</f>
        <v>Sandy</v>
      </c>
      <c r="F434" s="370" t="str">
        <f t="shared" si="7"/>
        <v>Pipe</v>
      </c>
      <c r="G434" s="371">
        <v>45831</v>
      </c>
      <c r="H434" s="372" t="str">
        <f>Foundation!H435</f>
        <v>Vishwakarma Construction</v>
      </c>
      <c r="I434" s="473">
        <v>45809</v>
      </c>
    </row>
    <row r="435" spans="1:9" s="275" customFormat="1" x14ac:dyDescent="0.35">
      <c r="A435" s="359">
        <f>+SUBTOTAL(3,$G$7:$G435)</f>
        <v>428</v>
      </c>
      <c r="B435" s="360">
        <f>Foundation!B436</f>
        <v>45809</v>
      </c>
      <c r="C435" s="370" t="str">
        <f>Foundation!C436</f>
        <v>30/6</v>
      </c>
      <c r="D435" s="370" t="str">
        <f>Foundation!D436</f>
        <v>DA+0</v>
      </c>
      <c r="E435" s="370" t="str">
        <f>Foundation!E436</f>
        <v>DRY</v>
      </c>
      <c r="F435" s="370" t="str">
        <f t="shared" si="7"/>
        <v>Pipe</v>
      </c>
      <c r="G435" s="371">
        <v>45840</v>
      </c>
      <c r="H435" s="372" t="str">
        <f>Foundation!H436</f>
        <v>YMK</v>
      </c>
      <c r="I435" s="473">
        <v>45839</v>
      </c>
    </row>
    <row r="436" spans="1:9" s="275" customFormat="1" x14ac:dyDescent="0.35">
      <c r="A436" s="359">
        <f>+SUBTOTAL(3,$G$7:$G436)</f>
        <v>429</v>
      </c>
      <c r="B436" s="360">
        <f>Foundation!B437</f>
        <v>45809</v>
      </c>
      <c r="C436" s="370" t="str">
        <f>Foundation!C437</f>
        <v>2/9</v>
      </c>
      <c r="D436" s="370" t="str">
        <f>Foundation!D437</f>
        <v>DA+0</v>
      </c>
      <c r="E436" s="370" t="str">
        <f>Foundation!E437</f>
        <v>DRY</v>
      </c>
      <c r="F436" s="370" t="str">
        <f t="shared" si="7"/>
        <v>Pipe</v>
      </c>
      <c r="G436" s="371">
        <v>45842</v>
      </c>
      <c r="H436" s="372" t="str">
        <f>Foundation!H437</f>
        <v>Jsr</v>
      </c>
      <c r="I436" s="473">
        <v>45839</v>
      </c>
    </row>
    <row r="437" spans="1:9" s="275" customFormat="1" x14ac:dyDescent="0.35">
      <c r="A437" s="359">
        <f>+SUBTOTAL(3,$G$7:$G437)</f>
        <v>430</v>
      </c>
      <c r="B437" s="360">
        <f>Foundation!B438</f>
        <v>45809</v>
      </c>
      <c r="C437" s="370" t="str">
        <f>Foundation!C438</f>
        <v>37/0</v>
      </c>
      <c r="D437" s="370" t="str">
        <f>Foundation!D438</f>
        <v>DB2+0</v>
      </c>
      <c r="E437" s="370" t="str">
        <f>Foundation!E438</f>
        <v>Sandy</v>
      </c>
      <c r="F437" s="370" t="str">
        <f t="shared" si="7"/>
        <v>Pipe</v>
      </c>
      <c r="G437" s="371">
        <v>45841</v>
      </c>
      <c r="H437" s="372" t="str">
        <f>Foundation!H438</f>
        <v>Vishwakarma Construction</v>
      </c>
      <c r="I437" s="473">
        <v>45839</v>
      </c>
    </row>
    <row r="438" spans="1:9" s="275" customFormat="1" x14ac:dyDescent="0.35">
      <c r="A438" s="359">
        <f>+SUBTOTAL(3,$G$7:$G438)</f>
        <v>431</v>
      </c>
      <c r="B438" s="360">
        <f>Foundation!B439</f>
        <v>45809</v>
      </c>
      <c r="C438" s="370" t="str">
        <f>Foundation!C439</f>
        <v>21/4</v>
      </c>
      <c r="D438" s="370" t="str">
        <f>Foundation!D439</f>
        <v>DA+3</v>
      </c>
      <c r="E438" s="370" t="str">
        <f>Foundation!E439</f>
        <v>Sandy</v>
      </c>
      <c r="F438" s="370" t="str">
        <f t="shared" si="7"/>
        <v>Pipe</v>
      </c>
      <c r="G438" s="371">
        <v>45862</v>
      </c>
      <c r="H438" s="372" t="str">
        <f>Foundation!H439</f>
        <v>M.R. Choudhary</v>
      </c>
      <c r="I438" s="473">
        <v>45839</v>
      </c>
    </row>
    <row r="439" spans="1:9" s="275" customFormat="1" x14ac:dyDescent="0.35">
      <c r="A439" s="359">
        <f>+SUBTOTAL(3,$G$7:$G439)</f>
        <v>432</v>
      </c>
      <c r="B439" s="360">
        <f>Foundation!B440</f>
        <v>45839</v>
      </c>
      <c r="C439" s="370" t="str">
        <f>Foundation!C440</f>
        <v>31/0</v>
      </c>
      <c r="D439" s="370" t="str">
        <f>Foundation!D440</f>
        <v>DB2+0</v>
      </c>
      <c r="E439" s="370" t="str">
        <f>Foundation!E440</f>
        <v>Sandy</v>
      </c>
      <c r="F439" s="370" t="str">
        <f t="shared" si="7"/>
        <v>Pipe</v>
      </c>
      <c r="G439" s="371">
        <v>45841</v>
      </c>
      <c r="H439" s="372" t="str">
        <f>Foundation!H440</f>
        <v>YMK</v>
      </c>
      <c r="I439" s="473">
        <v>45839</v>
      </c>
    </row>
    <row r="440" spans="1:9" s="275" customFormat="1" x14ac:dyDescent="0.35">
      <c r="A440" s="359">
        <f>+SUBTOTAL(3,$G$7:$G440)</f>
        <v>433</v>
      </c>
      <c r="B440" s="360">
        <f>Foundation!B441</f>
        <v>45839</v>
      </c>
      <c r="C440" s="370" t="str">
        <f>Foundation!C441</f>
        <v>4/2</v>
      </c>
      <c r="D440" s="370" t="str">
        <f>Foundation!D441</f>
        <v>DA+0</v>
      </c>
      <c r="E440" s="370" t="str">
        <f>Foundation!E441</f>
        <v>DRY</v>
      </c>
      <c r="F440" s="370" t="str">
        <f t="shared" si="7"/>
        <v>Pipe</v>
      </c>
      <c r="G440" s="371">
        <v>45842</v>
      </c>
      <c r="H440" s="372" t="str">
        <f>Foundation!H441</f>
        <v>Nyce Services</v>
      </c>
      <c r="I440" s="473">
        <v>45839</v>
      </c>
    </row>
    <row r="441" spans="1:9" s="275" customFormat="1" x14ac:dyDescent="0.35">
      <c r="A441" s="359">
        <f>+SUBTOTAL(3,$G$7:$G441)</f>
        <v>434</v>
      </c>
      <c r="B441" s="360">
        <f>Foundation!B442</f>
        <v>45839</v>
      </c>
      <c r="C441" s="370" t="str">
        <f>Foundation!C442</f>
        <v>3/0</v>
      </c>
      <c r="D441" s="370" t="str">
        <f>Foundation!D442</f>
        <v>DD60+6</v>
      </c>
      <c r="E441" s="370" t="str">
        <f>Foundation!E442</f>
        <v>DRY</v>
      </c>
      <c r="F441" s="370" t="str">
        <f t="shared" si="7"/>
        <v>Pipe</v>
      </c>
      <c r="G441" s="371">
        <v>45850</v>
      </c>
      <c r="H441" s="372" t="str">
        <f>Foundation!H442</f>
        <v>Jsr</v>
      </c>
      <c r="I441" s="473">
        <v>45839</v>
      </c>
    </row>
    <row r="442" spans="1:9" s="275" customFormat="1" x14ac:dyDescent="0.35">
      <c r="A442" s="359">
        <f>+SUBTOTAL(3,$G$7:$G442)</f>
        <v>435</v>
      </c>
      <c r="B442" s="360">
        <f>Foundation!B443</f>
        <v>45839</v>
      </c>
      <c r="C442" s="370" t="str">
        <f>Foundation!C443</f>
        <v>4/4</v>
      </c>
      <c r="D442" s="370" t="str">
        <f>Foundation!D443</f>
        <v>DA+0</v>
      </c>
      <c r="E442" s="370" t="str">
        <f>Foundation!E443</f>
        <v>DRY</v>
      </c>
      <c r="F442" s="370" t="str">
        <f t="shared" si="7"/>
        <v>Pipe</v>
      </c>
      <c r="G442" s="371">
        <v>45850</v>
      </c>
      <c r="H442" s="372" t="str">
        <f>Foundation!H443</f>
        <v>Nice Security &amp; Services</v>
      </c>
      <c r="I442" s="473">
        <v>45839</v>
      </c>
    </row>
    <row r="443" spans="1:9" s="275" customFormat="1" x14ac:dyDescent="0.35">
      <c r="A443" s="359">
        <f>+SUBTOTAL(3,$G$7:$G443)</f>
        <v>436</v>
      </c>
      <c r="B443" s="360">
        <f>Foundation!B444</f>
        <v>45839</v>
      </c>
      <c r="C443" s="370" t="str">
        <f>Foundation!C444</f>
        <v>21/3</v>
      </c>
      <c r="D443" s="370" t="str">
        <f>Foundation!D444</f>
        <v>DA+6</v>
      </c>
      <c r="E443" s="370" t="str">
        <f>Foundation!E444</f>
        <v>Sandy</v>
      </c>
      <c r="F443" s="370" t="str">
        <f t="shared" si="7"/>
        <v>Pipe</v>
      </c>
      <c r="G443" s="371">
        <v>45862</v>
      </c>
      <c r="H443" s="372" t="str">
        <f>Foundation!H444</f>
        <v>M.R. Choudhary</v>
      </c>
      <c r="I443" s="473">
        <v>45839</v>
      </c>
    </row>
    <row r="444" spans="1:9" s="275" customFormat="1" x14ac:dyDescent="0.35">
      <c r="A444" s="359">
        <f>+SUBTOTAL(3,$G$7:$G444)</f>
        <v>436</v>
      </c>
      <c r="B444" s="360">
        <f>Foundation!B445</f>
        <v>45839</v>
      </c>
      <c r="C444" s="370" t="str">
        <f>Foundation!C445</f>
        <v>8/12</v>
      </c>
      <c r="D444" s="370" t="str">
        <f>Foundation!D445</f>
        <v>DA+0</v>
      </c>
      <c r="E444" s="370" t="str">
        <f>Foundation!E445</f>
        <v>DRY</v>
      </c>
      <c r="F444" s="370" t="str">
        <f t="shared" si="7"/>
        <v>Pipe</v>
      </c>
      <c r="G444" s="371"/>
      <c r="H444" s="372" t="str">
        <f>Foundation!H445</f>
        <v>Jsr</v>
      </c>
      <c r="I444" s="370"/>
    </row>
    <row r="445" spans="1:9" s="275" customFormat="1" x14ac:dyDescent="0.35">
      <c r="A445" s="359">
        <f>+SUBTOTAL(3,$G$7:$G445)</f>
        <v>436</v>
      </c>
      <c r="B445" s="360">
        <f>Foundation!B446</f>
        <v>45839</v>
      </c>
      <c r="C445" s="370" t="str">
        <f>Foundation!C446</f>
        <v>8/2</v>
      </c>
      <c r="D445" s="370" t="str">
        <f>Foundation!D446</f>
        <v>DA+3</v>
      </c>
      <c r="E445" s="370" t="str">
        <f>Foundation!E446</f>
        <v>DRY</v>
      </c>
      <c r="F445" s="370" t="str">
        <f t="shared" si="7"/>
        <v>Pipe</v>
      </c>
      <c r="G445" s="371"/>
      <c r="H445" s="372" t="str">
        <f>Foundation!H446</f>
        <v>Dhakad Enterprises</v>
      </c>
      <c r="I445" s="370"/>
    </row>
    <row r="446" spans="1:9" s="275" customFormat="1" x14ac:dyDescent="0.35">
      <c r="A446" s="359">
        <f>+SUBTOTAL(3,$G$7:$G446)</f>
        <v>437</v>
      </c>
      <c r="B446" s="360">
        <f>Foundation!B447</f>
        <v>45839</v>
      </c>
      <c r="C446" s="370" t="str">
        <f>Foundation!C447</f>
        <v>37/1</v>
      </c>
      <c r="D446" s="370" t="str">
        <f>Foundation!D447</f>
        <v>DA+9</v>
      </c>
      <c r="E446" s="370" t="str">
        <f>Foundation!E447</f>
        <v>Sandy</v>
      </c>
      <c r="F446" s="370" t="str">
        <f t="shared" si="7"/>
        <v>Pipe</v>
      </c>
      <c r="G446" s="371">
        <v>45856</v>
      </c>
      <c r="H446" s="372" t="str">
        <f>Foundation!H447</f>
        <v>Vishwakarma Construction</v>
      </c>
      <c r="I446" s="473">
        <v>45839</v>
      </c>
    </row>
    <row r="447" spans="1:9" s="275" customFormat="1" x14ac:dyDescent="0.35">
      <c r="A447" s="359">
        <f>+SUBTOTAL(3,$G$7:$G447)</f>
        <v>437</v>
      </c>
      <c r="B447" s="360">
        <f>Foundation!B448</f>
        <v>45839</v>
      </c>
      <c r="C447" s="370" t="str">
        <f>Foundation!C448</f>
        <v>8/1</v>
      </c>
      <c r="D447" s="370" t="str">
        <f>Foundation!D448</f>
        <v>DA+3</v>
      </c>
      <c r="E447" s="370" t="str">
        <f>Foundation!E448</f>
        <v>DRY</v>
      </c>
      <c r="F447" s="370" t="str">
        <f t="shared" si="7"/>
        <v>Pipe</v>
      </c>
      <c r="G447" s="371"/>
      <c r="H447" s="372" t="str">
        <f>Foundation!H448</f>
        <v>Dhakad Enterprises</v>
      </c>
      <c r="I447" s="370"/>
    </row>
    <row r="448" spans="1:9" s="275" customFormat="1" x14ac:dyDescent="0.35">
      <c r="A448" s="359">
        <f>+SUBTOTAL(3,$G$7:$G448)</f>
        <v>438</v>
      </c>
      <c r="B448" s="360">
        <f>Foundation!B449</f>
        <v>45839</v>
      </c>
      <c r="C448" s="370" t="str">
        <f>Foundation!C449</f>
        <v>20/0</v>
      </c>
      <c r="D448" s="370" t="str">
        <f>Foundation!D449</f>
        <v>DB2+0</v>
      </c>
      <c r="E448" s="370" t="str">
        <f>Foundation!E449</f>
        <v>Sandy</v>
      </c>
      <c r="F448" s="370" t="str">
        <f t="shared" si="7"/>
        <v>Pipe</v>
      </c>
      <c r="G448" s="371">
        <v>45862</v>
      </c>
      <c r="H448" s="372" t="str">
        <f>Foundation!H449</f>
        <v>Vishwakarma Construction</v>
      </c>
      <c r="I448" s="473">
        <v>45839</v>
      </c>
    </row>
    <row r="449" spans="1:9" s="275" customFormat="1" x14ac:dyDescent="0.35">
      <c r="A449" s="359">
        <f>+SUBTOTAL(3,$G$7:$G449)</f>
        <v>438</v>
      </c>
      <c r="B449" s="360">
        <f>Foundation!B450</f>
        <v>45839</v>
      </c>
      <c r="C449" s="370" t="str">
        <f>Foundation!C450</f>
        <v>27/0</v>
      </c>
      <c r="D449" s="370" t="str">
        <f>Foundation!D450</f>
        <v>DC1+0</v>
      </c>
      <c r="E449" s="370" t="str">
        <f>Foundation!E450</f>
        <v>DFR</v>
      </c>
      <c r="F449" s="370" t="str">
        <f t="shared" si="7"/>
        <v>CP</v>
      </c>
      <c r="G449" s="371"/>
      <c r="H449" s="372" t="str">
        <f>Foundation!H450</f>
        <v>YMK</v>
      </c>
      <c r="I449" s="370"/>
    </row>
    <row r="450" spans="1:9" s="275" customFormat="1" x14ac:dyDescent="0.35">
      <c r="A450" s="359">
        <f>+SUBTOTAL(3,$G$7:$G450)</f>
        <v>439</v>
      </c>
      <c r="B450" s="360">
        <f>Foundation!B451</f>
        <v>45839</v>
      </c>
      <c r="C450" s="370" t="str">
        <f>Foundation!C451</f>
        <v>37/2</v>
      </c>
      <c r="D450" s="370" t="str">
        <f>Foundation!D451</f>
        <v>DA+3</v>
      </c>
      <c r="E450" s="370" t="str">
        <f>Foundation!E451</f>
        <v>Sandy</v>
      </c>
      <c r="F450" s="370" t="str">
        <f t="shared" si="7"/>
        <v>Pipe</v>
      </c>
      <c r="G450" s="371">
        <v>45856</v>
      </c>
      <c r="H450" s="372" t="str">
        <f>Foundation!H451</f>
        <v>Vishwakarma Construction</v>
      </c>
      <c r="I450" s="473">
        <v>45839</v>
      </c>
    </row>
    <row r="451" spans="1:9" s="275" customFormat="1" x14ac:dyDescent="0.35">
      <c r="A451" s="359">
        <f>+SUBTOTAL(3,$G$7:$G451)</f>
        <v>440</v>
      </c>
      <c r="B451" s="360">
        <f>Foundation!B452</f>
        <v>45839</v>
      </c>
      <c r="C451" s="370" t="str">
        <f>Foundation!C452</f>
        <v>9/0</v>
      </c>
      <c r="D451" s="370" t="str">
        <f>Foundation!D452</f>
        <v>DD60+18</v>
      </c>
      <c r="E451" s="370" t="str">
        <f>Foundation!E452</f>
        <v>DRY</v>
      </c>
      <c r="F451" s="370" t="str">
        <f t="shared" si="7"/>
        <v>Pipe</v>
      </c>
      <c r="G451" s="371">
        <v>45860</v>
      </c>
      <c r="H451" s="372" t="str">
        <f>Foundation!H452</f>
        <v>JSR</v>
      </c>
      <c r="I451" s="473">
        <v>45839</v>
      </c>
    </row>
    <row r="452" spans="1:9" s="275" customFormat="1" x14ac:dyDescent="0.35">
      <c r="A452" s="359">
        <f>+SUBTOTAL(3,$G$7:$G452)</f>
        <v>441</v>
      </c>
      <c r="B452" s="360">
        <f>Foundation!B453</f>
        <v>45839</v>
      </c>
      <c r="C452" s="370" t="str">
        <f>Foundation!C453</f>
        <v>8/5</v>
      </c>
      <c r="D452" s="370" t="str">
        <f>Foundation!D453</f>
        <v>DA+3</v>
      </c>
      <c r="E452" s="370" t="str">
        <f>Foundation!E453</f>
        <v>DRY</v>
      </c>
      <c r="F452" s="370" t="str">
        <f t="shared" si="7"/>
        <v>Pipe</v>
      </c>
      <c r="G452" s="371">
        <v>45867</v>
      </c>
      <c r="H452" s="372" t="str">
        <f>Foundation!H453</f>
        <v>Yash Infra</v>
      </c>
      <c r="I452" s="473">
        <v>45839</v>
      </c>
    </row>
    <row r="453" spans="1:9" s="275" customFormat="1" x14ac:dyDescent="0.35">
      <c r="A453" s="359">
        <f>+SUBTOTAL(3,$G$7:$G453)</f>
        <v>442</v>
      </c>
      <c r="B453" s="360">
        <f>Foundation!B454</f>
        <v>45839</v>
      </c>
      <c r="C453" s="370" t="str">
        <f>Foundation!C454</f>
        <v>20/2</v>
      </c>
      <c r="D453" s="370" t="str">
        <f>Foundation!D454</f>
        <v>DA+0</v>
      </c>
      <c r="E453" s="370" t="str">
        <f>Foundation!E454</f>
        <v>DRY</v>
      </c>
      <c r="F453" s="370" t="str">
        <f t="shared" si="7"/>
        <v>Pipe</v>
      </c>
      <c r="G453" s="371">
        <v>45862</v>
      </c>
      <c r="H453" s="372" t="str">
        <f>Foundation!H454</f>
        <v>Vishwakarma Construction</v>
      </c>
      <c r="I453" s="473">
        <v>45839</v>
      </c>
    </row>
    <row r="454" spans="1:9" s="275" customFormat="1" x14ac:dyDescent="0.35">
      <c r="A454" s="359">
        <f>+SUBTOTAL(3,$G$7:$G454)</f>
        <v>442</v>
      </c>
      <c r="B454" s="360">
        <f>Foundation!B455</f>
        <v>45839</v>
      </c>
      <c r="C454" s="370" t="str">
        <f>Foundation!C455</f>
        <v>21/0</v>
      </c>
      <c r="D454" s="370" t="str">
        <f>Foundation!D455</f>
        <v>DB2+0</v>
      </c>
      <c r="E454" s="370" t="str">
        <f>Foundation!E455</f>
        <v>DRY</v>
      </c>
      <c r="F454" s="370" t="str">
        <f t="shared" si="7"/>
        <v>Pipe</v>
      </c>
      <c r="G454" s="371"/>
      <c r="H454" s="372" t="str">
        <f>Foundation!H455</f>
        <v>Vishwakarma Construction</v>
      </c>
      <c r="I454" s="370"/>
    </row>
    <row r="455" spans="1:9" s="275" customFormat="1" x14ac:dyDescent="0.35">
      <c r="A455" s="359">
        <f>+SUBTOTAL(3,$G$7:$G455)</f>
        <v>443</v>
      </c>
      <c r="B455" s="360">
        <f>Foundation!B456</f>
        <v>45839</v>
      </c>
      <c r="C455" s="370" t="str">
        <f>Foundation!C456</f>
        <v>26/0</v>
      </c>
      <c r="D455" s="370" t="str">
        <f>Foundation!D456</f>
        <v>DB1+0</v>
      </c>
      <c r="E455" s="370" t="str">
        <f>Foundation!E456</f>
        <v>DFR</v>
      </c>
      <c r="F455" s="370" t="str">
        <f t="shared" si="7"/>
        <v>CP</v>
      </c>
      <c r="G455" s="371">
        <v>45865</v>
      </c>
      <c r="H455" s="372" t="str">
        <f>Foundation!H456</f>
        <v>YMK</v>
      </c>
      <c r="I455" s="473">
        <v>45839</v>
      </c>
    </row>
    <row r="456" spans="1:9" s="275" customFormat="1" x14ac:dyDescent="0.35">
      <c r="A456" s="359">
        <f>+SUBTOTAL(3,$G$7:$G456)</f>
        <v>443</v>
      </c>
      <c r="B456" s="360">
        <f>Foundation!B457</f>
        <v>45839</v>
      </c>
      <c r="C456" s="370" t="str">
        <f>Foundation!C457</f>
        <v>20/3</v>
      </c>
      <c r="D456" s="370" t="str">
        <f>Foundation!D457</f>
        <v>DA+0</v>
      </c>
      <c r="E456" s="370" t="str">
        <f>Foundation!E457</f>
        <v>DRY</v>
      </c>
      <c r="F456" s="370" t="str">
        <f t="shared" si="7"/>
        <v>Pipe</v>
      </c>
      <c r="G456" s="371"/>
      <c r="H456" s="372" t="str">
        <f>Foundation!H457</f>
        <v>Vishwakarma Construction</v>
      </c>
      <c r="I456" s="370"/>
    </row>
    <row r="457" spans="1:9" s="275" customFormat="1" x14ac:dyDescent="0.35">
      <c r="A457" s="359">
        <f>+SUBTOTAL(3,$G$7:$G457)</f>
        <v>443</v>
      </c>
      <c r="B457" s="360">
        <f>Foundation!B458</f>
        <v>45839</v>
      </c>
      <c r="C457" s="370" t="str">
        <f>Foundation!C458</f>
        <v>21/2</v>
      </c>
      <c r="D457" s="370" t="str">
        <f>Foundation!D458</f>
        <v>DA+0</v>
      </c>
      <c r="E457" s="370" t="str">
        <f>Foundation!E458</f>
        <v>Sandy</v>
      </c>
      <c r="F457" s="370" t="str">
        <f t="shared" si="7"/>
        <v>Pipe</v>
      </c>
      <c r="G457" s="371"/>
      <c r="H457" s="372" t="str">
        <f>Foundation!H458</f>
        <v>Vishwakarma Construction</v>
      </c>
      <c r="I457" s="370"/>
    </row>
    <row r="458" spans="1:9" s="275" customFormat="1" x14ac:dyDescent="0.35">
      <c r="A458" s="359">
        <f>+SUBTOTAL(3,$G$7:$G458)</f>
        <v>444</v>
      </c>
      <c r="B458" s="360">
        <f>Foundation!B459</f>
        <v>45839</v>
      </c>
      <c r="C458" s="370" t="str">
        <f>Foundation!C459</f>
        <v>8/0</v>
      </c>
      <c r="D458" s="370" t="str">
        <f>Foundation!D459</f>
        <v>DB1+0</v>
      </c>
      <c r="E458" s="370" t="str">
        <f>Foundation!E459</f>
        <v>DRY</v>
      </c>
      <c r="F458" s="370" t="str">
        <f t="shared" si="7"/>
        <v>Pipe</v>
      </c>
      <c r="G458" s="371">
        <v>45869</v>
      </c>
      <c r="H458" s="372" t="str">
        <f>Foundation!H459</f>
        <v>Dhakad Enterprises</v>
      </c>
      <c r="I458" s="473">
        <v>45839</v>
      </c>
    </row>
    <row r="459" spans="1:9" s="275" customFormat="1" x14ac:dyDescent="0.35">
      <c r="A459" s="359">
        <f>+SUBTOTAL(3,$G$7:$G459)</f>
        <v>444</v>
      </c>
      <c r="B459" s="360">
        <f>Foundation!B460</f>
        <v>45839</v>
      </c>
      <c r="C459" s="370" t="str">
        <f>Foundation!C460</f>
        <v>8/4</v>
      </c>
      <c r="D459" s="370" t="str">
        <f>Foundation!D460</f>
        <v>DA+3</v>
      </c>
      <c r="E459" s="370" t="str">
        <f>Foundation!E460</f>
        <v>DRY</v>
      </c>
      <c r="F459" s="370" t="str">
        <f t="shared" ref="F459:F522" si="8">+IF(E459=0,"",IF(E459="DFR","CP","Pipe"))</f>
        <v>Pipe</v>
      </c>
      <c r="G459" s="371"/>
      <c r="H459" s="372" t="str">
        <f>Foundation!H460</f>
        <v>JSR</v>
      </c>
      <c r="I459" s="370"/>
    </row>
    <row r="460" spans="1:9" s="275" customFormat="1" x14ac:dyDescent="0.35">
      <c r="A460" s="359">
        <f>+SUBTOTAL(3,$G$7:$G460)</f>
        <v>445</v>
      </c>
      <c r="B460" s="360">
        <f>Foundation!B461</f>
        <v>45839</v>
      </c>
      <c r="C460" s="370" t="str">
        <f>Foundation!C461</f>
        <v>24/0</v>
      </c>
      <c r="D460" s="370" t="str">
        <f>Foundation!D461</f>
        <v>DD45+3</v>
      </c>
      <c r="E460" s="370" t="str">
        <f>Foundation!E461</f>
        <v>DRY</v>
      </c>
      <c r="F460" s="370" t="str">
        <f t="shared" si="8"/>
        <v>Pipe</v>
      </c>
      <c r="G460" s="371">
        <v>45874</v>
      </c>
      <c r="H460" s="372" t="str">
        <f>Foundation!H461</f>
        <v>YMK</v>
      </c>
      <c r="I460" s="473">
        <v>45870</v>
      </c>
    </row>
    <row r="461" spans="1:9" s="275" customFormat="1" x14ac:dyDescent="0.35">
      <c r="A461" s="359">
        <f>+SUBTOTAL(3,$G$7:$G461)</f>
        <v>445</v>
      </c>
      <c r="B461" s="360">
        <f>Foundation!B462</f>
        <v>45870</v>
      </c>
      <c r="C461" s="370" t="str">
        <f>Foundation!C462</f>
        <v>14A/0</v>
      </c>
      <c r="D461" s="370" t="str">
        <f>Foundation!D462</f>
        <v>DC1+0</v>
      </c>
      <c r="E461" s="370" t="str">
        <f>Foundation!E462</f>
        <v>DRY</v>
      </c>
      <c r="F461" s="370" t="str">
        <f t="shared" si="8"/>
        <v>Pipe</v>
      </c>
      <c r="G461" s="371"/>
      <c r="H461" s="372" t="str">
        <f>Foundation!H462</f>
        <v>BR &amp; Sons</v>
      </c>
      <c r="I461" s="370"/>
    </row>
    <row r="462" spans="1:9" s="275" customFormat="1" x14ac:dyDescent="0.35">
      <c r="A462" s="359">
        <f>+SUBTOTAL(3,$G$7:$G462)</f>
        <v>446</v>
      </c>
      <c r="B462" s="360">
        <f>Foundation!B463</f>
        <v>45870</v>
      </c>
      <c r="C462" s="370" t="str">
        <f>Foundation!C463</f>
        <v>23/0</v>
      </c>
      <c r="D462" s="370" t="str">
        <f>Foundation!D463</f>
        <v>DD45+3</v>
      </c>
      <c r="E462" s="370" t="str">
        <f>Foundation!E463</f>
        <v>DRY</v>
      </c>
      <c r="F462" s="370" t="str">
        <f t="shared" si="8"/>
        <v>Pipe</v>
      </c>
      <c r="G462" s="371">
        <v>45876</v>
      </c>
      <c r="H462" s="372" t="str">
        <f>Foundation!H463</f>
        <v>YMK</v>
      </c>
      <c r="I462" s="473">
        <v>45870</v>
      </c>
    </row>
    <row r="463" spans="1:9" s="275" customFormat="1" x14ac:dyDescent="0.35">
      <c r="A463" s="359">
        <f>+SUBTOTAL(3,$G$7:$G463)</f>
        <v>447</v>
      </c>
      <c r="B463" s="360">
        <f>Foundation!B464</f>
        <v>45870</v>
      </c>
      <c r="C463" s="370" t="str">
        <f>Foundation!C464</f>
        <v>10/1</v>
      </c>
      <c r="D463" s="370" t="str">
        <f>Foundation!D464</f>
        <v>DA+0</v>
      </c>
      <c r="E463" s="370" t="str">
        <f>Foundation!E464</f>
        <v>DRY</v>
      </c>
      <c r="F463" s="370" t="str">
        <f t="shared" si="8"/>
        <v>Pipe</v>
      </c>
      <c r="G463" s="371">
        <v>45893</v>
      </c>
      <c r="H463" s="372" t="str">
        <f>Foundation!H464</f>
        <v>JSR</v>
      </c>
      <c r="I463" s="473">
        <v>45870</v>
      </c>
    </row>
    <row r="464" spans="1:9" s="275" customFormat="1" x14ac:dyDescent="0.35">
      <c r="A464" s="359">
        <f>+SUBTOTAL(3,$G$7:$G464)</f>
        <v>447</v>
      </c>
      <c r="B464" s="360">
        <f>Foundation!B465</f>
        <v>45870</v>
      </c>
      <c r="C464" s="370" t="str">
        <f>Foundation!C465</f>
        <v>11/1</v>
      </c>
      <c r="D464" s="370" t="str">
        <f>Foundation!D465</f>
        <v>DA+0</v>
      </c>
      <c r="E464" s="370" t="str">
        <f>Foundation!E465</f>
        <v>Sandy</v>
      </c>
      <c r="F464" s="370" t="str">
        <f t="shared" si="8"/>
        <v>Pipe</v>
      </c>
      <c r="G464" s="371"/>
      <c r="H464" s="372" t="str">
        <f>Foundation!H465</f>
        <v>Om Construction_Chandrapal</v>
      </c>
      <c r="I464" s="370"/>
    </row>
    <row r="465" spans="1:9" s="275" customFormat="1" x14ac:dyDescent="0.35">
      <c r="A465" s="359">
        <f>+SUBTOTAL(3,$G$7:$G465)</f>
        <v>448</v>
      </c>
      <c r="B465" s="360">
        <f>Foundation!B466</f>
        <v>45870</v>
      </c>
      <c r="C465" s="370" t="str">
        <f>Foundation!C466</f>
        <v>26/1</v>
      </c>
      <c r="D465" s="370" t="str">
        <f>Foundation!D466</f>
        <v>DA+0</v>
      </c>
      <c r="E465" s="370" t="str">
        <f>Foundation!E466</f>
        <v>DRY</v>
      </c>
      <c r="F465" s="370" t="str">
        <f t="shared" si="8"/>
        <v>Pipe</v>
      </c>
      <c r="G465" s="371">
        <v>45889</v>
      </c>
      <c r="H465" s="372" t="str">
        <f>Foundation!H466</f>
        <v>YMK</v>
      </c>
      <c r="I465" s="473">
        <v>45870</v>
      </c>
    </row>
    <row r="466" spans="1:9" s="275" customFormat="1" x14ac:dyDescent="0.35">
      <c r="A466" s="359">
        <f>+SUBTOTAL(3,$G$7:$G466)</f>
        <v>448</v>
      </c>
      <c r="B466" s="360">
        <f>Foundation!B467</f>
        <v>45870</v>
      </c>
      <c r="C466" s="370" t="str">
        <f>Foundation!C467</f>
        <v>11/2</v>
      </c>
      <c r="D466" s="370" t="str">
        <f>Foundation!D467</f>
        <v>DA+0</v>
      </c>
      <c r="E466" s="370" t="str">
        <f>Foundation!E467</f>
        <v>Sandy</v>
      </c>
      <c r="F466" s="370" t="str">
        <f t="shared" si="8"/>
        <v>Pipe</v>
      </c>
      <c r="G466" s="371"/>
      <c r="H466" s="372" t="str">
        <f>Foundation!H467</f>
        <v>Om Construction_Chandrapal</v>
      </c>
      <c r="I466" s="370"/>
    </row>
    <row r="467" spans="1:9" s="275" customFormat="1" x14ac:dyDescent="0.35">
      <c r="A467" s="359">
        <f>+SUBTOTAL(3,$G$7:$G467)</f>
        <v>449</v>
      </c>
      <c r="B467" s="360">
        <f>Foundation!B468</f>
        <v>45870</v>
      </c>
      <c r="C467" s="370" t="str">
        <f>Foundation!C468</f>
        <v>28/1</v>
      </c>
      <c r="D467" s="370" t="str">
        <f>Foundation!D468</f>
        <v>DA+0</v>
      </c>
      <c r="E467" s="370" t="str">
        <f>Foundation!E468</f>
        <v>DRY</v>
      </c>
      <c r="F467" s="370" t="str">
        <f t="shared" si="8"/>
        <v>Pipe</v>
      </c>
      <c r="G467" s="371">
        <v>45898</v>
      </c>
      <c r="H467" s="372" t="str">
        <f>Foundation!H468</f>
        <v>YMK</v>
      </c>
      <c r="I467" s="473">
        <v>45870</v>
      </c>
    </row>
    <row r="468" spans="1:9" s="275" customFormat="1" x14ac:dyDescent="0.35">
      <c r="A468" s="359">
        <f>+SUBTOTAL(3,$G$7:$G468)</f>
        <v>449</v>
      </c>
      <c r="B468" s="360">
        <f>Foundation!B469</f>
        <v>45870</v>
      </c>
      <c r="C468" s="370" t="str">
        <f>Foundation!C469</f>
        <v>10/7</v>
      </c>
      <c r="D468" s="370" t="str">
        <f>Foundation!D469</f>
        <v>DA+3</v>
      </c>
      <c r="E468" s="370" t="str">
        <f>Foundation!E469</f>
        <v>DRY</v>
      </c>
      <c r="F468" s="370" t="str">
        <f t="shared" si="8"/>
        <v>Pipe</v>
      </c>
      <c r="G468" s="371"/>
      <c r="H468" s="372" t="str">
        <f>Foundation!H469</f>
        <v>JSR</v>
      </c>
      <c r="I468" s="370"/>
    </row>
    <row r="469" spans="1:9" s="275" customFormat="1" x14ac:dyDescent="0.35">
      <c r="A469" s="359">
        <f>+SUBTOTAL(3,$G$7:$G469)</f>
        <v>449</v>
      </c>
      <c r="B469" s="360">
        <f>Foundation!B470</f>
        <v>45901</v>
      </c>
      <c r="C469" s="370" t="str">
        <f>Foundation!C470</f>
        <v>20/1</v>
      </c>
      <c r="D469" s="370" t="str">
        <f>Foundation!D470</f>
        <v>DA+0</v>
      </c>
      <c r="E469" s="370" t="str">
        <f>Foundation!E470</f>
        <v>Sandy</v>
      </c>
      <c r="F469" s="370" t="str">
        <f t="shared" si="8"/>
        <v>Pipe</v>
      </c>
      <c r="G469" s="371"/>
      <c r="H469" s="372" t="str">
        <f>Foundation!H470</f>
        <v>Vishwakarma Construction</v>
      </c>
      <c r="I469" s="370"/>
    </row>
    <row r="470" spans="1:9" s="275" customFormat="1" x14ac:dyDescent="0.35">
      <c r="A470" s="359">
        <f>+SUBTOTAL(3,$G$7:$G470)</f>
        <v>449</v>
      </c>
      <c r="B470" s="360">
        <f>Foundation!B471</f>
        <v>45901</v>
      </c>
      <c r="C470" s="370" t="str">
        <f>Foundation!C471</f>
        <v>6/0</v>
      </c>
      <c r="D470" s="370" t="str">
        <f>Foundation!D471</f>
        <v>DB2+9</v>
      </c>
      <c r="E470" s="370" t="str">
        <f>Foundation!E471</f>
        <v>DRY</v>
      </c>
      <c r="F470" s="370" t="str">
        <f t="shared" si="8"/>
        <v>Pipe</v>
      </c>
      <c r="G470" s="371"/>
      <c r="H470" s="372" t="str">
        <f>Foundation!H471</f>
        <v>Dhakad Enterprises</v>
      </c>
      <c r="I470" s="370"/>
    </row>
    <row r="471" spans="1:9" s="275" customFormat="1" x14ac:dyDescent="0.35">
      <c r="A471" s="359">
        <f>+SUBTOTAL(3,$G$7:$G471)</f>
        <v>449</v>
      </c>
      <c r="B471" s="360">
        <f>Foundation!B472</f>
        <v>45901</v>
      </c>
      <c r="C471" s="370" t="str">
        <f>Foundation!C472</f>
        <v>5/0</v>
      </c>
      <c r="D471" s="370" t="str">
        <f>Foundation!D472</f>
        <v>DB1+9</v>
      </c>
      <c r="E471" s="370" t="str">
        <f>Foundation!E472</f>
        <v>DRY</v>
      </c>
      <c r="F471" s="370" t="str">
        <f t="shared" si="8"/>
        <v>Pipe</v>
      </c>
      <c r="G471" s="371"/>
      <c r="H471" s="372" t="str">
        <f>Foundation!H472</f>
        <v>Dhakad Enterprises</v>
      </c>
      <c r="I471" s="370"/>
    </row>
    <row r="472" spans="1:9" s="275" customFormat="1" x14ac:dyDescent="0.35">
      <c r="A472" s="359">
        <f>+SUBTOTAL(3,$G$7:$G472)</f>
        <v>450</v>
      </c>
      <c r="B472" s="360">
        <f>Foundation!B473</f>
        <v>45901</v>
      </c>
      <c r="C472" s="370" t="str">
        <f>Foundation!C473</f>
        <v>10/16</v>
      </c>
      <c r="D472" s="370" t="str">
        <f>Foundation!D473</f>
        <v>DA+3</v>
      </c>
      <c r="E472" s="370" t="str">
        <f>Foundation!E473</f>
        <v>DRY</v>
      </c>
      <c r="F472" s="370" t="str">
        <f t="shared" si="8"/>
        <v>Pipe</v>
      </c>
      <c r="G472" s="371">
        <v>45920</v>
      </c>
      <c r="H472" s="372" t="str">
        <f>Foundation!H473</f>
        <v>JSR</v>
      </c>
      <c r="I472" s="473">
        <v>45901</v>
      </c>
    </row>
    <row r="473" spans="1:9" s="275" customFormat="1" x14ac:dyDescent="0.35">
      <c r="A473" s="359">
        <f>+SUBTOTAL(3,$G$7:$G473)</f>
        <v>450</v>
      </c>
      <c r="B473" s="360">
        <f>Foundation!B474</f>
        <v>45901</v>
      </c>
      <c r="C473" s="370" t="str">
        <f>Foundation!C474</f>
        <v>11/0</v>
      </c>
      <c r="D473" s="370" t="str">
        <f>Foundation!D474</f>
        <v>DB1+0</v>
      </c>
      <c r="E473" s="370" t="str">
        <f>Foundation!E474</f>
        <v>Sandy</v>
      </c>
      <c r="F473" s="370" t="str">
        <f t="shared" si="8"/>
        <v>Pipe</v>
      </c>
      <c r="G473" s="371"/>
      <c r="H473" s="372" t="str">
        <f>Foundation!H474</f>
        <v>Om Construction_Chandrapal</v>
      </c>
      <c r="I473" s="370"/>
    </row>
    <row r="474" spans="1:9" s="275" customFormat="1" x14ac:dyDescent="0.35">
      <c r="A474" s="359">
        <f>+SUBTOTAL(3,$G$7:$G474)</f>
        <v>450</v>
      </c>
      <c r="B474" s="360">
        <f>Foundation!B475</f>
        <v>45901</v>
      </c>
      <c r="C474" s="370" t="str">
        <f>Foundation!C475</f>
        <v>22/10</v>
      </c>
      <c r="D474" s="370" t="str">
        <f>Foundation!D475</f>
        <v>DA+6</v>
      </c>
      <c r="E474" s="370" t="str">
        <f>Foundation!E475</f>
        <v>Sandy</v>
      </c>
      <c r="F474" s="370" t="str">
        <f t="shared" si="8"/>
        <v>Pipe</v>
      </c>
      <c r="G474" s="371"/>
      <c r="H474" s="372" t="str">
        <f>Foundation!H475</f>
        <v>Vishwakarma Construction</v>
      </c>
      <c r="I474" s="370"/>
    </row>
    <row r="475" spans="1:9" s="275" customFormat="1" x14ac:dyDescent="0.35">
      <c r="A475" s="359">
        <f>+SUBTOTAL(3,$G$7:$G475)</f>
        <v>451</v>
      </c>
      <c r="B475" s="360">
        <f>Foundation!B476</f>
        <v>45901</v>
      </c>
      <c r="C475" s="370" t="str">
        <f>Foundation!C476</f>
        <v>10/15</v>
      </c>
      <c r="D475" s="370" t="str">
        <f>Foundation!D476</f>
        <v>DA+3</v>
      </c>
      <c r="E475" s="370" t="str">
        <f>Foundation!E476</f>
        <v>DRY</v>
      </c>
      <c r="F475" s="370" t="str">
        <f t="shared" si="8"/>
        <v>Pipe</v>
      </c>
      <c r="G475" s="371">
        <v>45920</v>
      </c>
      <c r="H475" s="372" t="str">
        <f>Foundation!H476</f>
        <v>JSR</v>
      </c>
      <c r="I475" s="473">
        <v>45901</v>
      </c>
    </row>
    <row r="476" spans="1:9" s="275" customFormat="1" x14ac:dyDescent="0.35">
      <c r="A476" s="359">
        <f>+SUBTOTAL(3,$G$7:$G476)</f>
        <v>451</v>
      </c>
      <c r="B476" s="360">
        <f>Foundation!B477</f>
        <v>45901</v>
      </c>
      <c r="C476" s="370" t="str">
        <f>Foundation!C477</f>
        <v>11/3</v>
      </c>
      <c r="D476" s="370" t="str">
        <f>Foundation!D477</f>
        <v>DA+0</v>
      </c>
      <c r="E476" s="370" t="str">
        <f>Foundation!E477</f>
        <v>Sandy</v>
      </c>
      <c r="F476" s="370" t="str">
        <f t="shared" si="8"/>
        <v>Pipe</v>
      </c>
      <c r="G476" s="371"/>
      <c r="H476" s="372" t="str">
        <f>Foundation!H477</f>
        <v>Om Construction_Chandrapal</v>
      </c>
      <c r="I476" s="370"/>
    </row>
    <row r="477" spans="1:9" s="275" customFormat="1" x14ac:dyDescent="0.35">
      <c r="A477" s="359">
        <f>+SUBTOTAL(3,$G$7:$G477)</f>
        <v>451</v>
      </c>
      <c r="B477" s="360">
        <f>Foundation!B478</f>
        <v>0</v>
      </c>
      <c r="C477" s="370">
        <f>Foundation!C478</f>
        <v>0</v>
      </c>
      <c r="D477" s="370">
        <f>Foundation!D478</f>
        <v>0</v>
      </c>
      <c r="E477" s="370">
        <f>Foundation!E478</f>
        <v>0</v>
      </c>
      <c r="F477" s="370" t="str">
        <f t="shared" si="8"/>
        <v/>
      </c>
      <c r="G477" s="371"/>
      <c r="H477" s="372">
        <f>Foundation!H478</f>
        <v>0</v>
      </c>
      <c r="I477" s="370"/>
    </row>
    <row r="478" spans="1:9" s="275" customFormat="1" x14ac:dyDescent="0.35">
      <c r="A478" s="359">
        <f>+SUBTOTAL(3,$G$7:$G478)</f>
        <v>451</v>
      </c>
      <c r="B478" s="360">
        <f>Foundation!B479</f>
        <v>0</v>
      </c>
      <c r="C478" s="370">
        <f>Foundation!C479</f>
        <v>0</v>
      </c>
      <c r="D478" s="370">
        <f>Foundation!D479</f>
        <v>0</v>
      </c>
      <c r="E478" s="370">
        <f>Foundation!E479</f>
        <v>0</v>
      </c>
      <c r="F478" s="370" t="str">
        <f t="shared" si="8"/>
        <v/>
      </c>
      <c r="G478" s="371"/>
      <c r="H478" s="372">
        <f>Foundation!H479</f>
        <v>0</v>
      </c>
      <c r="I478" s="370"/>
    </row>
    <row r="479" spans="1:9" s="275" customFormat="1" x14ac:dyDescent="0.35">
      <c r="A479" s="359">
        <f>+SUBTOTAL(3,$G$7:$G479)</f>
        <v>451</v>
      </c>
      <c r="B479" s="360">
        <f>Foundation!B480</f>
        <v>0</v>
      </c>
      <c r="C479" s="370">
        <f>Foundation!C480</f>
        <v>0</v>
      </c>
      <c r="D479" s="370">
        <f>Foundation!D480</f>
        <v>0</v>
      </c>
      <c r="E479" s="370">
        <f>Foundation!E480</f>
        <v>0</v>
      </c>
      <c r="F479" s="370" t="str">
        <f t="shared" si="8"/>
        <v/>
      </c>
      <c r="G479" s="371"/>
      <c r="H479" s="372">
        <f>Foundation!H480</f>
        <v>0</v>
      </c>
      <c r="I479" s="370"/>
    </row>
    <row r="480" spans="1:9" s="275" customFormat="1" x14ac:dyDescent="0.35">
      <c r="A480" s="359">
        <f>+SUBTOTAL(3,$G$7:$G480)</f>
        <v>451</v>
      </c>
      <c r="B480" s="360">
        <f>Foundation!B481</f>
        <v>0</v>
      </c>
      <c r="C480" s="370">
        <f>Foundation!C481</f>
        <v>0</v>
      </c>
      <c r="D480" s="370">
        <f>Foundation!D481</f>
        <v>0</v>
      </c>
      <c r="E480" s="370">
        <f>Foundation!E481</f>
        <v>0</v>
      </c>
      <c r="F480" s="370" t="str">
        <f t="shared" si="8"/>
        <v/>
      </c>
      <c r="G480" s="371"/>
      <c r="H480" s="372">
        <f>Foundation!H481</f>
        <v>0</v>
      </c>
      <c r="I480" s="370"/>
    </row>
    <row r="481" spans="1:9" s="275" customFormat="1" x14ac:dyDescent="0.35">
      <c r="A481" s="359">
        <f>+SUBTOTAL(3,$G$7:$G481)</f>
        <v>451</v>
      </c>
      <c r="B481" s="360">
        <f>Foundation!B482</f>
        <v>0</v>
      </c>
      <c r="C481" s="370">
        <f>Foundation!C482</f>
        <v>0</v>
      </c>
      <c r="D481" s="370">
        <f>Foundation!D482</f>
        <v>0</v>
      </c>
      <c r="E481" s="370">
        <f>Foundation!E482</f>
        <v>0</v>
      </c>
      <c r="F481" s="370" t="str">
        <f t="shared" si="8"/>
        <v/>
      </c>
      <c r="G481" s="371"/>
      <c r="H481" s="372">
        <f>Foundation!H482</f>
        <v>0</v>
      </c>
      <c r="I481" s="370"/>
    </row>
    <row r="482" spans="1:9" s="275" customFormat="1" x14ac:dyDescent="0.35">
      <c r="A482" s="359">
        <f>+SUBTOTAL(3,$G$7:$G482)</f>
        <v>451</v>
      </c>
      <c r="B482" s="360">
        <f>Foundation!B483</f>
        <v>0</v>
      </c>
      <c r="C482" s="370">
        <f>Foundation!C483</f>
        <v>0</v>
      </c>
      <c r="D482" s="370">
        <f>Foundation!D483</f>
        <v>0</v>
      </c>
      <c r="E482" s="370">
        <f>Foundation!E483</f>
        <v>0</v>
      </c>
      <c r="F482" s="370" t="str">
        <f t="shared" si="8"/>
        <v/>
      </c>
      <c r="G482" s="371"/>
      <c r="H482" s="372">
        <f>Foundation!H483</f>
        <v>0</v>
      </c>
      <c r="I482" s="370"/>
    </row>
    <row r="483" spans="1:9" s="275" customFormat="1" x14ac:dyDescent="0.35">
      <c r="A483" s="359">
        <f>+SUBTOTAL(3,$G$7:$G483)</f>
        <v>451</v>
      </c>
      <c r="B483" s="360">
        <f>Foundation!B484</f>
        <v>0</v>
      </c>
      <c r="C483" s="370">
        <f>Foundation!C484</f>
        <v>0</v>
      </c>
      <c r="D483" s="370">
        <f>Foundation!D484</f>
        <v>0</v>
      </c>
      <c r="E483" s="370">
        <f>Foundation!E484</f>
        <v>0</v>
      </c>
      <c r="F483" s="370" t="str">
        <f t="shared" si="8"/>
        <v/>
      </c>
      <c r="G483" s="371"/>
      <c r="H483" s="372">
        <f>Foundation!H484</f>
        <v>0</v>
      </c>
      <c r="I483" s="370"/>
    </row>
    <row r="484" spans="1:9" s="275" customFormat="1" x14ac:dyDescent="0.35">
      <c r="A484" s="359">
        <f>+SUBTOTAL(3,$G$7:$G484)</f>
        <v>451</v>
      </c>
      <c r="B484" s="360">
        <f>Foundation!B485</f>
        <v>0</v>
      </c>
      <c r="C484" s="370">
        <f>Foundation!C485</f>
        <v>0</v>
      </c>
      <c r="D484" s="370">
        <f>Foundation!D485</f>
        <v>0</v>
      </c>
      <c r="E484" s="370">
        <f>Foundation!E485</f>
        <v>0</v>
      </c>
      <c r="F484" s="370" t="str">
        <f t="shared" si="8"/>
        <v/>
      </c>
      <c r="G484" s="371"/>
      <c r="H484" s="372">
        <f>Foundation!H485</f>
        <v>0</v>
      </c>
      <c r="I484" s="370"/>
    </row>
    <row r="485" spans="1:9" s="275" customFormat="1" x14ac:dyDescent="0.35">
      <c r="A485" s="359">
        <f>+SUBTOTAL(3,$G$7:$G485)</f>
        <v>451</v>
      </c>
      <c r="B485" s="360">
        <f>Foundation!B486</f>
        <v>0</v>
      </c>
      <c r="C485" s="370">
        <f>Foundation!C486</f>
        <v>0</v>
      </c>
      <c r="D485" s="370">
        <f>Foundation!D486</f>
        <v>0</v>
      </c>
      <c r="E485" s="370">
        <f>Foundation!E486</f>
        <v>0</v>
      </c>
      <c r="F485" s="370" t="str">
        <f t="shared" si="8"/>
        <v/>
      </c>
      <c r="G485" s="371"/>
      <c r="H485" s="372">
        <f>Foundation!H486</f>
        <v>0</v>
      </c>
      <c r="I485" s="370"/>
    </row>
    <row r="486" spans="1:9" s="275" customFormat="1" x14ac:dyDescent="0.35">
      <c r="A486" s="359">
        <f>+SUBTOTAL(3,$G$7:$G486)</f>
        <v>451</v>
      </c>
      <c r="B486" s="360">
        <f>Foundation!B487</f>
        <v>0</v>
      </c>
      <c r="C486" s="370">
        <f>Foundation!C487</f>
        <v>0</v>
      </c>
      <c r="D486" s="370">
        <f>Foundation!D487</f>
        <v>0</v>
      </c>
      <c r="E486" s="370">
        <f>Foundation!E487</f>
        <v>0</v>
      </c>
      <c r="F486" s="370" t="str">
        <f t="shared" si="8"/>
        <v/>
      </c>
      <c r="G486" s="371"/>
      <c r="H486" s="372">
        <f>Foundation!H487</f>
        <v>0</v>
      </c>
      <c r="I486" s="370"/>
    </row>
    <row r="487" spans="1:9" s="275" customFormat="1" x14ac:dyDescent="0.35">
      <c r="A487" s="359">
        <f>+SUBTOTAL(3,$G$7:$G487)</f>
        <v>451</v>
      </c>
      <c r="B487" s="360">
        <f>Foundation!B488</f>
        <v>0</v>
      </c>
      <c r="C487" s="370">
        <f>Foundation!C488</f>
        <v>0</v>
      </c>
      <c r="D487" s="370">
        <f>Foundation!D488</f>
        <v>0</v>
      </c>
      <c r="E487" s="370">
        <f>Foundation!E488</f>
        <v>0</v>
      </c>
      <c r="F487" s="370" t="str">
        <f t="shared" si="8"/>
        <v/>
      </c>
      <c r="G487" s="371"/>
      <c r="H487" s="372">
        <f>Foundation!H488</f>
        <v>0</v>
      </c>
      <c r="I487" s="370"/>
    </row>
    <row r="488" spans="1:9" s="275" customFormat="1" x14ac:dyDescent="0.35">
      <c r="A488" s="359">
        <f>+SUBTOTAL(3,$G$7:$G488)</f>
        <v>451</v>
      </c>
      <c r="B488" s="360">
        <f>Foundation!B489</f>
        <v>0</v>
      </c>
      <c r="C488" s="370">
        <f>Foundation!C489</f>
        <v>0</v>
      </c>
      <c r="D488" s="370">
        <f>Foundation!D489</f>
        <v>0</v>
      </c>
      <c r="E488" s="370">
        <f>Foundation!E489</f>
        <v>0</v>
      </c>
      <c r="F488" s="370" t="str">
        <f t="shared" si="8"/>
        <v/>
      </c>
      <c r="G488" s="371"/>
      <c r="H488" s="372">
        <f>Foundation!H489</f>
        <v>0</v>
      </c>
      <c r="I488" s="370"/>
    </row>
    <row r="489" spans="1:9" s="275" customFormat="1" x14ac:dyDescent="0.35">
      <c r="A489" s="359">
        <f>+SUBTOTAL(3,$G$7:$G489)</f>
        <v>451</v>
      </c>
      <c r="B489" s="360">
        <f>Foundation!B490</f>
        <v>0</v>
      </c>
      <c r="C489" s="370">
        <f>Foundation!C490</f>
        <v>0</v>
      </c>
      <c r="D489" s="370">
        <f>Foundation!D490</f>
        <v>0</v>
      </c>
      <c r="E489" s="370">
        <f>Foundation!E490</f>
        <v>0</v>
      </c>
      <c r="F489" s="370" t="str">
        <f t="shared" si="8"/>
        <v/>
      </c>
      <c r="G489" s="371"/>
      <c r="H489" s="372">
        <f>Foundation!H490</f>
        <v>0</v>
      </c>
      <c r="I489" s="370"/>
    </row>
    <row r="490" spans="1:9" s="275" customFormat="1" x14ac:dyDescent="0.35">
      <c r="A490" s="359">
        <f>+SUBTOTAL(3,$G$7:$G490)</f>
        <v>451</v>
      </c>
      <c r="B490" s="360">
        <f>Foundation!B491</f>
        <v>0</v>
      </c>
      <c r="C490" s="370">
        <f>Foundation!C491</f>
        <v>0</v>
      </c>
      <c r="D490" s="370">
        <f>Foundation!D491</f>
        <v>0</v>
      </c>
      <c r="E490" s="370">
        <f>Foundation!E491</f>
        <v>0</v>
      </c>
      <c r="F490" s="370" t="str">
        <f t="shared" si="8"/>
        <v/>
      </c>
      <c r="G490" s="371"/>
      <c r="H490" s="372">
        <f>Foundation!H491</f>
        <v>0</v>
      </c>
      <c r="I490" s="370"/>
    </row>
    <row r="491" spans="1:9" s="275" customFormat="1" x14ac:dyDescent="0.35">
      <c r="A491" s="359">
        <f>+SUBTOTAL(3,$G$7:$G491)</f>
        <v>451</v>
      </c>
      <c r="B491" s="360">
        <f>Foundation!B492</f>
        <v>0</v>
      </c>
      <c r="C491" s="370">
        <f>Foundation!C492</f>
        <v>0</v>
      </c>
      <c r="D491" s="370">
        <f>Foundation!D492</f>
        <v>0</v>
      </c>
      <c r="E491" s="370">
        <f>Foundation!E492</f>
        <v>0</v>
      </c>
      <c r="F491" s="370" t="str">
        <f t="shared" si="8"/>
        <v/>
      </c>
      <c r="G491" s="371"/>
      <c r="H491" s="372">
        <f>Foundation!H492</f>
        <v>0</v>
      </c>
      <c r="I491" s="370"/>
    </row>
    <row r="492" spans="1:9" s="275" customFormat="1" x14ac:dyDescent="0.35">
      <c r="A492" s="359">
        <f>+SUBTOTAL(3,$G$7:$G492)</f>
        <v>451</v>
      </c>
      <c r="B492" s="360">
        <f>Foundation!B493</f>
        <v>0</v>
      </c>
      <c r="C492" s="370">
        <f>Foundation!C493</f>
        <v>0</v>
      </c>
      <c r="D492" s="370">
        <f>Foundation!D493</f>
        <v>0</v>
      </c>
      <c r="E492" s="370">
        <f>Foundation!E493</f>
        <v>0</v>
      </c>
      <c r="F492" s="370" t="str">
        <f t="shared" si="8"/>
        <v/>
      </c>
      <c r="G492" s="371"/>
      <c r="H492" s="372">
        <f>Foundation!H493</f>
        <v>0</v>
      </c>
      <c r="I492" s="370"/>
    </row>
    <row r="493" spans="1:9" s="275" customFormat="1" x14ac:dyDescent="0.35">
      <c r="A493" s="359">
        <f>+SUBTOTAL(3,$G$7:$G493)</f>
        <v>451</v>
      </c>
      <c r="B493" s="360" t="str">
        <f>Foundation!B494</f>
        <v>Sr. No.</v>
      </c>
      <c r="C493" s="370" t="str">
        <f>Foundation!C494</f>
        <v>Loc no</v>
      </c>
      <c r="D493" s="370" t="str">
        <f>Foundation!D494</f>
        <v>TOT</v>
      </c>
      <c r="E493" s="370" t="str">
        <f>Foundation!E494</f>
        <v>FDN Status</v>
      </c>
      <c r="F493" s="370" t="str">
        <f t="shared" si="8"/>
        <v>Pipe</v>
      </c>
      <c r="G493" s="371"/>
      <c r="H493" s="372" t="str">
        <f>Foundation!H494</f>
        <v>Gang Name</v>
      </c>
      <c r="I493" s="370"/>
    </row>
    <row r="494" spans="1:9" s="275" customFormat="1" x14ac:dyDescent="0.35">
      <c r="A494" s="359">
        <f>+SUBTOTAL(3,$G$7:$G494)</f>
        <v>451</v>
      </c>
      <c r="B494" s="360" t="e">
        <f>Foundation!#REF!</f>
        <v>#REF!</v>
      </c>
      <c r="C494" s="370" t="e">
        <f>Foundation!#REF!</f>
        <v>#REF!</v>
      </c>
      <c r="D494" s="370" t="e">
        <f>Foundation!#REF!</f>
        <v>#REF!</v>
      </c>
      <c r="E494" s="370" t="e">
        <f>Foundation!#REF!</f>
        <v>#REF!</v>
      </c>
      <c r="F494" s="370" t="e">
        <f t="shared" si="8"/>
        <v>#REF!</v>
      </c>
      <c r="G494" s="371"/>
      <c r="H494" s="372" t="e">
        <f>Foundation!#REF!</f>
        <v>#REF!</v>
      </c>
      <c r="I494" s="370"/>
    </row>
    <row r="495" spans="1:9" s="275" customFormat="1" x14ac:dyDescent="0.35">
      <c r="A495" s="359">
        <f>+SUBTOTAL(3,$G$7:$G495)</f>
        <v>451</v>
      </c>
      <c r="B495" s="360" t="e">
        <f>Foundation!#REF!</f>
        <v>#REF!</v>
      </c>
      <c r="C495" s="370" t="e">
        <f>Foundation!#REF!</f>
        <v>#REF!</v>
      </c>
      <c r="D495" s="370" t="e">
        <f>Foundation!#REF!</f>
        <v>#REF!</v>
      </c>
      <c r="E495" s="370" t="e">
        <f>Foundation!#REF!</f>
        <v>#REF!</v>
      </c>
      <c r="F495" s="370" t="e">
        <f t="shared" si="8"/>
        <v>#REF!</v>
      </c>
      <c r="G495" s="371"/>
      <c r="H495" s="372" t="e">
        <f>Foundation!#REF!</f>
        <v>#REF!</v>
      </c>
      <c r="I495" s="370"/>
    </row>
    <row r="496" spans="1:9" s="275" customFormat="1" x14ac:dyDescent="0.35">
      <c r="A496" s="359">
        <f>+SUBTOTAL(3,$G$7:$G496)</f>
        <v>451</v>
      </c>
      <c r="B496" s="360" t="e">
        <f>Foundation!#REF!</f>
        <v>#REF!</v>
      </c>
      <c r="C496" s="370" t="e">
        <f>Foundation!#REF!</f>
        <v>#REF!</v>
      </c>
      <c r="D496" s="370" t="e">
        <f>Foundation!#REF!</f>
        <v>#REF!</v>
      </c>
      <c r="E496" s="370" t="e">
        <f>Foundation!#REF!</f>
        <v>#REF!</v>
      </c>
      <c r="F496" s="370" t="e">
        <f t="shared" si="8"/>
        <v>#REF!</v>
      </c>
      <c r="G496" s="371"/>
      <c r="H496" s="372" t="e">
        <f>Foundation!#REF!</f>
        <v>#REF!</v>
      </c>
      <c r="I496" s="370"/>
    </row>
    <row r="497" spans="1:9" s="275" customFormat="1" x14ac:dyDescent="0.35">
      <c r="A497" s="359">
        <f>+SUBTOTAL(3,$G$7:$G497)</f>
        <v>451</v>
      </c>
      <c r="B497" s="360" t="e">
        <f>Foundation!#REF!</f>
        <v>#REF!</v>
      </c>
      <c r="C497" s="370" t="e">
        <f>Foundation!#REF!</f>
        <v>#REF!</v>
      </c>
      <c r="D497" s="370" t="e">
        <f>Foundation!#REF!</f>
        <v>#REF!</v>
      </c>
      <c r="E497" s="370" t="e">
        <f>Foundation!#REF!</f>
        <v>#REF!</v>
      </c>
      <c r="F497" s="370" t="e">
        <f t="shared" si="8"/>
        <v>#REF!</v>
      </c>
      <c r="G497" s="371"/>
      <c r="H497" s="372" t="e">
        <f>Foundation!#REF!</f>
        <v>#REF!</v>
      </c>
      <c r="I497" s="370"/>
    </row>
    <row r="498" spans="1:9" s="275" customFormat="1" x14ac:dyDescent="0.35">
      <c r="A498" s="359">
        <f>+SUBTOTAL(3,$G$7:$G498)</f>
        <v>451</v>
      </c>
      <c r="B498" s="360" t="e">
        <f>Foundation!#REF!</f>
        <v>#REF!</v>
      </c>
      <c r="C498" s="370" t="e">
        <f>Foundation!#REF!</f>
        <v>#REF!</v>
      </c>
      <c r="D498" s="370" t="e">
        <f>Foundation!#REF!</f>
        <v>#REF!</v>
      </c>
      <c r="E498" s="370" t="e">
        <f>Foundation!#REF!</f>
        <v>#REF!</v>
      </c>
      <c r="F498" s="370" t="e">
        <f t="shared" si="8"/>
        <v>#REF!</v>
      </c>
      <c r="G498" s="371"/>
      <c r="H498" s="372" t="e">
        <f>Foundation!#REF!</f>
        <v>#REF!</v>
      </c>
      <c r="I498" s="370"/>
    </row>
    <row r="499" spans="1:9" s="275" customFormat="1" x14ac:dyDescent="0.35">
      <c r="A499" s="359">
        <f>+SUBTOTAL(3,$G$7:$G499)</f>
        <v>451</v>
      </c>
      <c r="B499" s="360" t="e">
        <f>Foundation!#REF!</f>
        <v>#REF!</v>
      </c>
      <c r="C499" s="370" t="e">
        <f>Foundation!#REF!</f>
        <v>#REF!</v>
      </c>
      <c r="D499" s="370" t="e">
        <f>Foundation!#REF!</f>
        <v>#REF!</v>
      </c>
      <c r="E499" s="370" t="e">
        <f>Foundation!#REF!</f>
        <v>#REF!</v>
      </c>
      <c r="F499" s="370" t="e">
        <f t="shared" si="8"/>
        <v>#REF!</v>
      </c>
      <c r="G499" s="371"/>
      <c r="H499" s="372" t="e">
        <f>Foundation!#REF!</f>
        <v>#REF!</v>
      </c>
      <c r="I499" s="370"/>
    </row>
    <row r="500" spans="1:9" s="275" customFormat="1" x14ac:dyDescent="0.35">
      <c r="A500" s="359">
        <f>+SUBTOTAL(3,$G$7:$G500)</f>
        <v>451</v>
      </c>
      <c r="B500" s="360" t="e">
        <f>Foundation!#REF!</f>
        <v>#REF!</v>
      </c>
      <c r="C500" s="370" t="e">
        <f>Foundation!#REF!</f>
        <v>#REF!</v>
      </c>
      <c r="D500" s="370" t="e">
        <f>Foundation!#REF!</f>
        <v>#REF!</v>
      </c>
      <c r="E500" s="370" t="e">
        <f>Foundation!#REF!</f>
        <v>#REF!</v>
      </c>
      <c r="F500" s="370" t="e">
        <f t="shared" si="8"/>
        <v>#REF!</v>
      </c>
      <c r="G500" s="371"/>
      <c r="H500" s="372" t="e">
        <f>Foundation!#REF!</f>
        <v>#REF!</v>
      </c>
      <c r="I500" s="370"/>
    </row>
    <row r="501" spans="1:9" x14ac:dyDescent="0.35">
      <c r="A501" s="359">
        <f>+SUBTOTAL(3,$G$7:$G501)</f>
        <v>451</v>
      </c>
      <c r="B501" s="360" t="e">
        <f>Foundation!#REF!</f>
        <v>#REF!</v>
      </c>
      <c r="C501" s="370" t="e">
        <f>Foundation!#REF!</f>
        <v>#REF!</v>
      </c>
      <c r="D501" s="370" t="e">
        <f>Foundation!#REF!</f>
        <v>#REF!</v>
      </c>
      <c r="E501" s="370" t="e">
        <f>Foundation!#REF!</f>
        <v>#REF!</v>
      </c>
      <c r="F501" s="370" t="e">
        <f t="shared" si="8"/>
        <v>#REF!</v>
      </c>
      <c r="G501" s="371"/>
      <c r="H501" s="372" t="e">
        <f>Foundation!#REF!</f>
        <v>#REF!</v>
      </c>
    </row>
    <row r="502" spans="1:9" x14ac:dyDescent="0.35">
      <c r="A502" s="359">
        <f>+SUBTOTAL(3,$G$7:$G502)</f>
        <v>451</v>
      </c>
      <c r="B502" s="360" t="e">
        <f>Foundation!#REF!</f>
        <v>#REF!</v>
      </c>
      <c r="C502" s="370" t="e">
        <f>Foundation!#REF!</f>
        <v>#REF!</v>
      </c>
      <c r="D502" s="370" t="e">
        <f>Foundation!#REF!</f>
        <v>#REF!</v>
      </c>
      <c r="E502" s="370" t="e">
        <f>Foundation!#REF!</f>
        <v>#REF!</v>
      </c>
      <c r="F502" s="370" t="e">
        <f t="shared" si="8"/>
        <v>#REF!</v>
      </c>
      <c r="G502" s="371"/>
      <c r="H502" s="372" t="e">
        <f>Foundation!#REF!</f>
        <v>#REF!</v>
      </c>
    </row>
    <row r="503" spans="1:9" x14ac:dyDescent="0.35">
      <c r="A503" s="359">
        <f>+SUBTOTAL(3,$G$7:$G503)</f>
        <v>451</v>
      </c>
      <c r="B503" s="360" t="e">
        <f>Foundation!#REF!</f>
        <v>#REF!</v>
      </c>
      <c r="C503" s="370" t="e">
        <f>Foundation!#REF!</f>
        <v>#REF!</v>
      </c>
      <c r="D503" s="370" t="e">
        <f>Foundation!#REF!</f>
        <v>#REF!</v>
      </c>
      <c r="E503" s="370" t="e">
        <f>Foundation!#REF!</f>
        <v>#REF!</v>
      </c>
      <c r="F503" s="370" t="e">
        <f t="shared" si="8"/>
        <v>#REF!</v>
      </c>
      <c r="G503" s="371"/>
      <c r="H503" s="372" t="e">
        <f>Foundation!#REF!</f>
        <v>#REF!</v>
      </c>
    </row>
    <row r="504" spans="1:9" x14ac:dyDescent="0.35">
      <c r="A504" s="359">
        <f>+SUBTOTAL(3,$G$7:$G504)</f>
        <v>451</v>
      </c>
      <c r="B504" s="360" t="e">
        <f>Foundation!#REF!</f>
        <v>#REF!</v>
      </c>
      <c r="C504" s="370" t="e">
        <f>Foundation!#REF!</f>
        <v>#REF!</v>
      </c>
      <c r="D504" s="370" t="e">
        <f>Foundation!#REF!</f>
        <v>#REF!</v>
      </c>
      <c r="E504" s="370" t="e">
        <f>Foundation!#REF!</f>
        <v>#REF!</v>
      </c>
      <c r="F504" s="370" t="e">
        <f t="shared" si="8"/>
        <v>#REF!</v>
      </c>
      <c r="G504" s="371"/>
      <c r="H504" s="372" t="e">
        <f>Foundation!#REF!</f>
        <v>#REF!</v>
      </c>
    </row>
    <row r="505" spans="1:9" x14ac:dyDescent="0.35">
      <c r="A505" s="359">
        <f>+SUBTOTAL(3,$G$7:$G505)</f>
        <v>451</v>
      </c>
      <c r="B505" s="360" t="e">
        <f>Foundation!#REF!</f>
        <v>#REF!</v>
      </c>
      <c r="C505" s="370" t="e">
        <f>Foundation!#REF!</f>
        <v>#REF!</v>
      </c>
      <c r="D505" s="370" t="e">
        <f>Foundation!#REF!</f>
        <v>#REF!</v>
      </c>
      <c r="E505" s="370" t="e">
        <f>Foundation!#REF!</f>
        <v>#REF!</v>
      </c>
      <c r="F505" s="370" t="e">
        <f t="shared" si="8"/>
        <v>#REF!</v>
      </c>
      <c r="G505" s="371"/>
      <c r="H505" s="372" t="e">
        <f>Foundation!#REF!</f>
        <v>#REF!</v>
      </c>
    </row>
    <row r="506" spans="1:9" x14ac:dyDescent="0.35">
      <c r="A506" s="359">
        <f>+SUBTOTAL(3,$G$7:$G506)</f>
        <v>451</v>
      </c>
      <c r="B506" s="360" t="e">
        <f>Foundation!#REF!</f>
        <v>#REF!</v>
      </c>
      <c r="C506" s="370" t="e">
        <f>Foundation!#REF!</f>
        <v>#REF!</v>
      </c>
      <c r="D506" s="370" t="e">
        <f>Foundation!#REF!</f>
        <v>#REF!</v>
      </c>
      <c r="E506" s="370" t="e">
        <f>Foundation!#REF!</f>
        <v>#REF!</v>
      </c>
      <c r="F506" s="370" t="e">
        <f t="shared" si="8"/>
        <v>#REF!</v>
      </c>
      <c r="G506" s="371"/>
      <c r="H506" s="372" t="e">
        <f>Foundation!#REF!</f>
        <v>#REF!</v>
      </c>
    </row>
    <row r="507" spans="1:9" x14ac:dyDescent="0.35">
      <c r="A507" s="359">
        <f>+SUBTOTAL(3,$G$7:$G507)</f>
        <v>451</v>
      </c>
      <c r="B507" s="360" t="e">
        <f>Foundation!#REF!</f>
        <v>#REF!</v>
      </c>
      <c r="C507" s="370" t="e">
        <f>Foundation!#REF!</f>
        <v>#REF!</v>
      </c>
      <c r="D507" s="370" t="e">
        <f>Foundation!#REF!</f>
        <v>#REF!</v>
      </c>
      <c r="E507" s="370" t="e">
        <f>Foundation!#REF!</f>
        <v>#REF!</v>
      </c>
      <c r="F507" s="370" t="e">
        <f t="shared" si="8"/>
        <v>#REF!</v>
      </c>
      <c r="G507" s="371"/>
      <c r="H507" s="372" t="e">
        <f>Foundation!#REF!</f>
        <v>#REF!</v>
      </c>
    </row>
    <row r="508" spans="1:9" x14ac:dyDescent="0.35">
      <c r="A508" s="359">
        <f>+SUBTOTAL(3,$G$7:$G508)</f>
        <v>451</v>
      </c>
      <c r="B508" s="360" t="e">
        <f>Foundation!#REF!</f>
        <v>#REF!</v>
      </c>
      <c r="C508" s="370" t="e">
        <f>Foundation!#REF!</f>
        <v>#REF!</v>
      </c>
      <c r="D508" s="370" t="e">
        <f>Foundation!#REF!</f>
        <v>#REF!</v>
      </c>
      <c r="E508" s="370" t="e">
        <f>Foundation!#REF!</f>
        <v>#REF!</v>
      </c>
      <c r="F508" s="370" t="e">
        <f t="shared" si="8"/>
        <v>#REF!</v>
      </c>
      <c r="G508" s="371"/>
      <c r="H508" s="372" t="e">
        <f>Foundation!#REF!</f>
        <v>#REF!</v>
      </c>
    </row>
    <row r="509" spans="1:9" x14ac:dyDescent="0.35">
      <c r="A509" s="359">
        <f>+SUBTOTAL(3,$G$7:$G509)</f>
        <v>451</v>
      </c>
      <c r="B509" s="360" t="e">
        <f>Foundation!#REF!</f>
        <v>#REF!</v>
      </c>
      <c r="C509" s="370" t="e">
        <f>Foundation!#REF!</f>
        <v>#REF!</v>
      </c>
      <c r="D509" s="370" t="e">
        <f>Foundation!#REF!</f>
        <v>#REF!</v>
      </c>
      <c r="E509" s="370" t="e">
        <f>Foundation!#REF!</f>
        <v>#REF!</v>
      </c>
      <c r="F509" s="370" t="e">
        <f t="shared" si="8"/>
        <v>#REF!</v>
      </c>
      <c r="G509" s="371"/>
      <c r="H509" s="372" t="e">
        <f>Foundation!#REF!</f>
        <v>#REF!</v>
      </c>
    </row>
    <row r="510" spans="1:9" x14ac:dyDescent="0.35">
      <c r="A510" s="359">
        <f>+SUBTOTAL(3,$G$7:$G510)</f>
        <v>451</v>
      </c>
      <c r="B510" s="360" t="e">
        <f>Foundation!#REF!</f>
        <v>#REF!</v>
      </c>
      <c r="C510" s="370" t="e">
        <f>Foundation!#REF!</f>
        <v>#REF!</v>
      </c>
      <c r="D510" s="370" t="e">
        <f>Foundation!#REF!</f>
        <v>#REF!</v>
      </c>
      <c r="E510" s="370" t="e">
        <f>Foundation!#REF!</f>
        <v>#REF!</v>
      </c>
      <c r="F510" s="370" t="e">
        <f t="shared" si="8"/>
        <v>#REF!</v>
      </c>
      <c r="G510" s="371"/>
      <c r="H510" s="372" t="e">
        <f>Foundation!#REF!</f>
        <v>#REF!</v>
      </c>
    </row>
    <row r="511" spans="1:9" x14ac:dyDescent="0.35">
      <c r="A511" s="359">
        <f>+SUBTOTAL(3,$G$7:$G511)</f>
        <v>451</v>
      </c>
      <c r="B511" s="360" t="e">
        <f>Foundation!#REF!</f>
        <v>#REF!</v>
      </c>
      <c r="C511" s="370" t="e">
        <f>Foundation!#REF!</f>
        <v>#REF!</v>
      </c>
      <c r="D511" s="370" t="e">
        <f>Foundation!#REF!</f>
        <v>#REF!</v>
      </c>
      <c r="E511" s="370" t="e">
        <f>Foundation!#REF!</f>
        <v>#REF!</v>
      </c>
      <c r="F511" s="370" t="e">
        <f t="shared" si="8"/>
        <v>#REF!</v>
      </c>
      <c r="G511" s="371"/>
      <c r="H511" s="372" t="e">
        <f>Foundation!#REF!</f>
        <v>#REF!</v>
      </c>
    </row>
    <row r="512" spans="1:9" x14ac:dyDescent="0.35">
      <c r="A512" s="359">
        <f>+SUBTOTAL(3,$G$7:$G512)</f>
        <v>451</v>
      </c>
      <c r="B512" s="360">
        <f>Foundation!B495</f>
        <v>0</v>
      </c>
      <c r="C512" s="370" t="str">
        <f>Foundation!C495</f>
        <v>13/4</v>
      </c>
      <c r="D512" s="370" t="str">
        <f>Foundation!D495</f>
        <v>DA+3</v>
      </c>
      <c r="E512" s="370" t="str">
        <f>Foundation!E495</f>
        <v>ROW</v>
      </c>
      <c r="F512" s="370" t="str">
        <f t="shared" si="8"/>
        <v>Pipe</v>
      </c>
      <c r="G512" s="371"/>
      <c r="H512" s="372" t="e">
        <f>Foundation!#REF!</f>
        <v>#REF!</v>
      </c>
    </row>
    <row r="513" spans="1:8" x14ac:dyDescent="0.35">
      <c r="A513" s="359">
        <f>+SUBTOTAL(3,$G$7:$G513)</f>
        <v>451</v>
      </c>
      <c r="B513" s="360" t="e">
        <f>Foundation!#REF!</f>
        <v>#REF!</v>
      </c>
      <c r="C513" s="370" t="e">
        <f>Foundation!#REF!</f>
        <v>#REF!</v>
      </c>
      <c r="D513" s="370" t="e">
        <f>Foundation!#REF!</f>
        <v>#REF!</v>
      </c>
      <c r="E513" s="370" t="e">
        <f>Foundation!#REF!</f>
        <v>#REF!</v>
      </c>
      <c r="F513" s="370" t="e">
        <f t="shared" si="8"/>
        <v>#REF!</v>
      </c>
      <c r="G513" s="371"/>
      <c r="H513" s="372" t="str">
        <f>Foundation!H495</f>
        <v>BR &amp; Sons</v>
      </c>
    </row>
    <row r="514" spans="1:8" x14ac:dyDescent="0.35">
      <c r="A514" s="359">
        <f>+SUBTOTAL(3,$G$7:$G514)</f>
        <v>451</v>
      </c>
      <c r="B514" s="360" t="e">
        <f>Foundation!#REF!</f>
        <v>#REF!</v>
      </c>
      <c r="C514" s="370" t="e">
        <f>Foundation!#REF!</f>
        <v>#REF!</v>
      </c>
      <c r="D514" s="370" t="e">
        <f>Foundation!#REF!</f>
        <v>#REF!</v>
      </c>
      <c r="E514" s="370" t="e">
        <f>Foundation!#REF!</f>
        <v>#REF!</v>
      </c>
      <c r="F514" s="370" t="e">
        <f t="shared" si="8"/>
        <v>#REF!</v>
      </c>
      <c r="G514" s="371"/>
      <c r="H514" s="372" t="e">
        <f>Foundation!#REF!</f>
        <v>#REF!</v>
      </c>
    </row>
    <row r="515" spans="1:8" x14ac:dyDescent="0.35">
      <c r="A515" s="359">
        <f>+SUBTOTAL(3,$G$7:$G515)</f>
        <v>451</v>
      </c>
      <c r="B515" s="360" t="e">
        <f>Foundation!#REF!</f>
        <v>#REF!</v>
      </c>
      <c r="C515" s="370" t="e">
        <f>Foundation!#REF!</f>
        <v>#REF!</v>
      </c>
      <c r="D515" s="370" t="e">
        <f>Foundation!#REF!</f>
        <v>#REF!</v>
      </c>
      <c r="E515" s="370" t="e">
        <f>Foundation!#REF!</f>
        <v>#REF!</v>
      </c>
      <c r="F515" s="370" t="e">
        <f t="shared" si="8"/>
        <v>#REF!</v>
      </c>
      <c r="G515" s="371"/>
      <c r="H515" s="372" t="e">
        <f>Foundation!#REF!</f>
        <v>#REF!</v>
      </c>
    </row>
    <row r="516" spans="1:8" x14ac:dyDescent="0.35">
      <c r="A516" s="359">
        <f>+SUBTOTAL(3,$G$7:$G516)</f>
        <v>451</v>
      </c>
      <c r="B516" s="360" t="e">
        <f>Foundation!#REF!</f>
        <v>#REF!</v>
      </c>
      <c r="C516" s="370" t="e">
        <f>Foundation!#REF!</f>
        <v>#REF!</v>
      </c>
      <c r="D516" s="370" t="e">
        <f>Foundation!#REF!</f>
        <v>#REF!</v>
      </c>
      <c r="E516" s="370" t="e">
        <f>Foundation!#REF!</f>
        <v>#REF!</v>
      </c>
      <c r="F516" s="370" t="e">
        <f t="shared" si="8"/>
        <v>#REF!</v>
      </c>
      <c r="G516" s="371"/>
      <c r="H516" s="372" t="e">
        <f>Foundation!#REF!</f>
        <v>#REF!</v>
      </c>
    </row>
    <row r="517" spans="1:8" x14ac:dyDescent="0.35">
      <c r="A517" s="359">
        <f>+SUBTOTAL(3,$G$7:$G517)</f>
        <v>451</v>
      </c>
      <c r="B517" s="360" t="e">
        <f>Foundation!#REF!</f>
        <v>#REF!</v>
      </c>
      <c r="C517" s="370" t="e">
        <f>Foundation!#REF!</f>
        <v>#REF!</v>
      </c>
      <c r="D517" s="370" t="e">
        <f>Foundation!#REF!</f>
        <v>#REF!</v>
      </c>
      <c r="E517" s="370" t="e">
        <f>Foundation!#REF!</f>
        <v>#REF!</v>
      </c>
      <c r="F517" s="370" t="e">
        <f t="shared" si="8"/>
        <v>#REF!</v>
      </c>
      <c r="G517" s="371"/>
      <c r="H517" s="372" t="e">
        <f>Foundation!#REF!</f>
        <v>#REF!</v>
      </c>
    </row>
    <row r="518" spans="1:8" x14ac:dyDescent="0.35">
      <c r="A518" s="359">
        <f>+SUBTOTAL(3,$G$7:$G518)</f>
        <v>451</v>
      </c>
      <c r="B518" s="360" t="e">
        <f>Foundation!#REF!</f>
        <v>#REF!</v>
      </c>
      <c r="C518" s="370" t="e">
        <f>Foundation!#REF!</f>
        <v>#REF!</v>
      </c>
      <c r="D518" s="370" t="e">
        <f>Foundation!#REF!</f>
        <v>#REF!</v>
      </c>
      <c r="E518" s="370" t="e">
        <f>Foundation!#REF!</f>
        <v>#REF!</v>
      </c>
      <c r="F518" s="370" t="e">
        <f t="shared" si="8"/>
        <v>#REF!</v>
      </c>
      <c r="G518" s="371"/>
      <c r="H518" s="372" t="e">
        <f>Foundation!#REF!</f>
        <v>#REF!</v>
      </c>
    </row>
    <row r="519" spans="1:8" x14ac:dyDescent="0.35">
      <c r="A519" s="359">
        <f>+SUBTOTAL(3,$G$7:$G519)</f>
        <v>451</v>
      </c>
      <c r="B519" s="360" t="e">
        <f>Foundation!#REF!</f>
        <v>#REF!</v>
      </c>
      <c r="C519" s="370" t="e">
        <f>Foundation!#REF!</f>
        <v>#REF!</v>
      </c>
      <c r="D519" s="370" t="e">
        <f>Foundation!#REF!</f>
        <v>#REF!</v>
      </c>
      <c r="E519" s="370" t="e">
        <f>Foundation!#REF!</f>
        <v>#REF!</v>
      </c>
      <c r="F519" s="370" t="e">
        <f t="shared" si="8"/>
        <v>#REF!</v>
      </c>
      <c r="G519" s="371"/>
      <c r="H519" s="372" t="e">
        <f>Foundation!#REF!</f>
        <v>#REF!</v>
      </c>
    </row>
    <row r="520" spans="1:8" x14ac:dyDescent="0.35">
      <c r="A520" s="359">
        <f>+SUBTOTAL(3,$G$7:$G520)</f>
        <v>451</v>
      </c>
      <c r="B520" s="360" t="e">
        <f>Foundation!#REF!</f>
        <v>#REF!</v>
      </c>
      <c r="C520" s="370" t="e">
        <f>Foundation!#REF!</f>
        <v>#REF!</v>
      </c>
      <c r="D520" s="370" t="e">
        <f>Foundation!#REF!</f>
        <v>#REF!</v>
      </c>
      <c r="E520" s="370" t="e">
        <f>Foundation!#REF!</f>
        <v>#REF!</v>
      </c>
      <c r="F520" s="370" t="e">
        <f t="shared" si="8"/>
        <v>#REF!</v>
      </c>
      <c r="G520" s="371"/>
      <c r="H520" s="372" t="e">
        <f>Foundation!#REF!</f>
        <v>#REF!</v>
      </c>
    </row>
    <row r="521" spans="1:8" x14ac:dyDescent="0.35">
      <c r="A521" s="359">
        <f>+SUBTOTAL(3,$G$7:$G521)</f>
        <v>451</v>
      </c>
      <c r="B521" s="360" t="e">
        <f>Foundation!#REF!</f>
        <v>#REF!</v>
      </c>
      <c r="C521" s="370" t="e">
        <f>Foundation!#REF!</f>
        <v>#REF!</v>
      </c>
      <c r="D521" s="370" t="e">
        <f>Foundation!#REF!</f>
        <v>#REF!</v>
      </c>
      <c r="E521" s="370" t="e">
        <f>Foundation!#REF!</f>
        <v>#REF!</v>
      </c>
      <c r="F521" s="370" t="e">
        <f t="shared" si="8"/>
        <v>#REF!</v>
      </c>
      <c r="G521" s="371"/>
      <c r="H521" s="372" t="e">
        <f>Foundation!#REF!</f>
        <v>#REF!</v>
      </c>
    </row>
    <row r="522" spans="1:8" x14ac:dyDescent="0.35">
      <c r="A522" s="359">
        <f>+SUBTOTAL(3,$G$7:$G522)</f>
        <v>451</v>
      </c>
      <c r="B522" s="360" t="e">
        <f>Foundation!#REF!</f>
        <v>#REF!</v>
      </c>
      <c r="C522" s="370" t="e">
        <f>Foundation!#REF!</f>
        <v>#REF!</v>
      </c>
      <c r="D522" s="370" t="e">
        <f>Foundation!#REF!</f>
        <v>#REF!</v>
      </c>
      <c r="E522" s="370" t="e">
        <f>Foundation!#REF!</f>
        <v>#REF!</v>
      </c>
      <c r="F522" s="370" t="e">
        <f t="shared" si="8"/>
        <v>#REF!</v>
      </c>
      <c r="G522" s="371"/>
      <c r="H522" s="372" t="e">
        <f>Foundation!#REF!</f>
        <v>#REF!</v>
      </c>
    </row>
    <row r="523" spans="1:8" x14ac:dyDescent="0.35">
      <c r="A523" s="359">
        <f>+SUBTOTAL(3,$G$7:$G523)</f>
        <v>451</v>
      </c>
      <c r="B523" s="360" t="e">
        <f>Foundation!#REF!</f>
        <v>#REF!</v>
      </c>
      <c r="C523" s="370" t="e">
        <f>Foundation!#REF!</f>
        <v>#REF!</v>
      </c>
      <c r="D523" s="370" t="e">
        <f>Foundation!#REF!</f>
        <v>#REF!</v>
      </c>
      <c r="E523" s="370" t="e">
        <f>Foundation!#REF!</f>
        <v>#REF!</v>
      </c>
      <c r="F523" s="370" t="e">
        <f t="shared" ref="F523:F585" si="9">+IF(E523=0,"",IF(E523="DFR","CP","Pipe"))</f>
        <v>#REF!</v>
      </c>
      <c r="G523" s="371"/>
      <c r="H523" s="372" t="e">
        <f>Foundation!#REF!</f>
        <v>#REF!</v>
      </c>
    </row>
    <row r="524" spans="1:8" x14ac:dyDescent="0.35">
      <c r="A524" s="359">
        <f>+SUBTOTAL(3,$G$7:$G524)</f>
        <v>451</v>
      </c>
      <c r="B524" s="360" t="e">
        <f>Foundation!#REF!</f>
        <v>#REF!</v>
      </c>
      <c r="C524" s="370" t="e">
        <f>Foundation!#REF!</f>
        <v>#REF!</v>
      </c>
      <c r="D524" s="370" t="e">
        <f>Foundation!#REF!</f>
        <v>#REF!</v>
      </c>
      <c r="E524" s="370" t="e">
        <f>Foundation!#REF!</f>
        <v>#REF!</v>
      </c>
      <c r="F524" s="370" t="e">
        <f t="shared" si="9"/>
        <v>#REF!</v>
      </c>
      <c r="G524" s="371"/>
      <c r="H524" s="372" t="e">
        <f>Foundation!#REF!</f>
        <v>#REF!</v>
      </c>
    </row>
    <row r="525" spans="1:8" x14ac:dyDescent="0.35">
      <c r="A525" s="359">
        <f>+SUBTOTAL(3,$G$7:$G525)</f>
        <v>451</v>
      </c>
      <c r="B525" s="360" t="e">
        <f>Foundation!#REF!</f>
        <v>#REF!</v>
      </c>
      <c r="C525" s="370" t="e">
        <f>Foundation!#REF!</f>
        <v>#REF!</v>
      </c>
      <c r="D525" s="370" t="e">
        <f>Foundation!#REF!</f>
        <v>#REF!</v>
      </c>
      <c r="E525" s="370" t="e">
        <f>Foundation!#REF!</f>
        <v>#REF!</v>
      </c>
      <c r="F525" s="370" t="e">
        <f t="shared" si="9"/>
        <v>#REF!</v>
      </c>
      <c r="G525" s="371"/>
      <c r="H525" s="372" t="e">
        <f>Foundation!#REF!</f>
        <v>#REF!</v>
      </c>
    </row>
    <row r="526" spans="1:8" x14ac:dyDescent="0.35">
      <c r="A526" s="359">
        <f>+SUBTOTAL(3,$G$7:$G526)</f>
        <v>451</v>
      </c>
      <c r="B526" s="360" t="e">
        <f>Foundation!#REF!</f>
        <v>#REF!</v>
      </c>
      <c r="C526" s="370" t="e">
        <f>Foundation!#REF!</f>
        <v>#REF!</v>
      </c>
      <c r="D526" s="370" t="e">
        <f>Foundation!#REF!</f>
        <v>#REF!</v>
      </c>
      <c r="E526" s="370" t="e">
        <f>Foundation!#REF!</f>
        <v>#REF!</v>
      </c>
      <c r="F526" s="370" t="e">
        <f t="shared" si="9"/>
        <v>#REF!</v>
      </c>
      <c r="G526" s="371"/>
      <c r="H526" s="372" t="e">
        <f>Foundation!#REF!</f>
        <v>#REF!</v>
      </c>
    </row>
    <row r="527" spans="1:8" x14ac:dyDescent="0.35">
      <c r="A527" s="359">
        <f>+SUBTOTAL(3,$G$7:$G527)</f>
        <v>451</v>
      </c>
      <c r="B527" s="360" t="e">
        <f>Foundation!#REF!</f>
        <v>#REF!</v>
      </c>
      <c r="C527" s="370" t="e">
        <f>Foundation!#REF!</f>
        <v>#REF!</v>
      </c>
      <c r="D527" s="370" t="e">
        <f>Foundation!#REF!</f>
        <v>#REF!</v>
      </c>
      <c r="E527" s="370" t="e">
        <f>Foundation!#REF!</f>
        <v>#REF!</v>
      </c>
      <c r="F527" s="370" t="e">
        <f t="shared" si="9"/>
        <v>#REF!</v>
      </c>
      <c r="G527" s="371"/>
      <c r="H527" s="372" t="e">
        <f>Foundation!#REF!</f>
        <v>#REF!</v>
      </c>
    </row>
    <row r="528" spans="1:8" x14ac:dyDescent="0.35">
      <c r="A528" s="359">
        <f>+SUBTOTAL(3,$G$7:$G528)</f>
        <v>451</v>
      </c>
      <c r="B528" s="360" t="e">
        <f>Foundation!#REF!</f>
        <v>#REF!</v>
      </c>
      <c r="C528" s="370" t="e">
        <f>Foundation!#REF!</f>
        <v>#REF!</v>
      </c>
      <c r="D528" s="370" t="e">
        <f>Foundation!#REF!</f>
        <v>#REF!</v>
      </c>
      <c r="E528" s="370" t="e">
        <f>Foundation!#REF!</f>
        <v>#REF!</v>
      </c>
      <c r="F528" s="370" t="e">
        <f t="shared" si="9"/>
        <v>#REF!</v>
      </c>
      <c r="G528" s="371"/>
      <c r="H528" s="372" t="e">
        <f>Foundation!#REF!</f>
        <v>#REF!</v>
      </c>
    </row>
    <row r="529" spans="1:8" x14ac:dyDescent="0.35">
      <c r="A529" s="359">
        <f>+SUBTOTAL(3,$G$7:$G529)</f>
        <v>451</v>
      </c>
      <c r="B529" s="360" t="e">
        <f>Foundation!#REF!</f>
        <v>#REF!</v>
      </c>
      <c r="C529" s="370" t="e">
        <f>Foundation!#REF!</f>
        <v>#REF!</v>
      </c>
      <c r="D529" s="370" t="e">
        <f>Foundation!#REF!</f>
        <v>#REF!</v>
      </c>
      <c r="E529" s="370" t="e">
        <f>Foundation!#REF!</f>
        <v>#REF!</v>
      </c>
      <c r="F529" s="370" t="e">
        <f t="shared" si="9"/>
        <v>#REF!</v>
      </c>
      <c r="G529" s="371"/>
      <c r="H529" s="372" t="e">
        <f>Foundation!#REF!</f>
        <v>#REF!</v>
      </c>
    </row>
    <row r="530" spans="1:8" x14ac:dyDescent="0.35">
      <c r="A530" s="359">
        <f>+SUBTOTAL(3,$G$7:$G530)</f>
        <v>451</v>
      </c>
      <c r="B530" s="360" t="e">
        <f>Foundation!#REF!</f>
        <v>#REF!</v>
      </c>
      <c r="C530" s="370" t="e">
        <f>Foundation!#REF!</f>
        <v>#REF!</v>
      </c>
      <c r="D530" s="370" t="e">
        <f>Foundation!#REF!</f>
        <v>#REF!</v>
      </c>
      <c r="E530" s="370" t="e">
        <f>Foundation!#REF!</f>
        <v>#REF!</v>
      </c>
      <c r="F530" s="370" t="e">
        <f t="shared" si="9"/>
        <v>#REF!</v>
      </c>
      <c r="G530" s="371"/>
      <c r="H530" s="372" t="e">
        <f>Foundation!#REF!</f>
        <v>#REF!</v>
      </c>
    </row>
    <row r="531" spans="1:8" x14ac:dyDescent="0.35">
      <c r="A531" s="359">
        <f>+SUBTOTAL(3,$G$7:$G531)</f>
        <v>451</v>
      </c>
      <c r="B531" s="360" t="e">
        <f>Foundation!#REF!</f>
        <v>#REF!</v>
      </c>
      <c r="C531" s="370" t="e">
        <f>Foundation!#REF!</f>
        <v>#REF!</v>
      </c>
      <c r="D531" s="370" t="e">
        <f>Foundation!#REF!</f>
        <v>#REF!</v>
      </c>
      <c r="E531" s="370" t="e">
        <f>Foundation!#REF!</f>
        <v>#REF!</v>
      </c>
      <c r="F531" s="370" t="e">
        <f t="shared" si="9"/>
        <v>#REF!</v>
      </c>
      <c r="G531" s="371"/>
      <c r="H531" s="372" t="e">
        <f>Foundation!#REF!</f>
        <v>#REF!</v>
      </c>
    </row>
    <row r="532" spans="1:8" x14ac:dyDescent="0.35">
      <c r="A532" s="359">
        <f>+SUBTOTAL(3,$G$7:$G532)</f>
        <v>451</v>
      </c>
      <c r="B532" s="360" t="e">
        <f>Foundation!#REF!</f>
        <v>#REF!</v>
      </c>
      <c r="C532" s="370" t="e">
        <f>Foundation!#REF!</f>
        <v>#REF!</v>
      </c>
      <c r="D532" s="370" t="e">
        <f>Foundation!#REF!</f>
        <v>#REF!</v>
      </c>
      <c r="E532" s="370" t="e">
        <f>Foundation!#REF!</f>
        <v>#REF!</v>
      </c>
      <c r="F532" s="370" t="e">
        <f t="shared" si="9"/>
        <v>#REF!</v>
      </c>
      <c r="G532" s="371"/>
      <c r="H532" s="372" t="e">
        <f>Foundation!#REF!</f>
        <v>#REF!</v>
      </c>
    </row>
    <row r="533" spans="1:8" x14ac:dyDescent="0.35">
      <c r="A533" s="359">
        <f>+SUBTOTAL(3,$G$7:$G533)</f>
        <v>451</v>
      </c>
      <c r="B533" s="360" t="e">
        <f>Foundation!#REF!</f>
        <v>#REF!</v>
      </c>
      <c r="C533" s="370" t="e">
        <f>Foundation!#REF!</f>
        <v>#REF!</v>
      </c>
      <c r="D533" s="370" t="e">
        <f>Foundation!#REF!</f>
        <v>#REF!</v>
      </c>
      <c r="E533" s="370" t="e">
        <f>Foundation!#REF!</f>
        <v>#REF!</v>
      </c>
      <c r="F533" s="370" t="e">
        <f t="shared" si="9"/>
        <v>#REF!</v>
      </c>
      <c r="G533" s="371"/>
      <c r="H533" s="372" t="e">
        <f>Foundation!#REF!</f>
        <v>#REF!</v>
      </c>
    </row>
    <row r="534" spans="1:8" x14ac:dyDescent="0.35">
      <c r="A534" s="359">
        <f>+SUBTOTAL(3,$G$7:$G534)</f>
        <v>451</v>
      </c>
      <c r="B534" s="360" t="e">
        <f>Foundation!#REF!</f>
        <v>#REF!</v>
      </c>
      <c r="C534" s="370" t="e">
        <f>Foundation!#REF!</f>
        <v>#REF!</v>
      </c>
      <c r="D534" s="370" t="e">
        <f>Foundation!#REF!</f>
        <v>#REF!</v>
      </c>
      <c r="E534" s="370" t="e">
        <f>Foundation!#REF!</f>
        <v>#REF!</v>
      </c>
      <c r="F534" s="370" t="e">
        <f t="shared" si="9"/>
        <v>#REF!</v>
      </c>
      <c r="G534" s="371"/>
      <c r="H534" s="372" t="e">
        <f>Foundation!#REF!</f>
        <v>#REF!</v>
      </c>
    </row>
    <row r="535" spans="1:8" x14ac:dyDescent="0.35">
      <c r="A535" s="359">
        <f>+SUBTOTAL(3,$G$7:$G535)</f>
        <v>451</v>
      </c>
      <c r="B535" s="360" t="e">
        <f>Foundation!#REF!</f>
        <v>#REF!</v>
      </c>
      <c r="C535" s="370" t="e">
        <f>Foundation!#REF!</f>
        <v>#REF!</v>
      </c>
      <c r="D535" s="370" t="e">
        <f>Foundation!#REF!</f>
        <v>#REF!</v>
      </c>
      <c r="E535" s="370" t="e">
        <f>Foundation!#REF!</f>
        <v>#REF!</v>
      </c>
      <c r="F535" s="370" t="e">
        <f t="shared" si="9"/>
        <v>#REF!</v>
      </c>
      <c r="G535" s="371"/>
      <c r="H535" s="372" t="e">
        <f>Foundation!#REF!</f>
        <v>#REF!</v>
      </c>
    </row>
    <row r="536" spans="1:8" x14ac:dyDescent="0.35">
      <c r="A536" s="359">
        <f>+SUBTOTAL(3,$G$7:$G536)</f>
        <v>451</v>
      </c>
      <c r="B536" s="360" t="e">
        <f>Foundation!#REF!</f>
        <v>#REF!</v>
      </c>
      <c r="C536" s="370" t="e">
        <f>Foundation!#REF!</f>
        <v>#REF!</v>
      </c>
      <c r="D536" s="370" t="e">
        <f>Foundation!#REF!</f>
        <v>#REF!</v>
      </c>
      <c r="E536" s="370" t="e">
        <f>Foundation!#REF!</f>
        <v>#REF!</v>
      </c>
      <c r="F536" s="370" t="e">
        <f t="shared" si="9"/>
        <v>#REF!</v>
      </c>
      <c r="G536" s="371"/>
      <c r="H536" s="372" t="e">
        <f>Foundation!#REF!</f>
        <v>#REF!</v>
      </c>
    </row>
    <row r="537" spans="1:8" x14ac:dyDescent="0.35">
      <c r="A537" s="359">
        <f>+SUBTOTAL(3,$G$7:$G537)</f>
        <v>451</v>
      </c>
      <c r="B537" s="360" t="e">
        <f>Foundation!#REF!</f>
        <v>#REF!</v>
      </c>
      <c r="C537" s="370" t="e">
        <f>Foundation!#REF!</f>
        <v>#REF!</v>
      </c>
      <c r="D537" s="370" t="e">
        <f>Foundation!#REF!</f>
        <v>#REF!</v>
      </c>
      <c r="E537" s="370" t="e">
        <f>Foundation!#REF!</f>
        <v>#REF!</v>
      </c>
      <c r="F537" s="370" t="e">
        <f t="shared" si="9"/>
        <v>#REF!</v>
      </c>
      <c r="G537" s="371"/>
      <c r="H537" s="372" t="e">
        <f>Foundation!#REF!</f>
        <v>#REF!</v>
      </c>
    </row>
    <row r="538" spans="1:8" x14ac:dyDescent="0.35">
      <c r="A538" s="359">
        <f>+SUBTOTAL(3,$G$7:$G538)</f>
        <v>451</v>
      </c>
      <c r="B538" s="360" t="e">
        <f>Foundation!#REF!</f>
        <v>#REF!</v>
      </c>
      <c r="C538" s="370" t="e">
        <f>Foundation!#REF!</f>
        <v>#REF!</v>
      </c>
      <c r="D538" s="370" t="e">
        <f>Foundation!#REF!</f>
        <v>#REF!</v>
      </c>
      <c r="E538" s="370" t="e">
        <f>Foundation!#REF!</f>
        <v>#REF!</v>
      </c>
      <c r="F538" s="370" t="e">
        <f t="shared" si="9"/>
        <v>#REF!</v>
      </c>
      <c r="G538" s="371"/>
      <c r="H538" s="372" t="e">
        <f>Foundation!#REF!</f>
        <v>#REF!</v>
      </c>
    </row>
    <row r="539" spans="1:8" x14ac:dyDescent="0.35">
      <c r="A539" s="359">
        <f>+SUBTOTAL(3,$G$7:$G539)</f>
        <v>451</v>
      </c>
      <c r="B539" s="360" t="e">
        <f>Foundation!#REF!</f>
        <v>#REF!</v>
      </c>
      <c r="C539" s="370" t="e">
        <f>Foundation!#REF!</f>
        <v>#REF!</v>
      </c>
      <c r="D539" s="370" t="e">
        <f>Foundation!#REF!</f>
        <v>#REF!</v>
      </c>
      <c r="E539" s="370" t="e">
        <f>Foundation!#REF!</f>
        <v>#REF!</v>
      </c>
      <c r="F539" s="370" t="e">
        <f t="shared" si="9"/>
        <v>#REF!</v>
      </c>
      <c r="G539" s="371"/>
      <c r="H539" s="372" t="e">
        <f>Foundation!#REF!</f>
        <v>#REF!</v>
      </c>
    </row>
    <row r="540" spans="1:8" x14ac:dyDescent="0.35">
      <c r="A540" s="359">
        <f>+SUBTOTAL(3,$G$7:$G540)</f>
        <v>451</v>
      </c>
      <c r="B540" s="360" t="e">
        <f>Foundation!#REF!</f>
        <v>#REF!</v>
      </c>
      <c r="C540" s="370" t="e">
        <f>Foundation!#REF!</f>
        <v>#REF!</v>
      </c>
      <c r="D540" s="370" t="e">
        <f>Foundation!#REF!</f>
        <v>#REF!</v>
      </c>
      <c r="E540" s="370" t="e">
        <f>Foundation!#REF!</f>
        <v>#REF!</v>
      </c>
      <c r="F540" s="370" t="e">
        <f t="shared" si="9"/>
        <v>#REF!</v>
      </c>
      <c r="G540" s="371"/>
      <c r="H540" s="372" t="e">
        <f>Foundation!#REF!</f>
        <v>#REF!</v>
      </c>
    </row>
    <row r="541" spans="1:8" x14ac:dyDescent="0.35">
      <c r="A541" s="359">
        <f>+SUBTOTAL(3,$G$7:$G541)</f>
        <v>451</v>
      </c>
      <c r="B541" s="360" t="e">
        <f>Foundation!#REF!</f>
        <v>#REF!</v>
      </c>
      <c r="C541" s="370" t="e">
        <f>Foundation!#REF!</f>
        <v>#REF!</v>
      </c>
      <c r="D541" s="370" t="e">
        <f>Foundation!#REF!</f>
        <v>#REF!</v>
      </c>
      <c r="E541" s="370" t="e">
        <f>Foundation!#REF!</f>
        <v>#REF!</v>
      </c>
      <c r="F541" s="370" t="e">
        <f t="shared" si="9"/>
        <v>#REF!</v>
      </c>
      <c r="G541" s="371"/>
      <c r="H541" s="372" t="e">
        <f>Foundation!#REF!</f>
        <v>#REF!</v>
      </c>
    </row>
    <row r="542" spans="1:8" x14ac:dyDescent="0.35">
      <c r="A542" s="359">
        <f>+SUBTOTAL(3,$G$7:$G542)</f>
        <v>451</v>
      </c>
      <c r="B542" s="360" t="e">
        <f>Foundation!#REF!</f>
        <v>#REF!</v>
      </c>
      <c r="C542" s="370" t="e">
        <f>Foundation!#REF!</f>
        <v>#REF!</v>
      </c>
      <c r="D542" s="370" t="e">
        <f>Foundation!#REF!</f>
        <v>#REF!</v>
      </c>
      <c r="E542" s="370" t="e">
        <f>Foundation!#REF!</f>
        <v>#REF!</v>
      </c>
      <c r="F542" s="370" t="e">
        <f t="shared" si="9"/>
        <v>#REF!</v>
      </c>
      <c r="G542" s="371"/>
      <c r="H542" s="372" t="e">
        <f>Foundation!#REF!</f>
        <v>#REF!</v>
      </c>
    </row>
    <row r="543" spans="1:8" x14ac:dyDescent="0.35">
      <c r="A543" s="359">
        <f>+SUBTOTAL(3,$G$7:$G543)</f>
        <v>451</v>
      </c>
      <c r="B543" s="360" t="e">
        <f>Foundation!#REF!</f>
        <v>#REF!</v>
      </c>
      <c r="C543" s="370" t="e">
        <f>Foundation!#REF!</f>
        <v>#REF!</v>
      </c>
      <c r="D543" s="370" t="e">
        <f>Foundation!#REF!</f>
        <v>#REF!</v>
      </c>
      <c r="E543" s="370" t="e">
        <f>Foundation!#REF!</f>
        <v>#REF!</v>
      </c>
      <c r="F543" s="370" t="e">
        <f t="shared" si="9"/>
        <v>#REF!</v>
      </c>
      <c r="G543" s="371"/>
      <c r="H543" s="372" t="e">
        <f>Foundation!#REF!</f>
        <v>#REF!</v>
      </c>
    </row>
    <row r="544" spans="1:8" x14ac:dyDescent="0.35">
      <c r="A544" s="359">
        <f>+SUBTOTAL(3,$G$7:$G544)</f>
        <v>451</v>
      </c>
      <c r="B544" s="360" t="e">
        <f>Foundation!#REF!</f>
        <v>#REF!</v>
      </c>
      <c r="C544" s="370" t="e">
        <f>Foundation!#REF!</f>
        <v>#REF!</v>
      </c>
      <c r="D544" s="370" t="e">
        <f>Foundation!#REF!</f>
        <v>#REF!</v>
      </c>
      <c r="E544" s="370" t="e">
        <f>Foundation!#REF!</f>
        <v>#REF!</v>
      </c>
      <c r="F544" s="370" t="e">
        <f t="shared" si="9"/>
        <v>#REF!</v>
      </c>
      <c r="G544" s="371"/>
      <c r="H544" s="372" t="e">
        <f>Foundation!#REF!</f>
        <v>#REF!</v>
      </c>
    </row>
    <row r="545" spans="1:8" x14ac:dyDescent="0.35">
      <c r="A545" s="359">
        <f>+SUBTOTAL(3,$G$7:$G545)</f>
        <v>451</v>
      </c>
      <c r="B545" s="360">
        <f>Foundation!B496</f>
        <v>0</v>
      </c>
      <c r="C545" s="370" t="str">
        <f>Foundation!C496</f>
        <v>7/0</v>
      </c>
      <c r="D545" s="370" t="str">
        <f>Foundation!D496</f>
        <v>DB1+0</v>
      </c>
      <c r="E545" s="370" t="str">
        <f>Foundation!E496</f>
        <v>WIP</v>
      </c>
      <c r="F545" s="370" t="str">
        <f t="shared" si="9"/>
        <v>Pipe</v>
      </c>
      <c r="G545" s="371"/>
      <c r="H545" s="372" t="e">
        <f>Foundation!#REF!</f>
        <v>#REF!</v>
      </c>
    </row>
    <row r="546" spans="1:8" x14ac:dyDescent="0.35">
      <c r="A546" s="359">
        <f>+SUBTOTAL(3,$G$7:$G546)</f>
        <v>451</v>
      </c>
      <c r="B546" s="360">
        <f>Foundation!B497</f>
        <v>0</v>
      </c>
      <c r="C546" s="370" t="str">
        <f>Foundation!C497</f>
        <v>21/8</v>
      </c>
      <c r="D546" s="370" t="str">
        <f>Foundation!D497</f>
        <v>DA+6</v>
      </c>
      <c r="E546" s="370">
        <f>Foundation!E497</f>
        <v>0</v>
      </c>
      <c r="F546" s="370" t="str">
        <f t="shared" si="9"/>
        <v/>
      </c>
      <c r="G546" s="371"/>
      <c r="H546" s="372" t="str">
        <f>Foundation!H496</f>
        <v>Dhakad Enterprises</v>
      </c>
    </row>
    <row r="547" spans="1:8" x14ac:dyDescent="0.35">
      <c r="A547" s="359">
        <f>+SUBTOTAL(3,$G$7:$G547)</f>
        <v>451</v>
      </c>
      <c r="B547" s="360">
        <f>Foundation!B498</f>
        <v>0</v>
      </c>
      <c r="C547" s="370" t="str">
        <f>Foundation!C498</f>
        <v>22/0</v>
      </c>
      <c r="D547" s="370" t="str">
        <f>Foundation!D498</f>
        <v>DB2+3</v>
      </c>
      <c r="E547" s="370">
        <f>Foundation!E498</f>
        <v>0</v>
      </c>
      <c r="F547" s="370" t="str">
        <f t="shared" si="9"/>
        <v/>
      </c>
      <c r="G547" s="371"/>
      <c r="H547" s="372" t="str">
        <f>Foundation!H497</f>
        <v>Vishwakarma Const.</v>
      </c>
    </row>
    <row r="548" spans="1:8" x14ac:dyDescent="0.35">
      <c r="A548" s="359">
        <f>+SUBTOTAL(3,$G$7:$G548)</f>
        <v>451</v>
      </c>
      <c r="B548" s="360">
        <f>Foundation!B499</f>
        <v>0</v>
      </c>
      <c r="C548" s="370" t="str">
        <f>Foundation!C499</f>
        <v>10/23</v>
      </c>
      <c r="D548" s="370" t="str">
        <f>Foundation!D499</f>
        <v>DA+0</v>
      </c>
      <c r="E548" s="370" t="str">
        <f>Foundation!E499</f>
        <v>WIP</v>
      </c>
      <c r="F548" s="370" t="str">
        <f t="shared" si="9"/>
        <v>Pipe</v>
      </c>
      <c r="G548" s="371"/>
      <c r="H548" s="372" t="str">
        <f>Foundation!H498</f>
        <v>Vishwakarma Const.</v>
      </c>
    </row>
    <row r="549" spans="1:8" x14ac:dyDescent="0.35">
      <c r="A549" s="359">
        <f>+SUBTOTAL(3,$G$7:$G549)</f>
        <v>451</v>
      </c>
      <c r="B549" s="360" t="e">
        <f>Foundation!#REF!</f>
        <v>#REF!</v>
      </c>
      <c r="C549" s="370" t="e">
        <f>Foundation!#REF!</f>
        <v>#REF!</v>
      </c>
      <c r="D549" s="370" t="e">
        <f>Foundation!#REF!</f>
        <v>#REF!</v>
      </c>
      <c r="E549" s="370" t="e">
        <f>Foundation!#REF!</f>
        <v>#REF!</v>
      </c>
      <c r="F549" s="370" t="e">
        <f t="shared" si="9"/>
        <v>#REF!</v>
      </c>
      <c r="G549" s="371"/>
      <c r="H549" s="372" t="str">
        <f>Foundation!H499</f>
        <v>Om Construction_Chandrapal</v>
      </c>
    </row>
    <row r="550" spans="1:8" x14ac:dyDescent="0.35">
      <c r="A550" s="359">
        <f>+SUBTOTAL(3,$G$7:$G550)</f>
        <v>451</v>
      </c>
      <c r="B550" s="360">
        <f>Foundation!B500</f>
        <v>0</v>
      </c>
      <c r="C550" s="370">
        <f>Foundation!C500</f>
        <v>0</v>
      </c>
      <c r="D550" s="370">
        <f>Foundation!D500</f>
        <v>0</v>
      </c>
      <c r="E550" s="370">
        <f>Foundation!E500</f>
        <v>0</v>
      </c>
      <c r="F550" s="370" t="str">
        <f t="shared" si="9"/>
        <v/>
      </c>
      <c r="G550" s="371"/>
      <c r="H550" s="372" t="e">
        <f>Foundation!#REF!</f>
        <v>#REF!</v>
      </c>
    </row>
    <row r="551" spans="1:8" x14ac:dyDescent="0.35">
      <c r="A551" s="359">
        <f>+SUBTOTAL(3,$G$7:$G551)</f>
        <v>451</v>
      </c>
      <c r="B551" s="360">
        <f>Foundation!B501</f>
        <v>0</v>
      </c>
      <c r="C551" s="370">
        <f>Foundation!C501</f>
        <v>0</v>
      </c>
      <c r="D551" s="370">
        <f>Foundation!D501</f>
        <v>0</v>
      </c>
      <c r="E551" s="370">
        <f>Foundation!E501</f>
        <v>0</v>
      </c>
      <c r="F551" s="370" t="str">
        <f t="shared" si="9"/>
        <v/>
      </c>
      <c r="G551" s="371"/>
      <c r="H551" s="372">
        <f>Foundation!H500</f>
        <v>0</v>
      </c>
    </row>
    <row r="552" spans="1:8" x14ac:dyDescent="0.35">
      <c r="A552" s="359">
        <f>+SUBTOTAL(3,$G$7:$G552)</f>
        <v>451</v>
      </c>
      <c r="B552" s="360">
        <f>Foundation!B502</f>
        <v>0</v>
      </c>
      <c r="C552" s="370">
        <f>Foundation!C502</f>
        <v>0</v>
      </c>
      <c r="D552" s="370">
        <f>Foundation!D502</f>
        <v>0</v>
      </c>
      <c r="E552" s="370">
        <f>Foundation!E502</f>
        <v>0</v>
      </c>
      <c r="F552" s="370" t="str">
        <f t="shared" si="9"/>
        <v/>
      </c>
      <c r="G552" s="371"/>
      <c r="H552" s="372">
        <f>Foundation!H501</f>
        <v>0</v>
      </c>
    </row>
    <row r="553" spans="1:8" x14ac:dyDescent="0.35">
      <c r="A553" s="359">
        <f>+SUBTOTAL(3,$G$7:$G553)</f>
        <v>451</v>
      </c>
      <c r="B553" s="360">
        <f>Foundation!B503</f>
        <v>0</v>
      </c>
      <c r="C553" s="370">
        <f>Foundation!C503</f>
        <v>0</v>
      </c>
      <c r="D553" s="370">
        <f>Foundation!D503</f>
        <v>0</v>
      </c>
      <c r="E553" s="370">
        <f>Foundation!E503</f>
        <v>0</v>
      </c>
      <c r="F553" s="370" t="str">
        <f t="shared" si="9"/>
        <v/>
      </c>
      <c r="G553" s="371"/>
      <c r="H553" s="372">
        <f>Foundation!H502</f>
        <v>0</v>
      </c>
    </row>
    <row r="554" spans="1:8" x14ac:dyDescent="0.35">
      <c r="A554" s="359">
        <f>+SUBTOTAL(3,$G$7:$G554)</f>
        <v>451</v>
      </c>
      <c r="B554" s="360">
        <f>Foundation!B504</f>
        <v>0</v>
      </c>
      <c r="C554" s="370">
        <f>Foundation!C504</f>
        <v>0</v>
      </c>
      <c r="D554" s="370">
        <f>Foundation!D504</f>
        <v>0</v>
      </c>
      <c r="E554" s="370">
        <f>Foundation!E504</f>
        <v>0</v>
      </c>
      <c r="F554" s="370" t="str">
        <f t="shared" si="9"/>
        <v/>
      </c>
      <c r="G554" s="371"/>
      <c r="H554" s="372">
        <f>Foundation!H503</f>
        <v>0</v>
      </c>
    </row>
    <row r="555" spans="1:8" x14ac:dyDescent="0.35">
      <c r="A555" s="359">
        <f>+SUBTOTAL(3,$G$7:$G555)</f>
        <v>451</v>
      </c>
      <c r="B555" s="360">
        <f>Foundation!B505</f>
        <v>0</v>
      </c>
      <c r="C555" s="370">
        <f>Foundation!C505</f>
        <v>0</v>
      </c>
      <c r="D555" s="370">
        <f>Foundation!D505</f>
        <v>0</v>
      </c>
      <c r="E555" s="370">
        <f>Foundation!E505</f>
        <v>0</v>
      </c>
      <c r="F555" s="370" t="str">
        <f t="shared" si="9"/>
        <v/>
      </c>
      <c r="G555" s="371"/>
      <c r="H555" s="372">
        <f>Foundation!H504</f>
        <v>0</v>
      </c>
    </row>
    <row r="556" spans="1:8" x14ac:dyDescent="0.35">
      <c r="A556" s="359">
        <f>+SUBTOTAL(3,$G$7:$G556)</f>
        <v>451</v>
      </c>
      <c r="B556" s="360">
        <f>Foundation!B506</f>
        <v>0</v>
      </c>
      <c r="C556" s="370">
        <f>Foundation!C506</f>
        <v>0</v>
      </c>
      <c r="D556" s="370">
        <f>Foundation!D506</f>
        <v>0</v>
      </c>
      <c r="E556" s="370">
        <f>Foundation!E506</f>
        <v>0</v>
      </c>
      <c r="F556" s="370" t="str">
        <f t="shared" si="9"/>
        <v/>
      </c>
      <c r="G556" s="371"/>
      <c r="H556" s="372">
        <f>Foundation!H505</f>
        <v>0</v>
      </c>
    </row>
    <row r="557" spans="1:8" x14ac:dyDescent="0.35">
      <c r="A557" s="359">
        <f>+SUBTOTAL(3,$G$7:$G557)</f>
        <v>451</v>
      </c>
      <c r="B557" s="360">
        <f>Foundation!B507</f>
        <v>0</v>
      </c>
      <c r="C557" s="370">
        <f>Foundation!C507</f>
        <v>0</v>
      </c>
      <c r="D557" s="370">
        <f>Foundation!D507</f>
        <v>0</v>
      </c>
      <c r="E557" s="370">
        <f>Foundation!E507</f>
        <v>0</v>
      </c>
      <c r="F557" s="370" t="str">
        <f t="shared" si="9"/>
        <v/>
      </c>
      <c r="G557" s="371"/>
      <c r="H557" s="372">
        <f>Foundation!H506</f>
        <v>0</v>
      </c>
    </row>
    <row r="558" spans="1:8" x14ac:dyDescent="0.35">
      <c r="A558" s="359">
        <f>+SUBTOTAL(3,$G$7:$G558)</f>
        <v>451</v>
      </c>
      <c r="B558" s="360">
        <f>Foundation!B508</f>
        <v>0</v>
      </c>
      <c r="C558" s="370">
        <f>Foundation!C508</f>
        <v>0</v>
      </c>
      <c r="D558" s="370">
        <f>Foundation!D508</f>
        <v>0</v>
      </c>
      <c r="E558" s="370">
        <f>Foundation!E508</f>
        <v>0</v>
      </c>
      <c r="F558" s="370" t="str">
        <f t="shared" si="9"/>
        <v/>
      </c>
      <c r="G558" s="371"/>
      <c r="H558" s="372">
        <f>Foundation!H507</f>
        <v>0</v>
      </c>
    </row>
    <row r="559" spans="1:8" x14ac:dyDescent="0.35">
      <c r="A559" s="359">
        <f>+SUBTOTAL(3,$G$7:$G559)</f>
        <v>451</v>
      </c>
      <c r="B559" s="360">
        <f>Foundation!B509</f>
        <v>0</v>
      </c>
      <c r="C559" s="370">
        <f>Foundation!C509</f>
        <v>0</v>
      </c>
      <c r="D559" s="370">
        <f>Foundation!D509</f>
        <v>0</v>
      </c>
      <c r="E559" s="370">
        <f>Foundation!E509</f>
        <v>0</v>
      </c>
      <c r="F559" s="370" t="str">
        <f t="shared" si="9"/>
        <v/>
      </c>
      <c r="G559" s="371"/>
      <c r="H559" s="372">
        <f>Foundation!H508</f>
        <v>0</v>
      </c>
    </row>
    <row r="560" spans="1:8" x14ac:dyDescent="0.35">
      <c r="A560" s="359">
        <f>+SUBTOTAL(3,$G$7:$G560)</f>
        <v>451</v>
      </c>
      <c r="B560" s="360">
        <f>Foundation!B510</f>
        <v>0</v>
      </c>
      <c r="C560" s="370">
        <f>Foundation!C510</f>
        <v>0</v>
      </c>
      <c r="D560" s="370">
        <f>Foundation!D510</f>
        <v>0</v>
      </c>
      <c r="E560" s="370">
        <f>Foundation!E510</f>
        <v>0</v>
      </c>
      <c r="F560" s="370" t="str">
        <f t="shared" si="9"/>
        <v/>
      </c>
      <c r="G560" s="371"/>
      <c r="H560" s="372">
        <f>Foundation!H509</f>
        <v>0</v>
      </c>
    </row>
    <row r="561" spans="1:8" x14ac:dyDescent="0.35">
      <c r="A561" s="359">
        <f>+SUBTOTAL(3,$G$7:$G561)</f>
        <v>451</v>
      </c>
      <c r="B561" s="360">
        <f>Foundation!B511</f>
        <v>0</v>
      </c>
      <c r="C561" s="370">
        <f>Foundation!C511</f>
        <v>0</v>
      </c>
      <c r="D561" s="370">
        <f>Foundation!D511</f>
        <v>0</v>
      </c>
      <c r="E561" s="370">
        <f>Foundation!E511</f>
        <v>0</v>
      </c>
      <c r="F561" s="370" t="str">
        <f t="shared" si="9"/>
        <v/>
      </c>
      <c r="G561" s="371"/>
      <c r="H561" s="372">
        <f>Foundation!H510</f>
        <v>0</v>
      </c>
    </row>
    <row r="562" spans="1:8" x14ac:dyDescent="0.35">
      <c r="A562" s="359">
        <f>+SUBTOTAL(3,$G$7:$G562)</f>
        <v>451</v>
      </c>
      <c r="B562" s="360">
        <f>Foundation!B512</f>
        <v>0</v>
      </c>
      <c r="C562" s="370">
        <f>Foundation!C512</f>
        <v>0</v>
      </c>
      <c r="D562" s="370">
        <f>Foundation!D512</f>
        <v>0</v>
      </c>
      <c r="E562" s="370">
        <f>Foundation!E512</f>
        <v>0</v>
      </c>
      <c r="F562" s="370" t="str">
        <f t="shared" si="9"/>
        <v/>
      </c>
      <c r="G562" s="371"/>
      <c r="H562" s="372">
        <f>Foundation!H511</f>
        <v>0</v>
      </c>
    </row>
    <row r="563" spans="1:8" x14ac:dyDescent="0.35">
      <c r="A563" s="359">
        <f>+SUBTOTAL(3,$G$7:$G563)</f>
        <v>451</v>
      </c>
      <c r="B563" s="360">
        <f>Foundation!B513</f>
        <v>0</v>
      </c>
      <c r="C563" s="370">
        <f>Foundation!C513</f>
        <v>0</v>
      </c>
      <c r="D563" s="370">
        <f>Foundation!D513</f>
        <v>0</v>
      </c>
      <c r="E563" s="370">
        <f>Foundation!E513</f>
        <v>0</v>
      </c>
      <c r="F563" s="370" t="str">
        <f t="shared" si="9"/>
        <v/>
      </c>
      <c r="G563" s="371"/>
      <c r="H563" s="372">
        <f>Foundation!H512</f>
        <v>0</v>
      </c>
    </row>
    <row r="564" spans="1:8" x14ac:dyDescent="0.35">
      <c r="A564" s="359">
        <f>+SUBTOTAL(3,$G$7:$G564)</f>
        <v>451</v>
      </c>
      <c r="B564" s="360">
        <f>Foundation!B514</f>
        <v>0</v>
      </c>
      <c r="C564" s="370">
        <f>Foundation!C514</f>
        <v>0</v>
      </c>
      <c r="D564" s="370">
        <f>Foundation!D514</f>
        <v>0</v>
      </c>
      <c r="E564" s="370">
        <f>Foundation!E514</f>
        <v>0</v>
      </c>
      <c r="F564" s="370" t="str">
        <f t="shared" si="9"/>
        <v/>
      </c>
      <c r="G564" s="371"/>
      <c r="H564" s="372">
        <f>Foundation!H513</f>
        <v>0</v>
      </c>
    </row>
    <row r="565" spans="1:8" x14ac:dyDescent="0.35">
      <c r="A565" s="359">
        <f>+SUBTOTAL(3,$G$7:$G565)</f>
        <v>451</v>
      </c>
      <c r="B565" s="360">
        <f>Foundation!B515</f>
        <v>0</v>
      </c>
      <c r="C565" s="370">
        <f>Foundation!C515</f>
        <v>0</v>
      </c>
      <c r="D565" s="370">
        <f>Foundation!D515</f>
        <v>0</v>
      </c>
      <c r="E565" s="370">
        <f>Foundation!E515</f>
        <v>0</v>
      </c>
      <c r="F565" s="370" t="str">
        <f t="shared" si="9"/>
        <v/>
      </c>
      <c r="G565" s="371"/>
      <c r="H565" s="372">
        <f>Foundation!H514</f>
        <v>0</v>
      </c>
    </row>
    <row r="566" spans="1:8" x14ac:dyDescent="0.35">
      <c r="A566" s="359">
        <f>+SUBTOTAL(3,$G$7:$G566)</f>
        <v>451</v>
      </c>
      <c r="B566" s="360">
        <f>Foundation!B516</f>
        <v>0</v>
      </c>
      <c r="C566" s="370">
        <f>Foundation!C516</f>
        <v>0</v>
      </c>
      <c r="D566" s="370">
        <f>Foundation!D516</f>
        <v>0</v>
      </c>
      <c r="E566" s="370">
        <f>Foundation!E516</f>
        <v>0</v>
      </c>
      <c r="F566" s="370" t="str">
        <f t="shared" si="9"/>
        <v/>
      </c>
      <c r="G566" s="371"/>
      <c r="H566" s="372">
        <f>Foundation!H515</f>
        <v>0</v>
      </c>
    </row>
    <row r="567" spans="1:8" x14ac:dyDescent="0.35">
      <c r="A567" s="359">
        <f>+SUBTOTAL(3,$G$7:$G567)</f>
        <v>451</v>
      </c>
      <c r="B567" s="360">
        <f>Foundation!B517</f>
        <v>0</v>
      </c>
      <c r="C567" s="370">
        <f>Foundation!C517</f>
        <v>0</v>
      </c>
      <c r="D567" s="370">
        <f>Foundation!D517</f>
        <v>0</v>
      </c>
      <c r="E567" s="370">
        <f>Foundation!E517</f>
        <v>0</v>
      </c>
      <c r="F567" s="370" t="str">
        <f t="shared" si="9"/>
        <v/>
      </c>
      <c r="G567" s="371"/>
      <c r="H567" s="372">
        <f>Foundation!H516</f>
        <v>0</v>
      </c>
    </row>
    <row r="568" spans="1:8" x14ac:dyDescent="0.35">
      <c r="A568" s="359">
        <f>+SUBTOTAL(3,$G$7:$G568)</f>
        <v>451</v>
      </c>
      <c r="B568" s="360">
        <f>Foundation!B518</f>
        <v>0</v>
      </c>
      <c r="C568" s="370">
        <f>Foundation!C518</f>
        <v>0</v>
      </c>
      <c r="D568" s="370">
        <f>Foundation!D518</f>
        <v>0</v>
      </c>
      <c r="E568" s="370">
        <f>Foundation!E518</f>
        <v>0</v>
      </c>
      <c r="F568" s="370" t="str">
        <f t="shared" si="9"/>
        <v/>
      </c>
      <c r="G568" s="371"/>
      <c r="H568" s="372">
        <f>Foundation!H517</f>
        <v>0</v>
      </c>
    </row>
    <row r="569" spans="1:8" x14ac:dyDescent="0.35">
      <c r="A569" s="359">
        <f>+SUBTOTAL(3,$G$7:$G569)</f>
        <v>451</v>
      </c>
      <c r="B569" s="360">
        <f>Foundation!B519</f>
        <v>0</v>
      </c>
      <c r="C569" s="370">
        <f>Foundation!C519</f>
        <v>0</v>
      </c>
      <c r="D569" s="370">
        <f>Foundation!D519</f>
        <v>0</v>
      </c>
      <c r="E569" s="370">
        <f>Foundation!E519</f>
        <v>0</v>
      </c>
      <c r="F569" s="370" t="str">
        <f t="shared" si="9"/>
        <v/>
      </c>
      <c r="G569" s="371"/>
      <c r="H569" s="372">
        <f>Foundation!H518</f>
        <v>0</v>
      </c>
    </row>
    <row r="570" spans="1:8" x14ac:dyDescent="0.35">
      <c r="A570" s="359">
        <f>+SUBTOTAL(3,$G$7:$G570)</f>
        <v>451</v>
      </c>
      <c r="B570" s="360">
        <f>Foundation!B520</f>
        <v>0</v>
      </c>
      <c r="C570" s="370">
        <f>Foundation!C520</f>
        <v>0</v>
      </c>
      <c r="D570" s="370">
        <f>Foundation!D520</f>
        <v>0</v>
      </c>
      <c r="E570" s="370">
        <f>Foundation!E520</f>
        <v>0</v>
      </c>
      <c r="F570" s="370" t="str">
        <f t="shared" si="9"/>
        <v/>
      </c>
      <c r="G570" s="371"/>
      <c r="H570" s="372">
        <f>Foundation!H519</f>
        <v>0</v>
      </c>
    </row>
    <row r="571" spans="1:8" x14ac:dyDescent="0.35">
      <c r="A571" s="359">
        <f>+SUBTOTAL(3,$G$7:$G571)</f>
        <v>451</v>
      </c>
      <c r="B571" s="360">
        <f>Foundation!B521</f>
        <v>0</v>
      </c>
      <c r="C571" s="370">
        <f>Foundation!C521</f>
        <v>0</v>
      </c>
      <c r="D571" s="370">
        <f>Foundation!D521</f>
        <v>0</v>
      </c>
      <c r="E571" s="370">
        <f>Foundation!E521</f>
        <v>0</v>
      </c>
      <c r="F571" s="370" t="str">
        <f t="shared" si="9"/>
        <v/>
      </c>
      <c r="G571" s="371"/>
      <c r="H571" s="372">
        <f>Foundation!H520</f>
        <v>0</v>
      </c>
    </row>
    <row r="572" spans="1:8" x14ac:dyDescent="0.35">
      <c r="A572" s="359">
        <f>+SUBTOTAL(3,$G$7:$G572)</f>
        <v>451</v>
      </c>
      <c r="B572" s="360">
        <f>Foundation!B522</f>
        <v>0</v>
      </c>
      <c r="C572" s="370">
        <f>Foundation!C522</f>
        <v>0</v>
      </c>
      <c r="D572" s="370">
        <f>Foundation!D522</f>
        <v>0</v>
      </c>
      <c r="E572" s="370">
        <f>Foundation!E522</f>
        <v>0</v>
      </c>
      <c r="F572" s="370" t="str">
        <f t="shared" si="9"/>
        <v/>
      </c>
      <c r="G572" s="371"/>
      <c r="H572" s="372">
        <f>Foundation!H521</f>
        <v>0</v>
      </c>
    </row>
    <row r="573" spans="1:8" x14ac:dyDescent="0.35">
      <c r="A573" s="359">
        <f>+SUBTOTAL(3,$G$7:$G573)</f>
        <v>451</v>
      </c>
      <c r="B573" s="360">
        <f>Foundation!B523</f>
        <v>0</v>
      </c>
      <c r="C573" s="370">
        <f>Foundation!C523</f>
        <v>0</v>
      </c>
      <c r="D573" s="370">
        <f>Foundation!D523</f>
        <v>0</v>
      </c>
      <c r="E573" s="370">
        <f>Foundation!E523</f>
        <v>0</v>
      </c>
      <c r="F573" s="370" t="str">
        <f t="shared" si="9"/>
        <v/>
      </c>
      <c r="G573" s="371"/>
      <c r="H573" s="372">
        <f>Foundation!H522</f>
        <v>0</v>
      </c>
    </row>
    <row r="574" spans="1:8" x14ac:dyDescent="0.35">
      <c r="A574" s="359">
        <f>+SUBTOTAL(3,$G$7:$G574)</f>
        <v>451</v>
      </c>
      <c r="B574" s="360">
        <f>Foundation!B524</f>
        <v>0</v>
      </c>
      <c r="C574" s="370">
        <f>Foundation!C524</f>
        <v>0</v>
      </c>
      <c r="D574" s="370">
        <f>Foundation!D524</f>
        <v>0</v>
      </c>
      <c r="E574" s="370">
        <f>Foundation!E524</f>
        <v>0</v>
      </c>
      <c r="F574" s="370" t="str">
        <f t="shared" si="9"/>
        <v/>
      </c>
      <c r="G574" s="371"/>
      <c r="H574" s="372">
        <f>Foundation!H523</f>
        <v>0</v>
      </c>
    </row>
    <row r="575" spans="1:8" x14ac:dyDescent="0.35">
      <c r="A575" s="359">
        <f>+SUBTOTAL(3,$G$7:$G575)</f>
        <v>451</v>
      </c>
      <c r="B575" s="360">
        <f>Foundation!B525</f>
        <v>0</v>
      </c>
      <c r="C575" s="370">
        <f>Foundation!C525</f>
        <v>0</v>
      </c>
      <c r="D575" s="370">
        <f>Foundation!D525</f>
        <v>0</v>
      </c>
      <c r="E575" s="370">
        <f>Foundation!E525</f>
        <v>0</v>
      </c>
      <c r="F575" s="370" t="str">
        <f t="shared" si="9"/>
        <v/>
      </c>
      <c r="G575" s="371"/>
      <c r="H575" s="372">
        <f>Foundation!H524</f>
        <v>0</v>
      </c>
    </row>
    <row r="576" spans="1:8" x14ac:dyDescent="0.35">
      <c r="A576" s="359">
        <f>+SUBTOTAL(3,$G$7:$G576)</f>
        <v>451</v>
      </c>
      <c r="B576" s="360">
        <f>Foundation!B526</f>
        <v>0</v>
      </c>
      <c r="C576" s="370">
        <f>Foundation!C526</f>
        <v>0</v>
      </c>
      <c r="D576" s="370">
        <f>Foundation!D526</f>
        <v>0</v>
      </c>
      <c r="E576" s="370">
        <f>Foundation!E526</f>
        <v>0</v>
      </c>
      <c r="F576" s="370" t="str">
        <f t="shared" si="9"/>
        <v/>
      </c>
      <c r="G576" s="371"/>
      <c r="H576" s="372">
        <f>Foundation!H525</f>
        <v>0</v>
      </c>
    </row>
    <row r="577" spans="1:8" x14ac:dyDescent="0.35">
      <c r="A577" s="359">
        <f>+SUBTOTAL(3,$G$7:$G577)</f>
        <v>451</v>
      </c>
      <c r="B577" s="360">
        <f>Foundation!B527</f>
        <v>0</v>
      </c>
      <c r="C577" s="370">
        <f>Foundation!C527</f>
        <v>0</v>
      </c>
      <c r="D577" s="370">
        <f>Foundation!D527</f>
        <v>0</v>
      </c>
      <c r="E577" s="370">
        <f>Foundation!E527</f>
        <v>0</v>
      </c>
      <c r="F577" s="370" t="str">
        <f t="shared" si="9"/>
        <v/>
      </c>
      <c r="G577" s="371"/>
      <c r="H577" s="372">
        <f>Foundation!H526</f>
        <v>0</v>
      </c>
    </row>
    <row r="578" spans="1:8" x14ac:dyDescent="0.35">
      <c r="A578" s="359">
        <f>+SUBTOTAL(3,$G$7:$G578)</f>
        <v>451</v>
      </c>
      <c r="B578" s="360">
        <f>Foundation!B528</f>
        <v>0</v>
      </c>
      <c r="C578" s="370">
        <f>Foundation!C528</f>
        <v>0</v>
      </c>
      <c r="D578" s="370">
        <f>Foundation!D528</f>
        <v>0</v>
      </c>
      <c r="E578" s="370">
        <f>Foundation!E528</f>
        <v>0</v>
      </c>
      <c r="F578" s="370" t="str">
        <f t="shared" si="9"/>
        <v/>
      </c>
      <c r="G578" s="371"/>
      <c r="H578" s="372">
        <f>Foundation!H527</f>
        <v>0</v>
      </c>
    </row>
    <row r="579" spans="1:8" x14ac:dyDescent="0.35">
      <c r="A579" s="359">
        <f>+SUBTOTAL(3,$G$7:$G579)</f>
        <v>451</v>
      </c>
      <c r="B579" s="360">
        <f>Foundation!B529</f>
        <v>0</v>
      </c>
      <c r="C579" s="370">
        <f>Foundation!C529</f>
        <v>0</v>
      </c>
      <c r="D579" s="370">
        <f>Foundation!D529</f>
        <v>0</v>
      </c>
      <c r="E579" s="370">
        <f>Foundation!E529</f>
        <v>0</v>
      </c>
      <c r="F579" s="370" t="str">
        <f t="shared" si="9"/>
        <v/>
      </c>
      <c r="G579" s="371"/>
      <c r="H579" s="372">
        <f>Foundation!H528</f>
        <v>0</v>
      </c>
    </row>
    <row r="580" spans="1:8" x14ac:dyDescent="0.35">
      <c r="A580" s="359">
        <f>+SUBTOTAL(3,$G$7:$G580)</f>
        <v>451</v>
      </c>
      <c r="B580" s="360">
        <f>Foundation!B530</f>
        <v>0</v>
      </c>
      <c r="C580" s="370">
        <f>Foundation!C530</f>
        <v>0</v>
      </c>
      <c r="D580" s="370">
        <f>Foundation!D530</f>
        <v>0</v>
      </c>
      <c r="E580" s="370">
        <f>Foundation!E530</f>
        <v>0</v>
      </c>
      <c r="F580" s="370" t="str">
        <f t="shared" si="9"/>
        <v/>
      </c>
      <c r="G580" s="371"/>
      <c r="H580" s="372">
        <f>Foundation!H529</f>
        <v>0</v>
      </c>
    </row>
    <row r="581" spans="1:8" x14ac:dyDescent="0.35">
      <c r="A581" s="359">
        <f>+SUBTOTAL(3,$G$7:$G581)</f>
        <v>451</v>
      </c>
      <c r="B581" s="360">
        <f>Foundation!B531</f>
        <v>0</v>
      </c>
      <c r="C581" s="370">
        <f>Foundation!C531</f>
        <v>0</v>
      </c>
      <c r="D581" s="370">
        <f>Foundation!D531</f>
        <v>0</v>
      </c>
      <c r="E581" s="370">
        <f>Foundation!E531</f>
        <v>0</v>
      </c>
      <c r="F581" s="370" t="str">
        <f t="shared" si="9"/>
        <v/>
      </c>
      <c r="G581" s="371"/>
      <c r="H581" s="372">
        <f>Foundation!H530</f>
        <v>0</v>
      </c>
    </row>
    <row r="582" spans="1:8" x14ac:dyDescent="0.35">
      <c r="A582" s="359">
        <f>+SUBTOTAL(3,$G$7:$G582)</f>
        <v>451</v>
      </c>
      <c r="B582" s="360">
        <f>Foundation!B532</f>
        <v>0</v>
      </c>
      <c r="C582" s="370">
        <f>Foundation!C532</f>
        <v>0</v>
      </c>
      <c r="D582" s="370">
        <f>Foundation!D532</f>
        <v>0</v>
      </c>
      <c r="E582" s="370">
        <f>Foundation!E532</f>
        <v>0</v>
      </c>
      <c r="F582" s="370" t="str">
        <f t="shared" si="9"/>
        <v/>
      </c>
      <c r="G582" s="371"/>
      <c r="H582" s="372">
        <f>Foundation!H531</f>
        <v>0</v>
      </c>
    </row>
    <row r="583" spans="1:8" x14ac:dyDescent="0.35">
      <c r="A583" s="359">
        <f>+SUBTOTAL(3,$G$7:$G583)</f>
        <v>451</v>
      </c>
      <c r="B583" s="360">
        <f>Foundation!B533</f>
        <v>0</v>
      </c>
      <c r="C583" s="370">
        <f>Foundation!C533</f>
        <v>0</v>
      </c>
      <c r="D583" s="370">
        <f>Foundation!D533</f>
        <v>0</v>
      </c>
      <c r="E583" s="370">
        <f>Foundation!E533</f>
        <v>0</v>
      </c>
      <c r="F583" s="370" t="str">
        <f t="shared" si="9"/>
        <v/>
      </c>
      <c r="G583" s="371"/>
      <c r="H583" s="372">
        <f>Foundation!H532</f>
        <v>0</v>
      </c>
    </row>
    <row r="584" spans="1:8" x14ac:dyDescent="0.35">
      <c r="A584" s="359">
        <f>+SUBTOTAL(3,$G$7:$G584)</f>
        <v>451</v>
      </c>
      <c r="B584" s="360">
        <f>Foundation!B534</f>
        <v>0</v>
      </c>
      <c r="C584" s="370">
        <f>Foundation!C534</f>
        <v>0</v>
      </c>
      <c r="D584" s="370">
        <f>Foundation!D534</f>
        <v>0</v>
      </c>
      <c r="E584" s="370">
        <f>Foundation!E534</f>
        <v>0</v>
      </c>
      <c r="F584" s="370" t="str">
        <f t="shared" si="9"/>
        <v/>
      </c>
      <c r="G584" s="371"/>
      <c r="H584" s="372">
        <f>Foundation!H533</f>
        <v>0</v>
      </c>
    </row>
    <row r="585" spans="1:8" x14ac:dyDescent="0.35">
      <c r="A585" s="359">
        <f>+SUBTOTAL(3,$G$7:$G585)</f>
        <v>451</v>
      </c>
      <c r="B585" s="360">
        <f>Foundation!B535</f>
        <v>0</v>
      </c>
      <c r="C585" s="370">
        <f>Foundation!C535</f>
        <v>0</v>
      </c>
      <c r="D585" s="370">
        <f>Foundation!D535</f>
        <v>0</v>
      </c>
      <c r="E585" s="370">
        <f>Foundation!E535</f>
        <v>0</v>
      </c>
      <c r="F585" s="370" t="str">
        <f t="shared" si="9"/>
        <v/>
      </c>
      <c r="G585" s="371"/>
      <c r="H585" s="372">
        <f>Foundation!H534</f>
        <v>0</v>
      </c>
    </row>
    <row r="586" spans="1:8" x14ac:dyDescent="0.35">
      <c r="A586" s="359">
        <f>+SUBTOTAL(3,$G$7:$G586)</f>
        <v>451</v>
      </c>
      <c r="B586" s="360">
        <f>Foundation!B544</f>
        <v>0</v>
      </c>
      <c r="C586" s="370">
        <f>Foundation!C535</f>
        <v>0</v>
      </c>
      <c r="D586" s="370">
        <f>Foundation!D535</f>
        <v>0</v>
      </c>
      <c r="E586" s="370">
        <f>Foundation!E535</f>
        <v>0</v>
      </c>
      <c r="F586" s="370" t="str">
        <f t="shared" ref="F586:F603" si="10">+IF(E586=0,"",IF(E586="DFR","CP","Pipe"))</f>
        <v/>
      </c>
      <c r="G586" s="371"/>
      <c r="H586" s="372">
        <f>Foundation!H535</f>
        <v>0</v>
      </c>
    </row>
    <row r="587" spans="1:8" x14ac:dyDescent="0.35">
      <c r="A587" s="359">
        <f>+SUBTOTAL(3,$G$7:$G587)</f>
        <v>451</v>
      </c>
      <c r="B587" s="360">
        <f>Foundation!B545</f>
        <v>0</v>
      </c>
      <c r="C587" s="370">
        <f>Foundation!C536</f>
        <v>0</v>
      </c>
      <c r="D587" s="370">
        <f>Foundation!D536</f>
        <v>0</v>
      </c>
      <c r="E587" s="370">
        <f>Foundation!E536</f>
        <v>0</v>
      </c>
      <c r="F587" s="370" t="str">
        <f t="shared" si="10"/>
        <v/>
      </c>
      <c r="G587" s="371"/>
      <c r="H587" s="372">
        <f>Foundation!H536</f>
        <v>0</v>
      </c>
    </row>
    <row r="588" spans="1:8" x14ac:dyDescent="0.35">
      <c r="A588" s="359">
        <f>+SUBTOTAL(3,$G$7:$G588)</f>
        <v>451</v>
      </c>
      <c r="B588" s="360">
        <f>Foundation!B546</f>
        <v>0</v>
      </c>
      <c r="C588" s="370">
        <f>Foundation!C537</f>
        <v>0</v>
      </c>
      <c r="D588" s="370">
        <f>Foundation!D537</f>
        <v>0</v>
      </c>
      <c r="E588" s="370">
        <f>Foundation!E537</f>
        <v>0</v>
      </c>
      <c r="F588" s="370" t="str">
        <f t="shared" si="10"/>
        <v/>
      </c>
      <c r="G588" s="371"/>
      <c r="H588" s="372">
        <f>Foundation!H537</f>
        <v>0</v>
      </c>
    </row>
    <row r="589" spans="1:8" x14ac:dyDescent="0.35">
      <c r="A589" s="359">
        <f>+SUBTOTAL(3,$G$7:$G589)</f>
        <v>451</v>
      </c>
      <c r="B589" s="360">
        <f>Foundation!B547</f>
        <v>0</v>
      </c>
      <c r="C589" s="370">
        <f>Foundation!C538</f>
        <v>0</v>
      </c>
      <c r="D589" s="370">
        <f>Foundation!D538</f>
        <v>0</v>
      </c>
      <c r="E589" s="370">
        <f>Foundation!E538</f>
        <v>0</v>
      </c>
      <c r="F589" s="370" t="str">
        <f t="shared" si="10"/>
        <v/>
      </c>
      <c r="G589" s="371"/>
      <c r="H589" s="372">
        <f>Foundation!H538</f>
        <v>0</v>
      </c>
    </row>
    <row r="590" spans="1:8" x14ac:dyDescent="0.35">
      <c r="A590" s="359">
        <f>+SUBTOTAL(3,$G$7:$G590)</f>
        <v>451</v>
      </c>
      <c r="B590" s="360">
        <f>Foundation!B548</f>
        <v>0</v>
      </c>
      <c r="C590" s="370">
        <f>Foundation!C539</f>
        <v>0</v>
      </c>
      <c r="D590" s="370">
        <f>Foundation!D539</f>
        <v>0</v>
      </c>
      <c r="E590" s="370">
        <f>Foundation!E539</f>
        <v>0</v>
      </c>
      <c r="F590" s="370" t="str">
        <f t="shared" si="10"/>
        <v/>
      </c>
      <c r="G590" s="371"/>
      <c r="H590" s="372">
        <f>Foundation!H539</f>
        <v>0</v>
      </c>
    </row>
    <row r="591" spans="1:8" x14ac:dyDescent="0.35">
      <c r="A591" s="359">
        <f>+SUBTOTAL(3,$G$7:$G591)</f>
        <v>451</v>
      </c>
      <c r="B591" s="360">
        <f>Foundation!B549</f>
        <v>0</v>
      </c>
      <c r="C591" s="370">
        <f>Foundation!C540</f>
        <v>0</v>
      </c>
      <c r="D591" s="370">
        <f>Foundation!D540</f>
        <v>0</v>
      </c>
      <c r="E591" s="370">
        <f>Foundation!E540</f>
        <v>0</v>
      </c>
      <c r="F591" s="370" t="str">
        <f t="shared" si="10"/>
        <v/>
      </c>
      <c r="G591" s="371"/>
      <c r="H591" s="372">
        <f>Foundation!H540</f>
        <v>0</v>
      </c>
    </row>
    <row r="592" spans="1:8" x14ac:dyDescent="0.35">
      <c r="A592" s="359">
        <f>+SUBTOTAL(3,$G$7:$G592)</f>
        <v>451</v>
      </c>
      <c r="B592" s="360">
        <f>Foundation!B550</f>
        <v>0</v>
      </c>
      <c r="C592" s="370">
        <f>Foundation!C541</f>
        <v>0</v>
      </c>
      <c r="D592" s="370">
        <f>Foundation!D541</f>
        <v>0</v>
      </c>
      <c r="E592" s="370">
        <f>Foundation!E541</f>
        <v>0</v>
      </c>
      <c r="F592" s="370" t="str">
        <f t="shared" si="10"/>
        <v/>
      </c>
      <c r="G592" s="371"/>
      <c r="H592" s="372">
        <f>Foundation!H541</f>
        <v>0</v>
      </c>
    </row>
    <row r="593" spans="1:8" x14ac:dyDescent="0.35">
      <c r="A593" s="359">
        <f>+SUBTOTAL(3,$G$7:$G593)</f>
        <v>451</v>
      </c>
      <c r="B593" s="360">
        <f>Foundation!B551</f>
        <v>0</v>
      </c>
      <c r="C593" s="370">
        <f>Foundation!C542</f>
        <v>0</v>
      </c>
      <c r="D593" s="370">
        <f>Foundation!D542</f>
        <v>0</v>
      </c>
      <c r="E593" s="370">
        <f>Foundation!E542</f>
        <v>0</v>
      </c>
      <c r="F593" s="370" t="str">
        <f t="shared" si="10"/>
        <v/>
      </c>
      <c r="G593" s="371"/>
      <c r="H593" s="372">
        <f>Foundation!H542</f>
        <v>0</v>
      </c>
    </row>
    <row r="594" spans="1:8" x14ac:dyDescent="0.35">
      <c r="A594" s="359">
        <f>+SUBTOTAL(3,$G$7:$G594)</f>
        <v>451</v>
      </c>
      <c r="B594" s="360">
        <f>Foundation!B552</f>
        <v>0</v>
      </c>
      <c r="C594" s="370">
        <f>Foundation!C543</f>
        <v>0</v>
      </c>
      <c r="D594" s="370">
        <f>Foundation!D543</f>
        <v>0</v>
      </c>
      <c r="E594" s="370">
        <f>Foundation!E543</f>
        <v>0</v>
      </c>
      <c r="F594" s="370" t="str">
        <f t="shared" si="10"/>
        <v/>
      </c>
      <c r="G594" s="371"/>
      <c r="H594" s="372">
        <f>Foundation!H543</f>
        <v>0</v>
      </c>
    </row>
    <row r="595" spans="1:8" x14ac:dyDescent="0.35">
      <c r="A595" s="359">
        <f>+SUBTOTAL(3,$G$7:$G595)</f>
        <v>451</v>
      </c>
      <c r="B595" s="360">
        <f>Foundation!B553</f>
        <v>0</v>
      </c>
      <c r="C595" s="370">
        <f>Foundation!C544</f>
        <v>0</v>
      </c>
      <c r="D595" s="370">
        <f>Foundation!D544</f>
        <v>0</v>
      </c>
      <c r="E595" s="370">
        <f>Foundation!E544</f>
        <v>0</v>
      </c>
      <c r="F595" s="370" t="str">
        <f t="shared" si="10"/>
        <v/>
      </c>
      <c r="G595" s="371"/>
      <c r="H595" s="372">
        <f>Foundation!H544</f>
        <v>0</v>
      </c>
    </row>
    <row r="596" spans="1:8" x14ac:dyDescent="0.35">
      <c r="A596" s="359">
        <f>+SUBTOTAL(3,$G$7:$G596)</f>
        <v>451</v>
      </c>
      <c r="B596" s="360">
        <f>Foundation!B554</f>
        <v>0</v>
      </c>
      <c r="C596" s="370">
        <f>Foundation!C545</f>
        <v>0</v>
      </c>
      <c r="D596" s="370">
        <f>Foundation!D545</f>
        <v>0</v>
      </c>
      <c r="E596" s="370">
        <f>Foundation!E545</f>
        <v>0</v>
      </c>
      <c r="F596" s="370" t="str">
        <f t="shared" si="10"/>
        <v/>
      </c>
      <c r="G596" s="371"/>
      <c r="H596" s="372">
        <f>Foundation!H545</f>
        <v>0</v>
      </c>
    </row>
    <row r="597" spans="1:8" x14ac:dyDescent="0.35">
      <c r="A597" s="359">
        <f>+SUBTOTAL(3,$G$7:$G597)</f>
        <v>451</v>
      </c>
      <c r="B597" s="360">
        <f>Foundation!B555</f>
        <v>0</v>
      </c>
      <c r="C597" s="370">
        <f>Foundation!C546</f>
        <v>0</v>
      </c>
      <c r="D597" s="370">
        <f>Foundation!D546</f>
        <v>0</v>
      </c>
      <c r="E597" s="370">
        <f>Foundation!E546</f>
        <v>0</v>
      </c>
      <c r="F597" s="370" t="str">
        <f t="shared" si="10"/>
        <v/>
      </c>
      <c r="G597" s="371"/>
      <c r="H597" s="372">
        <f>Foundation!H546</f>
        <v>0</v>
      </c>
    </row>
    <row r="598" spans="1:8" x14ac:dyDescent="0.35">
      <c r="A598" s="359">
        <f>+SUBTOTAL(3,$G$7:$G598)</f>
        <v>451</v>
      </c>
      <c r="B598" s="360">
        <f>Foundation!B556</f>
        <v>0</v>
      </c>
      <c r="C598" s="370">
        <f>Foundation!C547</f>
        <v>0</v>
      </c>
      <c r="D598" s="370">
        <f>Foundation!D547</f>
        <v>0</v>
      </c>
      <c r="E598" s="370">
        <f>Foundation!E547</f>
        <v>0</v>
      </c>
      <c r="F598" s="370" t="str">
        <f t="shared" si="10"/>
        <v/>
      </c>
      <c r="G598" s="371"/>
      <c r="H598" s="372">
        <f>Foundation!H547</f>
        <v>0</v>
      </c>
    </row>
    <row r="599" spans="1:8" x14ac:dyDescent="0.35">
      <c r="A599" s="359">
        <f>+SUBTOTAL(3,$G$7:$G599)</f>
        <v>451</v>
      </c>
      <c r="B599" s="360">
        <f>Foundation!B557</f>
        <v>0</v>
      </c>
      <c r="C599" s="370">
        <f>Foundation!C548</f>
        <v>0</v>
      </c>
      <c r="D599" s="370">
        <f>Foundation!D548</f>
        <v>0</v>
      </c>
      <c r="E599" s="370">
        <f>Foundation!E548</f>
        <v>0</v>
      </c>
      <c r="F599" s="370" t="str">
        <f t="shared" si="10"/>
        <v/>
      </c>
      <c r="G599" s="371"/>
      <c r="H599" s="372">
        <f>Foundation!H548</f>
        <v>0</v>
      </c>
    </row>
    <row r="600" spans="1:8" x14ac:dyDescent="0.35">
      <c r="A600" s="359">
        <f>+SUBTOTAL(3,$G$7:$G600)</f>
        <v>451</v>
      </c>
      <c r="B600" s="360">
        <f>Foundation!B558</f>
        <v>0</v>
      </c>
      <c r="C600" s="370">
        <f>Foundation!C549</f>
        <v>0</v>
      </c>
      <c r="D600" s="370">
        <f>Foundation!D549</f>
        <v>0</v>
      </c>
      <c r="E600" s="370">
        <f>Foundation!E549</f>
        <v>0</v>
      </c>
      <c r="F600" s="370" t="str">
        <f t="shared" si="10"/>
        <v/>
      </c>
      <c r="G600" s="371"/>
      <c r="H600" s="372">
        <f>Foundation!H549</f>
        <v>0</v>
      </c>
    </row>
    <row r="601" spans="1:8" x14ac:dyDescent="0.35">
      <c r="A601" s="359">
        <f>+SUBTOTAL(3,$G$7:$G601)</f>
        <v>451</v>
      </c>
      <c r="B601" s="360">
        <f>Foundation!B559</f>
        <v>0</v>
      </c>
      <c r="C601" s="370">
        <f>Foundation!C550</f>
        <v>0</v>
      </c>
      <c r="D601" s="370">
        <f>Foundation!D550</f>
        <v>0</v>
      </c>
      <c r="E601" s="370">
        <f>Foundation!E550</f>
        <v>0</v>
      </c>
      <c r="F601" s="370" t="str">
        <f t="shared" si="10"/>
        <v/>
      </c>
      <c r="G601" s="371"/>
      <c r="H601" s="372">
        <f>Foundation!H550</f>
        <v>0</v>
      </c>
    </row>
    <row r="602" spans="1:8" x14ac:dyDescent="0.35">
      <c r="A602" s="359">
        <f>+SUBTOTAL(3,$G$7:$G602)</f>
        <v>451</v>
      </c>
      <c r="B602" s="360">
        <f>Foundation!B560</f>
        <v>0</v>
      </c>
      <c r="C602" s="370">
        <f>Foundation!C551</f>
        <v>0</v>
      </c>
      <c r="D602" s="370">
        <f>Foundation!D551</f>
        <v>0</v>
      </c>
      <c r="E602" s="370">
        <f>Foundation!E551</f>
        <v>0</v>
      </c>
      <c r="F602" s="370" t="str">
        <f t="shared" si="10"/>
        <v/>
      </c>
      <c r="G602" s="371"/>
      <c r="H602" s="372">
        <f>Foundation!H551</f>
        <v>0</v>
      </c>
    </row>
    <row r="603" spans="1:8" x14ac:dyDescent="0.35">
      <c r="A603" s="359">
        <f>+SUBTOTAL(3,$G$7:$G603)</f>
        <v>451</v>
      </c>
      <c r="B603" s="360">
        <f>Foundation!B561</f>
        <v>0</v>
      </c>
      <c r="C603" s="370">
        <f>Foundation!C552</f>
        <v>0</v>
      </c>
      <c r="D603" s="370">
        <f>Foundation!D552</f>
        <v>0</v>
      </c>
      <c r="E603" s="370">
        <f>Foundation!E552</f>
        <v>0</v>
      </c>
      <c r="F603" s="370" t="str">
        <f t="shared" si="10"/>
        <v/>
      </c>
      <c r="G603" s="371"/>
      <c r="H603" s="372">
        <f>Foundation!H552</f>
        <v>0</v>
      </c>
    </row>
  </sheetData>
  <autoFilter ref="A6:N603" xr:uid="{679AFEE1-7BA5-4C01-8C91-A020F6169355}"/>
  <mergeCells count="1">
    <mergeCell ref="A5:I5"/>
  </mergeCells>
  <hyperlinks>
    <hyperlink ref="A1" location="'Progress Summary'!A1" display="'Progress Summary'!A1" xr:uid="{80AC5EDC-EE2E-489E-9342-EE82317FB2AA}"/>
  </hyperlink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5B2F-174C-44EA-8770-313546983B96}">
  <dimension ref="A1:BV106"/>
  <sheetViews>
    <sheetView workbookViewId="0">
      <pane xSplit="7" ySplit="9" topLeftCell="AU90" activePane="bottomRight" state="frozen"/>
      <selection activeCell="D479" sqref="D479"/>
      <selection pane="topRight" activeCell="D479" sqref="D479"/>
      <selection pane="bottomLeft" activeCell="D479" sqref="D479"/>
      <selection pane="bottomRight" activeCell="AZ85" sqref="AZ85"/>
    </sheetView>
  </sheetViews>
  <sheetFormatPr defaultColWidth="9.1796875" defaultRowHeight="13" x14ac:dyDescent="0.35"/>
  <cols>
    <col min="1" max="1" width="6.54296875" style="501" customWidth="1"/>
    <col min="2" max="2" width="25.453125" style="501" customWidth="1"/>
    <col min="3" max="3" width="7.7265625" style="501" customWidth="1"/>
    <col min="4" max="4" width="8.26953125" style="501" customWidth="1"/>
    <col min="5" max="5" width="8.54296875" style="501" customWidth="1"/>
    <col min="6" max="6" width="10.453125" style="501" bestFit="1" customWidth="1"/>
    <col min="7" max="7" width="10.1796875" style="501" bestFit="1" customWidth="1"/>
    <col min="8" max="8" width="10.7265625" style="501" customWidth="1"/>
    <col min="9" max="11" width="9.54296875" style="501" customWidth="1"/>
    <col min="12" max="12" width="7.7265625" style="501" customWidth="1"/>
    <col min="13" max="69" width="7.81640625" style="501" customWidth="1"/>
    <col min="70" max="70" width="10.81640625" style="501" customWidth="1"/>
    <col min="71" max="71" width="22.26953125" style="511" customWidth="1"/>
    <col min="72" max="16384" width="9.1796875" style="501"/>
  </cols>
  <sheetData>
    <row r="1" spans="1:71" x14ac:dyDescent="0.35">
      <c r="A1" s="847" t="s">
        <v>1379</v>
      </c>
      <c r="B1" s="847" t="s">
        <v>1380</v>
      </c>
      <c r="C1" s="847" t="s">
        <v>1381</v>
      </c>
      <c r="D1" s="562" t="s">
        <v>1382</v>
      </c>
      <c r="E1" s="562" t="s">
        <v>1383</v>
      </c>
      <c r="F1" s="562" t="s">
        <v>1384</v>
      </c>
      <c r="G1" s="849" t="s">
        <v>1494</v>
      </c>
      <c r="H1" s="849"/>
      <c r="I1" s="849"/>
      <c r="J1" s="847" t="s">
        <v>1385</v>
      </c>
      <c r="BS1" s="501"/>
    </row>
    <row r="2" spans="1:71" x14ac:dyDescent="0.35">
      <c r="A2" s="848"/>
      <c r="B2" s="848"/>
      <c r="C2" s="848"/>
      <c r="D2" s="562" t="s">
        <v>1386</v>
      </c>
      <c r="E2" s="562" t="s">
        <v>1614</v>
      </c>
      <c r="F2" s="562" t="s">
        <v>1493</v>
      </c>
      <c r="G2" s="562" t="s">
        <v>1387</v>
      </c>
      <c r="H2" s="562" t="s">
        <v>125</v>
      </c>
      <c r="I2" s="562" t="s">
        <v>956</v>
      </c>
      <c r="J2" s="848"/>
      <c r="BS2" s="501"/>
    </row>
    <row r="3" spans="1:71" x14ac:dyDescent="0.35">
      <c r="A3" s="502">
        <v>1</v>
      </c>
      <c r="B3" s="503" t="s">
        <v>127</v>
      </c>
      <c r="C3" s="502" t="s">
        <v>412</v>
      </c>
      <c r="D3" s="502">
        <v>485</v>
      </c>
      <c r="E3" s="502">
        <v>303</v>
      </c>
      <c r="F3" s="502">
        <f>+D3-E3</f>
        <v>182</v>
      </c>
      <c r="G3" s="502">
        <v>87</v>
      </c>
      <c r="H3" s="502">
        <v>18</v>
      </c>
      <c r="I3" s="502">
        <v>6</v>
      </c>
      <c r="J3" s="503"/>
      <c r="BS3" s="501"/>
    </row>
    <row r="4" spans="1:71" x14ac:dyDescent="0.35">
      <c r="A4" s="502">
        <v>2</v>
      </c>
      <c r="B4" s="503" t="s">
        <v>349</v>
      </c>
      <c r="C4" s="502" t="s">
        <v>419</v>
      </c>
      <c r="D4" s="502">
        <v>191.3</v>
      </c>
      <c r="E4" s="502">
        <v>43.51</v>
      </c>
      <c r="F4" s="502">
        <f>+D4-E4</f>
        <v>147.79000000000002</v>
      </c>
      <c r="G4" s="502">
        <v>0</v>
      </c>
      <c r="H4" s="502">
        <f>SUM('Stringing Productivity'!E4:E5)</f>
        <v>0</v>
      </c>
      <c r="I4" s="502">
        <v>0</v>
      </c>
      <c r="J4" s="503"/>
      <c r="BS4" s="501"/>
    </row>
    <row r="5" spans="1:71" x14ac:dyDescent="0.35">
      <c r="BS5" s="501"/>
    </row>
    <row r="6" spans="1:71" x14ac:dyDescent="0.35">
      <c r="K6" s="685"/>
      <c r="L6" s="685"/>
      <c r="M6" s="685"/>
      <c r="N6" s="685"/>
      <c r="O6" s="685"/>
      <c r="P6" s="685"/>
      <c r="Q6" s="685"/>
      <c r="R6" s="685"/>
      <c r="S6" s="685"/>
      <c r="T6" s="685"/>
      <c r="U6" s="685"/>
      <c r="V6" s="685"/>
      <c r="W6" s="685"/>
      <c r="X6" s="685"/>
      <c r="Y6" s="685"/>
      <c r="Z6" s="685"/>
      <c r="AA6" s="685"/>
      <c r="BS6" s="501"/>
    </row>
    <row r="7" spans="1:71" x14ac:dyDescent="0.35">
      <c r="A7" s="850" t="s">
        <v>1582</v>
      </c>
      <c r="B7" s="851"/>
      <c r="C7" s="851"/>
      <c r="D7" s="851"/>
      <c r="E7" s="851"/>
      <c r="F7" s="851"/>
      <c r="G7" s="851"/>
      <c r="H7" s="851"/>
      <c r="I7" s="851"/>
      <c r="J7" s="851"/>
      <c r="K7" s="851"/>
      <c r="L7" s="851"/>
      <c r="M7" s="851"/>
      <c r="N7" s="851"/>
      <c r="O7" s="851"/>
      <c r="P7" s="851"/>
      <c r="Q7" s="851"/>
      <c r="R7" s="851"/>
      <c r="S7" s="851"/>
      <c r="T7" s="851"/>
      <c r="U7" s="851"/>
      <c r="V7" s="851"/>
      <c r="W7" s="851"/>
      <c r="X7" s="851"/>
      <c r="Y7" s="851"/>
      <c r="Z7" s="851"/>
      <c r="AA7" s="851"/>
      <c r="AB7" s="851"/>
      <c r="AC7" s="851"/>
      <c r="AD7" s="851"/>
      <c r="AE7" s="851"/>
      <c r="AF7" s="851"/>
      <c r="AG7" s="851"/>
      <c r="AH7" s="851"/>
      <c r="AI7" s="851"/>
      <c r="AJ7" s="851"/>
      <c r="AK7" s="851"/>
      <c r="AL7" s="851"/>
      <c r="AM7" s="851"/>
      <c r="AN7" s="851"/>
      <c r="AO7" s="851"/>
      <c r="AP7" s="851"/>
      <c r="AQ7" s="851"/>
      <c r="AR7" s="851"/>
      <c r="AS7" s="851"/>
      <c r="AT7" s="851"/>
      <c r="AU7" s="851"/>
      <c r="AV7" s="851"/>
      <c r="AW7" s="851"/>
      <c r="AX7" s="851"/>
      <c r="AY7" s="851"/>
      <c r="AZ7" s="851"/>
      <c r="BA7" s="851"/>
      <c r="BB7" s="851"/>
      <c r="BC7" s="851"/>
      <c r="BD7" s="851"/>
      <c r="BE7" s="851"/>
      <c r="BF7" s="851"/>
      <c r="BG7" s="851"/>
      <c r="BH7" s="851"/>
      <c r="BI7" s="851"/>
      <c r="BJ7" s="851"/>
      <c r="BK7" s="851"/>
      <c r="BL7" s="851"/>
      <c r="BM7" s="851"/>
      <c r="BN7" s="851"/>
      <c r="BO7" s="851"/>
      <c r="BP7" s="851"/>
      <c r="BQ7" s="851"/>
      <c r="BR7" s="851"/>
      <c r="BS7" s="851"/>
    </row>
    <row r="8" spans="1:71" ht="30.75" customHeight="1" x14ac:dyDescent="0.35">
      <c r="A8" s="839" t="s">
        <v>307</v>
      </c>
      <c r="B8" s="839" t="s">
        <v>1388</v>
      </c>
      <c r="C8" s="842" t="s">
        <v>125</v>
      </c>
      <c r="D8" s="843"/>
      <c r="E8" s="844"/>
      <c r="F8" s="845" t="s">
        <v>6</v>
      </c>
      <c r="G8" s="845" t="s">
        <v>1389</v>
      </c>
      <c r="H8" s="839" t="s">
        <v>1495</v>
      </c>
      <c r="I8" s="839" t="s">
        <v>1496</v>
      </c>
      <c r="J8" s="839" t="s">
        <v>1497</v>
      </c>
      <c r="K8" s="839" t="s">
        <v>1498</v>
      </c>
      <c r="L8" s="839" t="s">
        <v>1499</v>
      </c>
      <c r="M8" s="839" t="s">
        <v>1534</v>
      </c>
      <c r="N8" s="839" t="s">
        <v>1535</v>
      </c>
      <c r="O8" s="839" t="s">
        <v>1500</v>
      </c>
      <c r="P8" s="839" t="s">
        <v>1501</v>
      </c>
      <c r="Q8" s="839" t="s">
        <v>1502</v>
      </c>
      <c r="R8" s="839" t="s">
        <v>1503</v>
      </c>
      <c r="S8" s="839" t="s">
        <v>1504</v>
      </c>
      <c r="T8" s="839" t="s">
        <v>1505</v>
      </c>
      <c r="U8" s="839" t="s">
        <v>1506</v>
      </c>
      <c r="V8" s="839" t="s">
        <v>1507</v>
      </c>
      <c r="W8" s="839" t="s">
        <v>1508</v>
      </c>
      <c r="X8" s="839" t="s">
        <v>1509</v>
      </c>
      <c r="Y8" s="839" t="s">
        <v>1510</v>
      </c>
      <c r="Z8" s="839" t="s">
        <v>1511</v>
      </c>
      <c r="AA8" s="839" t="s">
        <v>1512</v>
      </c>
      <c r="AB8" s="839" t="s">
        <v>1513</v>
      </c>
      <c r="AC8" s="839" t="s">
        <v>1514</v>
      </c>
      <c r="AD8" s="839" t="s">
        <v>1515</v>
      </c>
      <c r="AE8" s="839" t="s">
        <v>1516</v>
      </c>
      <c r="AF8" s="839" t="s">
        <v>1517</v>
      </c>
      <c r="AG8" s="839" t="s">
        <v>1518</v>
      </c>
      <c r="AH8" s="839" t="s">
        <v>1519</v>
      </c>
      <c r="AI8" s="839" t="s">
        <v>1520</v>
      </c>
      <c r="AJ8" s="839" t="s">
        <v>1521</v>
      </c>
      <c r="AK8" s="839" t="s">
        <v>1522</v>
      </c>
      <c r="AL8" s="839" t="s">
        <v>1574</v>
      </c>
      <c r="AM8" s="839" t="s">
        <v>1583</v>
      </c>
      <c r="AN8" s="839" t="s">
        <v>1584</v>
      </c>
      <c r="AO8" s="839" t="s">
        <v>1585</v>
      </c>
      <c r="AP8" s="839" t="s">
        <v>1586</v>
      </c>
      <c r="AQ8" s="839" t="s">
        <v>1587</v>
      </c>
      <c r="AR8" s="839" t="s">
        <v>1588</v>
      </c>
      <c r="AS8" s="839" t="s">
        <v>1589</v>
      </c>
      <c r="AT8" s="839" t="s">
        <v>1613</v>
      </c>
      <c r="AU8" s="839" t="s">
        <v>1590</v>
      </c>
      <c r="AV8" s="839" t="s">
        <v>1591</v>
      </c>
      <c r="AW8" s="839" t="s">
        <v>1592</v>
      </c>
      <c r="AX8" s="839" t="s">
        <v>1593</v>
      </c>
      <c r="AY8" s="839" t="s">
        <v>1594</v>
      </c>
      <c r="AZ8" s="839" t="s">
        <v>1595</v>
      </c>
      <c r="BA8" s="839" t="s">
        <v>1596</v>
      </c>
      <c r="BB8" s="839" t="s">
        <v>1597</v>
      </c>
      <c r="BC8" s="839" t="s">
        <v>1598</v>
      </c>
      <c r="BD8" s="839" t="s">
        <v>1599</v>
      </c>
      <c r="BE8" s="839" t="s">
        <v>1600</v>
      </c>
      <c r="BF8" s="839" t="s">
        <v>1601</v>
      </c>
      <c r="BG8" s="839" t="s">
        <v>1602</v>
      </c>
      <c r="BH8" s="839" t="s">
        <v>1603</v>
      </c>
      <c r="BI8" s="839" t="s">
        <v>1604</v>
      </c>
      <c r="BJ8" s="839" t="s">
        <v>1605</v>
      </c>
      <c r="BK8" s="839" t="s">
        <v>1606</v>
      </c>
      <c r="BL8" s="839" t="s">
        <v>1607</v>
      </c>
      <c r="BM8" s="839" t="s">
        <v>1608</v>
      </c>
      <c r="BN8" s="839" t="s">
        <v>1609</v>
      </c>
      <c r="BO8" s="839" t="s">
        <v>1610</v>
      </c>
      <c r="BP8" s="839" t="s">
        <v>1611</v>
      </c>
      <c r="BQ8" s="839" t="s">
        <v>1612</v>
      </c>
      <c r="BR8" s="839" t="s">
        <v>1390</v>
      </c>
      <c r="BS8" s="839" t="s">
        <v>1185</v>
      </c>
    </row>
    <row r="9" spans="1:71" ht="26" x14ac:dyDescent="0.35">
      <c r="A9" s="840"/>
      <c r="B9" s="840"/>
      <c r="C9" s="504" t="s">
        <v>115</v>
      </c>
      <c r="D9" s="504" t="s">
        <v>136</v>
      </c>
      <c r="E9" s="504" t="s">
        <v>1391</v>
      </c>
      <c r="F9" s="846"/>
      <c r="G9" s="846"/>
      <c r="H9" s="840"/>
      <c r="I9" s="840"/>
      <c r="J9" s="840"/>
      <c r="K9" s="840"/>
      <c r="L9" s="840"/>
      <c r="M9" s="840"/>
      <c r="N9" s="840"/>
      <c r="O9" s="840"/>
      <c r="P9" s="840"/>
      <c r="Q9" s="840"/>
      <c r="R9" s="840"/>
      <c r="S9" s="840"/>
      <c r="T9" s="840"/>
      <c r="U9" s="840"/>
      <c r="V9" s="840"/>
      <c r="W9" s="840"/>
      <c r="X9" s="840"/>
      <c r="Y9" s="840"/>
      <c r="Z9" s="840"/>
      <c r="AA9" s="840"/>
      <c r="AB9" s="840"/>
      <c r="AC9" s="840"/>
      <c r="AD9" s="840"/>
      <c r="AE9" s="840"/>
      <c r="AF9" s="840"/>
      <c r="AG9" s="840"/>
      <c r="AH9" s="840"/>
      <c r="AI9" s="840"/>
      <c r="AJ9" s="840"/>
      <c r="AK9" s="840"/>
      <c r="AL9" s="840"/>
      <c r="AM9" s="840"/>
      <c r="AN9" s="840"/>
      <c r="AO9" s="840"/>
      <c r="AP9" s="840"/>
      <c r="AQ9" s="840"/>
      <c r="AR9" s="840"/>
      <c r="AS9" s="840"/>
      <c r="AT9" s="840"/>
      <c r="AU9" s="840"/>
      <c r="AV9" s="840"/>
      <c r="AW9" s="840"/>
      <c r="AX9" s="840"/>
      <c r="AY9" s="840"/>
      <c r="AZ9" s="840"/>
      <c r="BA9" s="840"/>
      <c r="BB9" s="840"/>
      <c r="BC9" s="840"/>
      <c r="BD9" s="840"/>
      <c r="BE9" s="840"/>
      <c r="BF9" s="840"/>
      <c r="BG9" s="840"/>
      <c r="BH9" s="840"/>
      <c r="BI9" s="840"/>
      <c r="BJ9" s="840"/>
      <c r="BK9" s="840"/>
      <c r="BL9" s="840"/>
      <c r="BM9" s="840"/>
      <c r="BN9" s="840"/>
      <c r="BO9" s="840"/>
      <c r="BP9" s="840"/>
      <c r="BQ9" s="840"/>
      <c r="BR9" s="840"/>
      <c r="BS9" s="840"/>
    </row>
    <row r="10" spans="1:71" x14ac:dyDescent="0.35">
      <c r="A10" s="505">
        <v>1</v>
      </c>
      <c r="B10" s="658" t="s">
        <v>1466</v>
      </c>
      <c r="C10" s="664" t="s">
        <v>47</v>
      </c>
      <c r="D10" s="659" t="s">
        <v>241</v>
      </c>
      <c r="E10" s="661">
        <f>+VLOOKUP(C10,'Erection Compiled'!$C$8:$I$334,7,FALSE)</f>
        <v>86.129278999999997</v>
      </c>
      <c r="F10" s="506">
        <v>45863</v>
      </c>
      <c r="G10" s="663">
        <v>45871</v>
      </c>
      <c r="H10" s="679">
        <v>3.8</v>
      </c>
      <c r="I10" s="661">
        <v>4.0999999999999996</v>
      </c>
      <c r="J10" s="660"/>
      <c r="K10" s="660"/>
      <c r="L10" s="505"/>
      <c r="M10" s="505"/>
      <c r="N10" s="505"/>
      <c r="O10" s="505"/>
      <c r="P10" s="505"/>
      <c r="Q10" s="505"/>
      <c r="R10" s="505"/>
      <c r="S10" s="505"/>
      <c r="T10" s="505"/>
      <c r="U10" s="505"/>
      <c r="V10" s="505"/>
      <c r="W10" s="505"/>
      <c r="X10" s="505"/>
      <c r="Y10" s="505"/>
      <c r="Z10" s="505"/>
      <c r="AA10" s="505"/>
      <c r="AB10" s="505"/>
      <c r="AC10" s="505"/>
      <c r="AD10" s="505"/>
      <c r="AE10" s="505"/>
      <c r="AF10" s="505"/>
      <c r="AG10" s="505"/>
      <c r="AH10" s="505"/>
      <c r="AI10" s="505"/>
      <c r="AJ10" s="505"/>
      <c r="AK10" s="505"/>
      <c r="AL10" s="505"/>
      <c r="AM10" s="505"/>
      <c r="AN10" s="505"/>
      <c r="AO10" s="505"/>
      <c r="AP10" s="505"/>
      <c r="AQ10" s="505"/>
      <c r="AR10" s="505"/>
      <c r="AS10" s="505"/>
      <c r="AT10" s="505"/>
      <c r="AU10" s="505"/>
      <c r="AV10" s="505"/>
      <c r="AW10" s="505"/>
      <c r="AX10" s="505"/>
      <c r="AY10" s="505"/>
      <c r="AZ10" s="505"/>
      <c r="BA10" s="505"/>
      <c r="BB10" s="505"/>
      <c r="BC10" s="505"/>
      <c r="BD10" s="505"/>
      <c r="BE10" s="505"/>
      <c r="BF10" s="505"/>
      <c r="BG10" s="505"/>
      <c r="BH10" s="505"/>
      <c r="BI10" s="505"/>
      <c r="BJ10" s="505"/>
      <c r="BK10" s="505"/>
      <c r="BL10" s="505"/>
      <c r="BM10" s="505"/>
      <c r="BN10" s="505"/>
      <c r="BO10" s="505"/>
      <c r="BP10" s="505"/>
      <c r="BQ10" s="505"/>
      <c r="BR10" s="661">
        <f>+SUM(H10:BQ10)</f>
        <v>7.8999999999999995</v>
      </c>
      <c r="BS10" s="662" t="s">
        <v>409</v>
      </c>
    </row>
    <row r="11" spans="1:71" x14ac:dyDescent="0.35">
      <c r="A11" s="505">
        <v>2</v>
      </c>
      <c r="B11" s="658" t="s">
        <v>1483</v>
      </c>
      <c r="C11" s="664" t="s">
        <v>679</v>
      </c>
      <c r="D11" s="659" t="s">
        <v>236</v>
      </c>
      <c r="E11" s="661">
        <f>+VLOOKUP(C11,'Erection Compiled'!$C$8:$I$334,7,FALSE)</f>
        <v>47.184350000000002</v>
      </c>
      <c r="F11" s="506">
        <v>45864</v>
      </c>
      <c r="G11" s="663">
        <v>45841</v>
      </c>
      <c r="H11" s="660">
        <v>4.8</v>
      </c>
      <c r="I11" s="661">
        <v>4.3</v>
      </c>
      <c r="J11" s="660">
        <v>5.0999999999999996</v>
      </c>
      <c r="K11" s="660"/>
      <c r="L11" s="505"/>
      <c r="M11" s="505"/>
      <c r="N11" s="505"/>
      <c r="O11" s="505"/>
      <c r="P11" s="505"/>
      <c r="Q11" s="505"/>
      <c r="R11" s="505"/>
      <c r="S11" s="505"/>
      <c r="T11" s="505"/>
      <c r="U11" s="505"/>
      <c r="V11" s="505"/>
      <c r="W11" s="505"/>
      <c r="X11" s="505"/>
      <c r="Y11" s="505"/>
      <c r="Z11" s="505"/>
      <c r="AA11" s="505"/>
      <c r="AB11" s="505"/>
      <c r="AC11" s="505"/>
      <c r="AD11" s="505"/>
      <c r="AE11" s="505"/>
      <c r="AF11" s="505"/>
      <c r="AG11" s="505"/>
      <c r="AH11" s="505"/>
      <c r="AI11" s="505"/>
      <c r="AJ11" s="505"/>
      <c r="AK11" s="505"/>
      <c r="AL11" s="505"/>
      <c r="AM11" s="505"/>
      <c r="AN11" s="505"/>
      <c r="AO11" s="505"/>
      <c r="AP11" s="505"/>
      <c r="AQ11" s="505"/>
      <c r="AR11" s="505"/>
      <c r="AS11" s="505"/>
      <c r="AT11" s="505"/>
      <c r="AU11" s="505"/>
      <c r="AV11" s="505"/>
      <c r="AW11" s="505"/>
      <c r="AX11" s="505"/>
      <c r="AY11" s="505"/>
      <c r="AZ11" s="505"/>
      <c r="BA11" s="505"/>
      <c r="BB11" s="505"/>
      <c r="BC11" s="505"/>
      <c r="BD11" s="505"/>
      <c r="BE11" s="505"/>
      <c r="BF11" s="505"/>
      <c r="BG11" s="505"/>
      <c r="BH11" s="505"/>
      <c r="BI11" s="505"/>
      <c r="BJ11" s="505"/>
      <c r="BK11" s="505"/>
      <c r="BL11" s="505"/>
      <c r="BM11" s="505"/>
      <c r="BN11" s="505"/>
      <c r="BO11" s="505"/>
      <c r="BP11" s="505"/>
      <c r="BQ11" s="505"/>
      <c r="BR11" s="661">
        <f t="shared" ref="BR11:BR74" si="0">+SUM(H11:BQ11)</f>
        <v>14.2</v>
      </c>
      <c r="BS11" s="662" t="s">
        <v>409</v>
      </c>
    </row>
    <row r="12" spans="1:71" x14ac:dyDescent="0.35">
      <c r="A12" s="505">
        <v>3</v>
      </c>
      <c r="B12" s="658" t="s">
        <v>1475</v>
      </c>
      <c r="C12" s="664" t="s">
        <v>672</v>
      </c>
      <c r="D12" s="659" t="s">
        <v>246</v>
      </c>
      <c r="E12" s="661">
        <f>+VLOOKUP(C12,'Erection Compiled'!$C$8:$I$334,7,FALSE)</f>
        <v>60.096777000000003</v>
      </c>
      <c r="F12" s="506">
        <v>45867</v>
      </c>
      <c r="G12" s="663">
        <v>45872</v>
      </c>
      <c r="H12" s="660">
        <v>8.4</v>
      </c>
      <c r="I12" s="661">
        <v>7.8</v>
      </c>
      <c r="J12" s="660">
        <v>8.4</v>
      </c>
      <c r="K12" s="660"/>
      <c r="L12" s="505"/>
      <c r="M12" s="505"/>
      <c r="N12" s="505"/>
      <c r="O12" s="505"/>
      <c r="P12" s="505"/>
      <c r="Q12" s="505"/>
      <c r="R12" s="505"/>
      <c r="S12" s="505"/>
      <c r="T12" s="505"/>
      <c r="U12" s="505"/>
      <c r="V12" s="505"/>
      <c r="W12" s="505"/>
      <c r="X12" s="505"/>
      <c r="Y12" s="505"/>
      <c r="Z12" s="505"/>
      <c r="AA12" s="505"/>
      <c r="AB12" s="505"/>
      <c r="AC12" s="505"/>
      <c r="AD12" s="505"/>
      <c r="AE12" s="505"/>
      <c r="AF12" s="505"/>
      <c r="AG12" s="505"/>
      <c r="AH12" s="505"/>
      <c r="AI12" s="505"/>
      <c r="AJ12" s="505"/>
      <c r="AK12" s="505"/>
      <c r="AL12" s="505"/>
      <c r="AM12" s="505"/>
      <c r="AN12" s="505"/>
      <c r="AO12" s="505"/>
      <c r="AP12" s="505"/>
      <c r="AQ12" s="505"/>
      <c r="AR12" s="505"/>
      <c r="AS12" s="505"/>
      <c r="AT12" s="505"/>
      <c r="AU12" s="505"/>
      <c r="AV12" s="505"/>
      <c r="AW12" s="505"/>
      <c r="AX12" s="505"/>
      <c r="AY12" s="505"/>
      <c r="AZ12" s="505"/>
      <c r="BA12" s="505"/>
      <c r="BB12" s="505"/>
      <c r="BC12" s="505"/>
      <c r="BD12" s="505"/>
      <c r="BE12" s="505"/>
      <c r="BF12" s="505"/>
      <c r="BG12" s="505"/>
      <c r="BH12" s="505"/>
      <c r="BI12" s="505"/>
      <c r="BJ12" s="505"/>
      <c r="BK12" s="505"/>
      <c r="BL12" s="505"/>
      <c r="BM12" s="505"/>
      <c r="BN12" s="505"/>
      <c r="BO12" s="505"/>
      <c r="BP12" s="505"/>
      <c r="BQ12" s="505"/>
      <c r="BR12" s="661">
        <f t="shared" si="0"/>
        <v>24.6</v>
      </c>
      <c r="BS12" s="662" t="s">
        <v>409</v>
      </c>
    </row>
    <row r="13" spans="1:71" x14ac:dyDescent="0.35">
      <c r="A13" s="505">
        <v>4</v>
      </c>
      <c r="B13" s="658" t="s">
        <v>1426</v>
      </c>
      <c r="C13" s="664" t="s">
        <v>198</v>
      </c>
      <c r="D13" s="659" t="s">
        <v>20</v>
      </c>
      <c r="E13" s="661">
        <f>+VLOOKUP(C13,'Erection Compiled'!$C$8:$I$334,7,FALSE)</f>
        <v>38.847605999999992</v>
      </c>
      <c r="F13" s="506">
        <v>45868</v>
      </c>
      <c r="G13" s="663">
        <v>45873</v>
      </c>
      <c r="H13" s="660">
        <v>7.2</v>
      </c>
      <c r="I13" s="661">
        <v>7.1</v>
      </c>
      <c r="J13" s="660">
        <v>6.8</v>
      </c>
      <c r="K13" s="660">
        <v>8.8000000000000007</v>
      </c>
      <c r="L13" s="505"/>
      <c r="M13" s="505"/>
      <c r="N13" s="505"/>
      <c r="O13" s="505"/>
      <c r="P13" s="505"/>
      <c r="Q13" s="505"/>
      <c r="R13" s="505"/>
      <c r="S13" s="505"/>
      <c r="T13" s="505"/>
      <c r="U13" s="505"/>
      <c r="V13" s="505"/>
      <c r="W13" s="505"/>
      <c r="X13" s="505"/>
      <c r="Y13" s="505"/>
      <c r="Z13" s="505"/>
      <c r="AA13" s="505"/>
      <c r="AB13" s="505"/>
      <c r="AC13" s="505"/>
      <c r="AD13" s="505"/>
      <c r="AE13" s="505"/>
      <c r="AF13" s="505"/>
      <c r="AG13" s="505"/>
      <c r="AH13" s="505"/>
      <c r="AI13" s="505"/>
      <c r="AJ13" s="505"/>
      <c r="AK13" s="505"/>
      <c r="AL13" s="505"/>
      <c r="AM13" s="505"/>
      <c r="AN13" s="505"/>
      <c r="AO13" s="505"/>
      <c r="AP13" s="505"/>
      <c r="AQ13" s="505"/>
      <c r="AR13" s="505"/>
      <c r="AS13" s="505"/>
      <c r="AT13" s="505"/>
      <c r="AU13" s="505"/>
      <c r="AV13" s="505"/>
      <c r="AW13" s="505"/>
      <c r="AX13" s="505"/>
      <c r="AY13" s="505"/>
      <c r="AZ13" s="505"/>
      <c r="BA13" s="505"/>
      <c r="BB13" s="505"/>
      <c r="BC13" s="505"/>
      <c r="BD13" s="505"/>
      <c r="BE13" s="505"/>
      <c r="BF13" s="505"/>
      <c r="BG13" s="505"/>
      <c r="BH13" s="505"/>
      <c r="BI13" s="505"/>
      <c r="BJ13" s="505"/>
      <c r="BK13" s="505"/>
      <c r="BL13" s="505"/>
      <c r="BM13" s="505"/>
      <c r="BN13" s="505"/>
      <c r="BO13" s="505"/>
      <c r="BP13" s="505"/>
      <c r="BQ13" s="505"/>
      <c r="BR13" s="661">
        <f t="shared" si="0"/>
        <v>29.900000000000002</v>
      </c>
      <c r="BS13" s="662" t="s">
        <v>409</v>
      </c>
    </row>
    <row r="14" spans="1:71" x14ac:dyDescent="0.35">
      <c r="A14" s="505">
        <v>5</v>
      </c>
      <c r="B14" s="658" t="s">
        <v>1483</v>
      </c>
      <c r="C14" s="664" t="s">
        <v>692</v>
      </c>
      <c r="D14" s="659" t="s">
        <v>20</v>
      </c>
      <c r="E14" s="661">
        <f>+VLOOKUP(C14,'Erection Compiled'!$C$8:$I$334,7,FALSE)</f>
        <v>38.847605999999992</v>
      </c>
      <c r="F14" s="506">
        <v>45864</v>
      </c>
      <c r="G14" s="663">
        <v>45874</v>
      </c>
      <c r="H14" s="660">
        <v>3.6</v>
      </c>
      <c r="I14" s="661">
        <v>3.2</v>
      </c>
      <c r="J14" s="660">
        <v>3.7</v>
      </c>
      <c r="K14" s="660">
        <v>3.9</v>
      </c>
      <c r="L14" s="505">
        <v>4.0999999999999996</v>
      </c>
      <c r="M14" s="505"/>
      <c r="N14" s="505"/>
      <c r="O14" s="505"/>
      <c r="P14" s="505"/>
      <c r="Q14" s="505"/>
      <c r="R14" s="505"/>
      <c r="S14" s="505"/>
      <c r="T14" s="505"/>
      <c r="U14" s="505"/>
      <c r="V14" s="505"/>
      <c r="W14" s="505"/>
      <c r="X14" s="505"/>
      <c r="Y14" s="505"/>
      <c r="Z14" s="505"/>
      <c r="AA14" s="505"/>
      <c r="AB14" s="505"/>
      <c r="AC14" s="505"/>
      <c r="AD14" s="505"/>
      <c r="AE14" s="505"/>
      <c r="AF14" s="505"/>
      <c r="AG14" s="505"/>
      <c r="AH14" s="505"/>
      <c r="AI14" s="505"/>
      <c r="AJ14" s="505"/>
      <c r="AK14" s="505"/>
      <c r="AL14" s="505"/>
      <c r="AM14" s="505"/>
      <c r="AN14" s="505"/>
      <c r="AO14" s="505"/>
      <c r="AP14" s="505"/>
      <c r="AQ14" s="505"/>
      <c r="AR14" s="505"/>
      <c r="AS14" s="505"/>
      <c r="AT14" s="505"/>
      <c r="AU14" s="505"/>
      <c r="AV14" s="505"/>
      <c r="AW14" s="505"/>
      <c r="AX14" s="505"/>
      <c r="AY14" s="505"/>
      <c r="AZ14" s="505"/>
      <c r="BA14" s="505"/>
      <c r="BB14" s="505"/>
      <c r="BC14" s="505"/>
      <c r="BD14" s="505"/>
      <c r="BE14" s="505"/>
      <c r="BF14" s="505"/>
      <c r="BG14" s="505"/>
      <c r="BH14" s="505"/>
      <c r="BI14" s="505"/>
      <c r="BJ14" s="505"/>
      <c r="BK14" s="505"/>
      <c r="BL14" s="505"/>
      <c r="BM14" s="505"/>
      <c r="BN14" s="505"/>
      <c r="BO14" s="505"/>
      <c r="BP14" s="505"/>
      <c r="BQ14" s="505"/>
      <c r="BR14" s="661">
        <f t="shared" si="0"/>
        <v>18.5</v>
      </c>
      <c r="BS14" s="662" t="s">
        <v>409</v>
      </c>
    </row>
    <row r="15" spans="1:71" x14ac:dyDescent="0.35">
      <c r="A15" s="505">
        <v>6</v>
      </c>
      <c r="B15" s="658" t="s">
        <v>1492</v>
      </c>
      <c r="C15" s="664" t="s">
        <v>524</v>
      </c>
      <c r="D15" s="659" t="s">
        <v>234</v>
      </c>
      <c r="E15" s="661">
        <f>+VLOOKUP(C15,'Erection Compiled'!$C$8:$I$334,7,FALSE)</f>
        <v>37.504372000000004</v>
      </c>
      <c r="F15" s="506">
        <v>45870</v>
      </c>
      <c r="G15" s="663">
        <v>45874</v>
      </c>
      <c r="H15" s="679">
        <v>7.2</v>
      </c>
      <c r="I15" s="679">
        <v>8.1999999999999993</v>
      </c>
      <c r="J15" s="679">
        <v>8.1999999999999993</v>
      </c>
      <c r="K15" s="679">
        <v>6.2</v>
      </c>
      <c r="L15" s="679">
        <v>7.7</v>
      </c>
      <c r="M15" s="505"/>
      <c r="N15" s="505"/>
      <c r="O15" s="505"/>
      <c r="P15" s="505"/>
      <c r="Q15" s="505"/>
      <c r="R15" s="505"/>
      <c r="S15" s="505"/>
      <c r="T15" s="505"/>
      <c r="U15" s="505"/>
      <c r="V15" s="505"/>
      <c r="W15" s="505"/>
      <c r="X15" s="505"/>
      <c r="Y15" s="505"/>
      <c r="Z15" s="505"/>
      <c r="AA15" s="505"/>
      <c r="AB15" s="505"/>
      <c r="AC15" s="505"/>
      <c r="AD15" s="505"/>
      <c r="AE15" s="505"/>
      <c r="AF15" s="505"/>
      <c r="AG15" s="505"/>
      <c r="AH15" s="505"/>
      <c r="AI15" s="505"/>
      <c r="AJ15" s="505"/>
      <c r="AK15" s="505"/>
      <c r="AL15" s="505"/>
      <c r="AM15" s="505"/>
      <c r="AN15" s="505"/>
      <c r="AO15" s="505"/>
      <c r="AP15" s="505"/>
      <c r="AQ15" s="505"/>
      <c r="AR15" s="505"/>
      <c r="AS15" s="505"/>
      <c r="AT15" s="505"/>
      <c r="AU15" s="505"/>
      <c r="AV15" s="505"/>
      <c r="AW15" s="505"/>
      <c r="AX15" s="505"/>
      <c r="AY15" s="505"/>
      <c r="AZ15" s="505"/>
      <c r="BA15" s="505"/>
      <c r="BB15" s="505"/>
      <c r="BC15" s="505"/>
      <c r="BD15" s="505"/>
      <c r="BE15" s="505"/>
      <c r="BF15" s="505"/>
      <c r="BG15" s="505"/>
      <c r="BH15" s="505"/>
      <c r="BI15" s="505"/>
      <c r="BJ15" s="505"/>
      <c r="BK15" s="505"/>
      <c r="BL15" s="505"/>
      <c r="BM15" s="505"/>
      <c r="BN15" s="505"/>
      <c r="BO15" s="505"/>
      <c r="BP15" s="505"/>
      <c r="BQ15" s="505"/>
      <c r="BR15" s="661">
        <f t="shared" si="0"/>
        <v>37.5</v>
      </c>
      <c r="BS15" s="662" t="s">
        <v>409</v>
      </c>
    </row>
    <row r="16" spans="1:71" x14ac:dyDescent="0.35">
      <c r="A16" s="505">
        <v>7</v>
      </c>
      <c r="B16" s="677" t="s">
        <v>1489</v>
      </c>
      <c r="C16" s="664" t="s">
        <v>682</v>
      </c>
      <c r="D16" s="659" t="s">
        <v>243</v>
      </c>
      <c r="E16" s="661">
        <f>+VLOOKUP(C16,'Erection Compiled'!$C$8:$I$334,7,FALSE)</f>
        <v>70.701702999999995</v>
      </c>
      <c r="F16" s="506">
        <v>45866</v>
      </c>
      <c r="G16" s="663">
        <v>45875</v>
      </c>
      <c r="H16" s="660">
        <v>7.9</v>
      </c>
      <c r="I16" s="661">
        <v>8.1999999999999993</v>
      </c>
      <c r="J16" s="660">
        <v>8.3000000000000007</v>
      </c>
      <c r="K16" s="660">
        <v>8.1</v>
      </c>
      <c r="L16" s="505">
        <v>8.6</v>
      </c>
      <c r="M16" s="505"/>
      <c r="N16" s="505"/>
      <c r="O16" s="505"/>
      <c r="P16" s="505"/>
      <c r="Q16" s="505"/>
      <c r="R16" s="505"/>
      <c r="S16" s="505"/>
      <c r="T16" s="505"/>
      <c r="U16" s="505"/>
      <c r="V16" s="505"/>
      <c r="W16" s="505"/>
      <c r="X16" s="505"/>
      <c r="Y16" s="505"/>
      <c r="Z16" s="505"/>
      <c r="AA16" s="505"/>
      <c r="AB16" s="505"/>
      <c r="AC16" s="505"/>
      <c r="AD16" s="505"/>
      <c r="AE16" s="505"/>
      <c r="AF16" s="505"/>
      <c r="AG16" s="505"/>
      <c r="AH16" s="505"/>
      <c r="AI16" s="505"/>
      <c r="AJ16" s="505"/>
      <c r="AK16" s="505"/>
      <c r="AL16" s="505"/>
      <c r="AM16" s="505"/>
      <c r="AN16" s="505"/>
      <c r="AO16" s="505"/>
      <c r="AP16" s="505"/>
      <c r="AQ16" s="505"/>
      <c r="AR16" s="505"/>
      <c r="AS16" s="505"/>
      <c r="AT16" s="505"/>
      <c r="AU16" s="505"/>
      <c r="AV16" s="505"/>
      <c r="AW16" s="505"/>
      <c r="AX16" s="505"/>
      <c r="AY16" s="505"/>
      <c r="AZ16" s="505"/>
      <c r="BA16" s="505"/>
      <c r="BB16" s="505"/>
      <c r="BC16" s="505"/>
      <c r="BD16" s="505"/>
      <c r="BE16" s="505"/>
      <c r="BF16" s="505"/>
      <c r="BG16" s="505"/>
      <c r="BH16" s="505"/>
      <c r="BI16" s="505"/>
      <c r="BJ16" s="505"/>
      <c r="BK16" s="505"/>
      <c r="BL16" s="505"/>
      <c r="BM16" s="505"/>
      <c r="BN16" s="505"/>
      <c r="BO16" s="505"/>
      <c r="BP16" s="505"/>
      <c r="BQ16" s="505"/>
      <c r="BR16" s="661">
        <f t="shared" si="0"/>
        <v>41.1</v>
      </c>
      <c r="BS16" s="662" t="s">
        <v>409</v>
      </c>
    </row>
    <row r="17" spans="1:71" x14ac:dyDescent="0.35">
      <c r="A17" s="505">
        <v>8</v>
      </c>
      <c r="B17" s="658" t="s">
        <v>1491</v>
      </c>
      <c r="C17" s="664" t="s">
        <v>203</v>
      </c>
      <c r="D17" s="659" t="s">
        <v>20</v>
      </c>
      <c r="E17" s="661">
        <f>+VLOOKUP(C17,'Erection Compiled'!$C$8:$I$334,7,FALSE)</f>
        <v>38.847605999999992</v>
      </c>
      <c r="F17" s="506">
        <v>45870</v>
      </c>
      <c r="G17" s="663">
        <v>45875</v>
      </c>
      <c r="H17" s="679">
        <v>6.2</v>
      </c>
      <c r="I17" s="679">
        <v>6.2</v>
      </c>
      <c r="J17" s="679">
        <v>7.2</v>
      </c>
      <c r="K17" s="679">
        <v>6.9</v>
      </c>
      <c r="L17" s="679">
        <v>6.5</v>
      </c>
      <c r="M17" s="505">
        <v>5.8</v>
      </c>
      <c r="N17" s="505"/>
      <c r="O17" s="505"/>
      <c r="P17" s="505"/>
      <c r="Q17" s="505"/>
      <c r="R17" s="505"/>
      <c r="S17" s="505"/>
      <c r="T17" s="505"/>
      <c r="U17" s="505"/>
      <c r="V17" s="505"/>
      <c r="W17" s="505"/>
      <c r="X17" s="505"/>
      <c r="Y17" s="505"/>
      <c r="Z17" s="505"/>
      <c r="AA17" s="505"/>
      <c r="AB17" s="505"/>
      <c r="AC17" s="505"/>
      <c r="AD17" s="505"/>
      <c r="AE17" s="505"/>
      <c r="AF17" s="505"/>
      <c r="AG17" s="505"/>
      <c r="AH17" s="505"/>
      <c r="AI17" s="505"/>
      <c r="AJ17" s="505"/>
      <c r="AK17" s="505"/>
      <c r="AL17" s="505"/>
      <c r="AM17" s="505"/>
      <c r="AN17" s="505"/>
      <c r="AO17" s="505"/>
      <c r="AP17" s="505"/>
      <c r="AQ17" s="505"/>
      <c r="AR17" s="505"/>
      <c r="AS17" s="505"/>
      <c r="AT17" s="505"/>
      <c r="AU17" s="505"/>
      <c r="AV17" s="505"/>
      <c r="AW17" s="505"/>
      <c r="AX17" s="505"/>
      <c r="AY17" s="505"/>
      <c r="AZ17" s="505"/>
      <c r="BA17" s="505"/>
      <c r="BB17" s="505"/>
      <c r="BC17" s="505"/>
      <c r="BD17" s="505"/>
      <c r="BE17" s="505"/>
      <c r="BF17" s="505"/>
      <c r="BG17" s="505"/>
      <c r="BH17" s="505"/>
      <c r="BI17" s="505"/>
      <c r="BJ17" s="505"/>
      <c r="BK17" s="505"/>
      <c r="BL17" s="505"/>
      <c r="BM17" s="505"/>
      <c r="BN17" s="505"/>
      <c r="BO17" s="505"/>
      <c r="BP17" s="505"/>
      <c r="BQ17" s="505"/>
      <c r="BR17" s="661">
        <f t="shared" si="0"/>
        <v>38.799999999999997</v>
      </c>
      <c r="BS17" s="662" t="s">
        <v>409</v>
      </c>
    </row>
    <row r="18" spans="1:71" x14ac:dyDescent="0.35">
      <c r="A18" s="505">
        <v>9</v>
      </c>
      <c r="B18" s="658" t="s">
        <v>1402</v>
      </c>
      <c r="C18" s="664" t="s">
        <v>461</v>
      </c>
      <c r="D18" s="659" t="s">
        <v>234</v>
      </c>
      <c r="E18" s="661">
        <f>+VLOOKUP(C18,'Erection Compiled'!$C$8:$I$334,7,FALSE)</f>
        <v>37.504372000000004</v>
      </c>
      <c r="F18" s="506">
        <v>45863</v>
      </c>
      <c r="G18" s="663">
        <v>45878</v>
      </c>
      <c r="H18" s="660">
        <v>2.9</v>
      </c>
      <c r="I18" s="661">
        <v>2.7</v>
      </c>
      <c r="J18" s="660">
        <v>3.2</v>
      </c>
      <c r="K18" s="660">
        <v>3.5</v>
      </c>
      <c r="L18" s="505">
        <v>3.8</v>
      </c>
      <c r="M18" s="505">
        <v>3.1</v>
      </c>
      <c r="N18" s="505">
        <v>2.9</v>
      </c>
      <c r="O18" s="505">
        <v>2.8</v>
      </c>
      <c r="P18" s="505">
        <v>2.7</v>
      </c>
      <c r="Q18" s="505"/>
      <c r="R18" s="505"/>
      <c r="S18" s="505"/>
      <c r="T18" s="505"/>
      <c r="U18" s="505"/>
      <c r="V18" s="505"/>
      <c r="W18" s="505"/>
      <c r="X18" s="505"/>
      <c r="Y18" s="505"/>
      <c r="Z18" s="505"/>
      <c r="AA18" s="505"/>
      <c r="AB18" s="505"/>
      <c r="AC18" s="505"/>
      <c r="AD18" s="505"/>
      <c r="AE18" s="505"/>
      <c r="AF18" s="505"/>
      <c r="AG18" s="505"/>
      <c r="AH18" s="505"/>
      <c r="AI18" s="505"/>
      <c r="AJ18" s="505"/>
      <c r="AK18" s="505"/>
      <c r="AL18" s="505"/>
      <c r="AM18" s="505"/>
      <c r="AN18" s="505"/>
      <c r="AO18" s="505"/>
      <c r="AP18" s="505"/>
      <c r="AQ18" s="505"/>
      <c r="AR18" s="505"/>
      <c r="AS18" s="505"/>
      <c r="AT18" s="505"/>
      <c r="AU18" s="505"/>
      <c r="AV18" s="505"/>
      <c r="AW18" s="505"/>
      <c r="AX18" s="505"/>
      <c r="AY18" s="505"/>
      <c r="AZ18" s="505"/>
      <c r="BA18" s="505"/>
      <c r="BB18" s="505"/>
      <c r="BC18" s="505"/>
      <c r="BD18" s="505"/>
      <c r="BE18" s="505"/>
      <c r="BF18" s="505"/>
      <c r="BG18" s="505"/>
      <c r="BH18" s="505"/>
      <c r="BI18" s="505"/>
      <c r="BJ18" s="505"/>
      <c r="BK18" s="505"/>
      <c r="BL18" s="505"/>
      <c r="BM18" s="505"/>
      <c r="BN18" s="505"/>
      <c r="BO18" s="505"/>
      <c r="BP18" s="505"/>
      <c r="BQ18" s="505"/>
      <c r="BR18" s="661">
        <f t="shared" si="0"/>
        <v>27.6</v>
      </c>
      <c r="BS18" s="662" t="s">
        <v>409</v>
      </c>
    </row>
    <row r="19" spans="1:71" x14ac:dyDescent="0.35">
      <c r="A19" s="505">
        <v>10</v>
      </c>
      <c r="B19" s="658" t="s">
        <v>1490</v>
      </c>
      <c r="C19" s="664" t="s">
        <v>184</v>
      </c>
      <c r="D19" s="659" t="s">
        <v>234</v>
      </c>
      <c r="E19" s="661">
        <f>+VLOOKUP(C19,'Erection Compiled'!$C$8:$I$334,7,FALSE)</f>
        <v>37.504372000000004</v>
      </c>
      <c r="F19" s="506">
        <v>45869</v>
      </c>
      <c r="G19" s="663">
        <v>45878</v>
      </c>
      <c r="H19" s="660">
        <v>3.3</v>
      </c>
      <c r="I19" s="661">
        <v>3.8</v>
      </c>
      <c r="J19" s="660">
        <v>3.2</v>
      </c>
      <c r="K19" s="660">
        <v>3.8</v>
      </c>
      <c r="L19" s="505">
        <v>4.2</v>
      </c>
      <c r="M19" s="505">
        <v>4.5</v>
      </c>
      <c r="N19" s="505">
        <v>4.0999999999999996</v>
      </c>
      <c r="O19" s="505">
        <v>3.8</v>
      </c>
      <c r="P19" s="505">
        <v>4.0999999999999996</v>
      </c>
      <c r="Q19" s="505"/>
      <c r="R19" s="505"/>
      <c r="S19" s="505"/>
      <c r="T19" s="505"/>
      <c r="U19" s="505"/>
      <c r="V19" s="505"/>
      <c r="W19" s="505"/>
      <c r="X19" s="505"/>
      <c r="Y19" s="505"/>
      <c r="Z19" s="505"/>
      <c r="AA19" s="505"/>
      <c r="AB19" s="505"/>
      <c r="AC19" s="505"/>
      <c r="AD19" s="505"/>
      <c r="AE19" s="505"/>
      <c r="AF19" s="505"/>
      <c r="AG19" s="505"/>
      <c r="AH19" s="505"/>
      <c r="AI19" s="505"/>
      <c r="AJ19" s="505"/>
      <c r="AK19" s="505"/>
      <c r="AL19" s="505"/>
      <c r="AM19" s="505"/>
      <c r="AN19" s="505"/>
      <c r="AO19" s="505"/>
      <c r="AP19" s="505"/>
      <c r="AQ19" s="505"/>
      <c r="AR19" s="505"/>
      <c r="AS19" s="505"/>
      <c r="AT19" s="505"/>
      <c r="AU19" s="505"/>
      <c r="AV19" s="505"/>
      <c r="AW19" s="505"/>
      <c r="AX19" s="505"/>
      <c r="AY19" s="505"/>
      <c r="AZ19" s="505"/>
      <c r="BA19" s="505"/>
      <c r="BB19" s="505"/>
      <c r="BC19" s="505"/>
      <c r="BD19" s="505"/>
      <c r="BE19" s="505"/>
      <c r="BF19" s="505"/>
      <c r="BG19" s="505"/>
      <c r="BH19" s="505"/>
      <c r="BI19" s="505"/>
      <c r="BJ19" s="505"/>
      <c r="BK19" s="505"/>
      <c r="BL19" s="505"/>
      <c r="BM19" s="505"/>
      <c r="BN19" s="505"/>
      <c r="BO19" s="505"/>
      <c r="BP19" s="505"/>
      <c r="BQ19" s="505"/>
      <c r="BR19" s="661">
        <f t="shared" si="0"/>
        <v>34.799999999999997</v>
      </c>
      <c r="BS19" s="662" t="s">
        <v>409</v>
      </c>
    </row>
    <row r="20" spans="1:71" x14ac:dyDescent="0.35">
      <c r="A20" s="505">
        <v>11</v>
      </c>
      <c r="B20" s="658" t="s">
        <v>1478</v>
      </c>
      <c r="C20" s="664" t="s">
        <v>677</v>
      </c>
      <c r="D20" s="659" t="str">
        <f>+VLOOKUP(C20,Foundation!$C$8:$D$495,2,FALSE)</f>
        <v>DA+9</v>
      </c>
      <c r="E20" s="661">
        <f>+VLOOKUP(C20,'Erection Compiled'!$C$8:$I$334,7,FALSE)</f>
        <v>47.184350000000002</v>
      </c>
      <c r="F20" s="506">
        <v>45873</v>
      </c>
      <c r="G20" s="663">
        <v>45878</v>
      </c>
      <c r="H20" s="660"/>
      <c r="I20" s="661"/>
      <c r="J20" s="660"/>
      <c r="K20" s="660">
        <v>5.2</v>
      </c>
      <c r="L20" s="505">
        <v>8.1999999999999993</v>
      </c>
      <c r="M20" s="505">
        <v>8.9</v>
      </c>
      <c r="N20" s="505">
        <v>9.1</v>
      </c>
      <c r="O20" s="505">
        <v>8.6999999999999993</v>
      </c>
      <c r="P20" s="505">
        <v>7.1</v>
      </c>
      <c r="Q20" s="505"/>
      <c r="R20" s="505"/>
      <c r="S20" s="505"/>
      <c r="T20" s="505"/>
      <c r="U20" s="505"/>
      <c r="V20" s="505"/>
      <c r="W20" s="505"/>
      <c r="X20" s="505"/>
      <c r="Y20" s="505"/>
      <c r="Z20" s="505"/>
      <c r="AA20" s="505"/>
      <c r="AB20" s="505"/>
      <c r="AC20" s="505"/>
      <c r="AD20" s="505"/>
      <c r="AE20" s="505"/>
      <c r="AF20" s="505"/>
      <c r="AG20" s="505"/>
      <c r="AH20" s="505"/>
      <c r="AI20" s="505"/>
      <c r="AJ20" s="505"/>
      <c r="AK20" s="505"/>
      <c r="AL20" s="505"/>
      <c r="AM20" s="505"/>
      <c r="AN20" s="505"/>
      <c r="AO20" s="505"/>
      <c r="AP20" s="505"/>
      <c r="AQ20" s="505"/>
      <c r="AR20" s="505"/>
      <c r="AS20" s="505"/>
      <c r="AT20" s="505"/>
      <c r="AU20" s="505"/>
      <c r="AV20" s="505"/>
      <c r="AW20" s="505"/>
      <c r="AX20" s="505"/>
      <c r="AY20" s="505"/>
      <c r="AZ20" s="505"/>
      <c r="BA20" s="505"/>
      <c r="BB20" s="505"/>
      <c r="BC20" s="505"/>
      <c r="BD20" s="505"/>
      <c r="BE20" s="505"/>
      <c r="BF20" s="505"/>
      <c r="BG20" s="505"/>
      <c r="BH20" s="505"/>
      <c r="BI20" s="505"/>
      <c r="BJ20" s="505"/>
      <c r="BK20" s="505"/>
      <c r="BL20" s="505"/>
      <c r="BM20" s="505"/>
      <c r="BN20" s="505"/>
      <c r="BO20" s="505"/>
      <c r="BP20" s="505"/>
      <c r="BQ20" s="505"/>
      <c r="BR20" s="661">
        <f t="shared" si="0"/>
        <v>47.199999999999996</v>
      </c>
      <c r="BS20" s="662" t="s">
        <v>409</v>
      </c>
    </row>
    <row r="21" spans="1:71" x14ac:dyDescent="0.35">
      <c r="A21" s="505">
        <v>12</v>
      </c>
      <c r="B21" s="658" t="s">
        <v>1426</v>
      </c>
      <c r="C21" s="664" t="s">
        <v>471</v>
      </c>
      <c r="D21" s="659" t="str">
        <f>+VLOOKUP(C21,Foundation!$C$8:$D$495,2,FALSE)</f>
        <v>DA+0</v>
      </c>
      <c r="E21" s="661">
        <f>+VLOOKUP(C21,'Erection Compiled'!$C$8:$I$334,7,FALSE)</f>
        <v>37.504372000000004</v>
      </c>
      <c r="F21" s="506">
        <v>45873</v>
      </c>
      <c r="G21" s="663">
        <v>45878</v>
      </c>
      <c r="H21" s="660"/>
      <c r="I21" s="661"/>
      <c r="J21" s="660"/>
      <c r="K21" s="660">
        <v>5.2</v>
      </c>
      <c r="L21" s="505">
        <v>6.3</v>
      </c>
      <c r="M21" s="505">
        <v>6.2</v>
      </c>
      <c r="N21" s="505">
        <v>6.8</v>
      </c>
      <c r="O21" s="505">
        <v>6.9</v>
      </c>
      <c r="P21" s="505">
        <v>6.1</v>
      </c>
      <c r="Q21" s="505"/>
      <c r="R21" s="505"/>
      <c r="S21" s="505"/>
      <c r="T21" s="505"/>
      <c r="U21" s="505"/>
      <c r="V21" s="505"/>
      <c r="W21" s="505"/>
      <c r="X21" s="505"/>
      <c r="Y21" s="505"/>
      <c r="Z21" s="505"/>
      <c r="AA21" s="505"/>
      <c r="AB21" s="505"/>
      <c r="AC21" s="505"/>
      <c r="AD21" s="505"/>
      <c r="AE21" s="505"/>
      <c r="AF21" s="505"/>
      <c r="AG21" s="505"/>
      <c r="AH21" s="505"/>
      <c r="AI21" s="505"/>
      <c r="AJ21" s="505"/>
      <c r="AK21" s="505"/>
      <c r="AL21" s="505"/>
      <c r="AM21" s="505"/>
      <c r="AN21" s="505"/>
      <c r="AO21" s="505"/>
      <c r="AP21" s="505"/>
      <c r="AQ21" s="505"/>
      <c r="AR21" s="505"/>
      <c r="AS21" s="505"/>
      <c r="AT21" s="505"/>
      <c r="AU21" s="505"/>
      <c r="AV21" s="505"/>
      <c r="AW21" s="505"/>
      <c r="AX21" s="505"/>
      <c r="AY21" s="505"/>
      <c r="AZ21" s="505"/>
      <c r="BA21" s="505"/>
      <c r="BB21" s="505"/>
      <c r="BC21" s="505"/>
      <c r="BD21" s="505"/>
      <c r="BE21" s="505"/>
      <c r="BF21" s="505"/>
      <c r="BG21" s="505"/>
      <c r="BH21" s="505"/>
      <c r="BI21" s="505"/>
      <c r="BJ21" s="505"/>
      <c r="BK21" s="505"/>
      <c r="BL21" s="505"/>
      <c r="BM21" s="505"/>
      <c r="BN21" s="505"/>
      <c r="BO21" s="505"/>
      <c r="BP21" s="505"/>
      <c r="BQ21" s="505"/>
      <c r="BR21" s="661">
        <f t="shared" si="0"/>
        <v>37.5</v>
      </c>
      <c r="BS21" s="662" t="s">
        <v>409</v>
      </c>
    </row>
    <row r="22" spans="1:71" x14ac:dyDescent="0.35">
      <c r="A22" s="505">
        <v>13</v>
      </c>
      <c r="B22" s="658" t="s">
        <v>1426</v>
      </c>
      <c r="C22" s="664" t="s">
        <v>76</v>
      </c>
      <c r="D22" s="659" t="str">
        <f>+VLOOKUP(C22,Foundation!$C$8:$D$495,2,FALSE)</f>
        <v>DB1+0</v>
      </c>
      <c r="E22" s="661">
        <f>+VLOOKUP(C22,'Erection Compiled'!$C$8:$I$334,7,FALSE)</f>
        <v>57.597240999999997</v>
      </c>
      <c r="F22" s="506">
        <v>45868</v>
      </c>
      <c r="G22" s="663">
        <v>45881</v>
      </c>
      <c r="H22" s="679">
        <v>2.8</v>
      </c>
      <c r="I22" s="679">
        <v>5.0999999999999996</v>
      </c>
      <c r="J22" s="679">
        <v>5.2</v>
      </c>
      <c r="K22" s="679">
        <v>4.5</v>
      </c>
      <c r="L22" s="679">
        <v>4.5999999999999996</v>
      </c>
      <c r="M22" s="679">
        <v>4.3</v>
      </c>
      <c r="N22" s="679">
        <v>5.0999999999999996</v>
      </c>
      <c r="O22" s="679">
        <v>4.3</v>
      </c>
      <c r="P22" s="679">
        <v>4.8</v>
      </c>
      <c r="Q22" s="679">
        <v>5.4</v>
      </c>
      <c r="R22" s="679">
        <v>4.9000000000000004</v>
      </c>
      <c r="S22" s="679">
        <v>6.6</v>
      </c>
      <c r="T22" s="505"/>
      <c r="U22" s="505"/>
      <c r="V22" s="505"/>
      <c r="W22" s="505"/>
      <c r="X22" s="505"/>
      <c r="Y22" s="505"/>
      <c r="Z22" s="505"/>
      <c r="AA22" s="505"/>
      <c r="AB22" s="505"/>
      <c r="AC22" s="505"/>
      <c r="AD22" s="505"/>
      <c r="AE22" s="505"/>
      <c r="AF22" s="505"/>
      <c r="AG22" s="505"/>
      <c r="AH22" s="505"/>
      <c r="AI22" s="505"/>
      <c r="AJ22" s="505"/>
      <c r="AK22" s="505"/>
      <c r="AL22" s="505"/>
      <c r="AM22" s="505"/>
      <c r="AN22" s="505"/>
      <c r="AO22" s="505"/>
      <c r="AP22" s="505"/>
      <c r="AQ22" s="505"/>
      <c r="AR22" s="505"/>
      <c r="AS22" s="505"/>
      <c r="AT22" s="505"/>
      <c r="AU22" s="505"/>
      <c r="AV22" s="505"/>
      <c r="AW22" s="505"/>
      <c r="AX22" s="505"/>
      <c r="AY22" s="505"/>
      <c r="AZ22" s="505"/>
      <c r="BA22" s="505"/>
      <c r="BB22" s="505"/>
      <c r="BC22" s="505"/>
      <c r="BD22" s="505"/>
      <c r="BE22" s="505"/>
      <c r="BF22" s="505"/>
      <c r="BG22" s="505"/>
      <c r="BH22" s="505"/>
      <c r="BI22" s="505"/>
      <c r="BJ22" s="505"/>
      <c r="BK22" s="505"/>
      <c r="BL22" s="505"/>
      <c r="BM22" s="505"/>
      <c r="BN22" s="505"/>
      <c r="BO22" s="505"/>
      <c r="BP22" s="505"/>
      <c r="BQ22" s="505"/>
      <c r="BR22" s="661">
        <f t="shared" si="0"/>
        <v>57.599999999999994</v>
      </c>
      <c r="BS22" s="662" t="s">
        <v>409</v>
      </c>
    </row>
    <row r="23" spans="1:71" x14ac:dyDescent="0.35">
      <c r="A23" s="505">
        <v>14</v>
      </c>
      <c r="B23" s="658" t="s">
        <v>1492</v>
      </c>
      <c r="C23" s="664" t="s">
        <v>451</v>
      </c>
      <c r="D23" s="659" t="s">
        <v>242</v>
      </c>
      <c r="E23" s="661">
        <f>+VLOOKUP(C23,'Erection Compiled'!$C$8:$I$334,7,FALSE)</f>
        <v>66.381106999999986</v>
      </c>
      <c r="F23" s="506">
        <v>45867</v>
      </c>
      <c r="G23" s="663">
        <v>45882</v>
      </c>
      <c r="H23" s="679">
        <v>3.3</v>
      </c>
      <c r="I23" s="679">
        <v>3.6</v>
      </c>
      <c r="J23" s="679">
        <v>3.8</v>
      </c>
      <c r="K23" s="679">
        <v>4.9000000000000004</v>
      </c>
      <c r="L23" s="679">
        <v>5.0999999999999996</v>
      </c>
      <c r="M23" s="679">
        <v>5.2</v>
      </c>
      <c r="N23" s="679">
        <v>5.3</v>
      </c>
      <c r="O23" s="679">
        <v>5.7</v>
      </c>
      <c r="P23" s="679">
        <v>5.5</v>
      </c>
      <c r="Q23" s="679">
        <v>5.9</v>
      </c>
      <c r="R23" s="679">
        <v>6.2</v>
      </c>
      <c r="S23" s="679">
        <v>5.6</v>
      </c>
      <c r="T23" s="679">
        <v>6.3</v>
      </c>
      <c r="U23" s="679"/>
      <c r="V23" s="679"/>
      <c r="W23" s="679"/>
      <c r="X23" s="679"/>
      <c r="Y23" s="679"/>
      <c r="Z23" s="679"/>
      <c r="AA23" s="679"/>
      <c r="AB23" s="679"/>
      <c r="AC23" s="679"/>
      <c r="AD23" s="679"/>
      <c r="AE23" s="679"/>
      <c r="AF23" s="679"/>
      <c r="AG23" s="679"/>
      <c r="AH23" s="679"/>
      <c r="AI23" s="679"/>
      <c r="AJ23" s="679"/>
      <c r="AK23" s="679"/>
      <c r="AL23" s="679"/>
      <c r="AM23" s="505"/>
      <c r="AN23" s="505"/>
      <c r="AO23" s="505"/>
      <c r="AP23" s="505"/>
      <c r="AQ23" s="505"/>
      <c r="AR23" s="505"/>
      <c r="AS23" s="505"/>
      <c r="AT23" s="505"/>
      <c r="AU23" s="505"/>
      <c r="AV23" s="505"/>
      <c r="AW23" s="505"/>
      <c r="AX23" s="505"/>
      <c r="AY23" s="505"/>
      <c r="AZ23" s="505"/>
      <c r="BA23" s="505"/>
      <c r="BB23" s="505"/>
      <c r="BC23" s="505"/>
      <c r="BD23" s="505"/>
      <c r="BE23" s="505"/>
      <c r="BF23" s="505"/>
      <c r="BG23" s="505"/>
      <c r="BH23" s="505"/>
      <c r="BI23" s="505"/>
      <c r="BJ23" s="505"/>
      <c r="BK23" s="505"/>
      <c r="BL23" s="505"/>
      <c r="BM23" s="505"/>
      <c r="BN23" s="505"/>
      <c r="BO23" s="505"/>
      <c r="BP23" s="505"/>
      <c r="BQ23" s="505"/>
      <c r="BR23" s="661">
        <f t="shared" si="0"/>
        <v>66.400000000000006</v>
      </c>
      <c r="BS23" s="662" t="s">
        <v>409</v>
      </c>
    </row>
    <row r="24" spans="1:71" x14ac:dyDescent="0.35">
      <c r="A24" s="505">
        <v>15</v>
      </c>
      <c r="B24" s="658" t="s">
        <v>1527</v>
      </c>
      <c r="C24" s="664" t="s">
        <v>752</v>
      </c>
      <c r="D24" s="659" t="str">
        <f>+VLOOKUP(C24,Foundation!$C$8:$D$495,2,FALSE)</f>
        <v>DA+6</v>
      </c>
      <c r="E24" s="661">
        <f>+VLOOKUP(C24,'Erection Compiled'!$C$8:$I$334,7,FALSE)</f>
        <v>45.413028000000004</v>
      </c>
      <c r="F24" s="506">
        <v>45876</v>
      </c>
      <c r="G24" s="663">
        <v>45882</v>
      </c>
      <c r="H24" s="679"/>
      <c r="I24" s="679"/>
      <c r="J24" s="679"/>
      <c r="K24" s="679"/>
      <c r="L24" s="679"/>
      <c r="M24" s="679"/>
      <c r="N24" s="679">
        <v>5.7</v>
      </c>
      <c r="O24" s="679">
        <v>6.9</v>
      </c>
      <c r="P24" s="679">
        <v>6.2</v>
      </c>
      <c r="Q24" s="679">
        <v>6.8</v>
      </c>
      <c r="R24" s="679">
        <v>6.1</v>
      </c>
      <c r="S24" s="679">
        <v>7.2</v>
      </c>
      <c r="T24" s="679">
        <v>6.2</v>
      </c>
      <c r="U24" s="679"/>
      <c r="V24" s="679"/>
      <c r="W24" s="679"/>
      <c r="X24" s="679"/>
      <c r="Y24" s="679"/>
      <c r="Z24" s="679"/>
      <c r="AA24" s="679"/>
      <c r="AB24" s="679"/>
      <c r="AC24" s="679"/>
      <c r="AD24" s="679"/>
      <c r="AE24" s="679"/>
      <c r="AF24" s="679"/>
      <c r="AG24" s="679"/>
      <c r="AH24" s="679"/>
      <c r="AI24" s="679"/>
      <c r="AJ24" s="679"/>
      <c r="AK24" s="679"/>
      <c r="AL24" s="679"/>
      <c r="AM24" s="505"/>
      <c r="AN24" s="505"/>
      <c r="AO24" s="505"/>
      <c r="AP24" s="505"/>
      <c r="AQ24" s="505"/>
      <c r="AR24" s="505"/>
      <c r="AS24" s="505"/>
      <c r="AT24" s="505"/>
      <c r="AU24" s="505"/>
      <c r="AV24" s="505"/>
      <c r="AW24" s="505"/>
      <c r="AX24" s="505"/>
      <c r="AY24" s="505"/>
      <c r="AZ24" s="505"/>
      <c r="BA24" s="505"/>
      <c r="BB24" s="505"/>
      <c r="BC24" s="505"/>
      <c r="BD24" s="505"/>
      <c r="BE24" s="505"/>
      <c r="BF24" s="505"/>
      <c r="BG24" s="505"/>
      <c r="BH24" s="505"/>
      <c r="BI24" s="505"/>
      <c r="BJ24" s="505"/>
      <c r="BK24" s="505"/>
      <c r="BL24" s="505"/>
      <c r="BM24" s="505"/>
      <c r="BN24" s="505"/>
      <c r="BO24" s="505"/>
      <c r="BP24" s="505"/>
      <c r="BQ24" s="505"/>
      <c r="BR24" s="661">
        <f t="shared" si="0"/>
        <v>45.100000000000009</v>
      </c>
      <c r="BS24" s="662" t="s">
        <v>409</v>
      </c>
    </row>
    <row r="25" spans="1:71" x14ac:dyDescent="0.35">
      <c r="A25" s="505">
        <v>16</v>
      </c>
      <c r="B25" s="658" t="s">
        <v>1483</v>
      </c>
      <c r="C25" s="664" t="s">
        <v>687</v>
      </c>
      <c r="D25" s="659" t="str">
        <f>+VLOOKUP(C25,Foundation!$C$8:$D$495,2,FALSE)</f>
        <v>DA+9</v>
      </c>
      <c r="E25" s="661">
        <f>+VLOOKUP(C25,'Erection Compiled'!$C$8:$I$334,7,FALSE)</f>
        <v>47.184350000000002</v>
      </c>
      <c r="F25" s="506">
        <v>45873</v>
      </c>
      <c r="G25" s="663">
        <v>45885</v>
      </c>
      <c r="H25" s="679"/>
      <c r="I25" s="679"/>
      <c r="J25" s="679"/>
      <c r="K25" s="679">
        <v>3.1</v>
      </c>
      <c r="L25" s="679">
        <v>3.4</v>
      </c>
      <c r="M25" s="679">
        <v>4.9000000000000004</v>
      </c>
      <c r="N25" s="679">
        <v>2.1</v>
      </c>
      <c r="O25" s="679">
        <v>3.2</v>
      </c>
      <c r="P25" s="679">
        <v>3.8</v>
      </c>
      <c r="Q25" s="679">
        <v>4.0999999999999996</v>
      </c>
      <c r="R25" s="679">
        <v>4.0999999999999996</v>
      </c>
      <c r="S25" s="679">
        <v>4.7</v>
      </c>
      <c r="T25" s="679">
        <v>4.9000000000000004</v>
      </c>
      <c r="U25" s="679">
        <v>4.0999999999999996</v>
      </c>
      <c r="V25" s="679"/>
      <c r="W25" s="679">
        <v>4.7</v>
      </c>
      <c r="X25" s="679"/>
      <c r="Y25" s="679"/>
      <c r="Z25" s="679"/>
      <c r="AA25" s="679"/>
      <c r="AB25" s="679"/>
      <c r="AC25" s="679"/>
      <c r="AD25" s="679"/>
      <c r="AE25" s="679"/>
      <c r="AF25" s="679"/>
      <c r="AG25" s="679"/>
      <c r="AH25" s="679"/>
      <c r="AI25" s="679"/>
      <c r="AJ25" s="679"/>
      <c r="AK25" s="679"/>
      <c r="AL25" s="679"/>
      <c r="AM25" s="505"/>
      <c r="AN25" s="505"/>
      <c r="AO25" s="505"/>
      <c r="AP25" s="505"/>
      <c r="AQ25" s="505"/>
      <c r="AR25" s="505"/>
      <c r="AS25" s="505"/>
      <c r="AT25" s="505"/>
      <c r="AU25" s="505"/>
      <c r="AV25" s="505"/>
      <c r="AW25" s="505"/>
      <c r="AX25" s="505"/>
      <c r="AY25" s="505"/>
      <c r="AZ25" s="505"/>
      <c r="BA25" s="505"/>
      <c r="BB25" s="505"/>
      <c r="BC25" s="505"/>
      <c r="BD25" s="505"/>
      <c r="BE25" s="505"/>
      <c r="BF25" s="505"/>
      <c r="BG25" s="505"/>
      <c r="BH25" s="505"/>
      <c r="BI25" s="505"/>
      <c r="BJ25" s="505"/>
      <c r="BK25" s="505"/>
      <c r="BL25" s="505"/>
      <c r="BM25" s="505"/>
      <c r="BN25" s="505"/>
      <c r="BO25" s="505"/>
      <c r="BP25" s="505"/>
      <c r="BQ25" s="505"/>
      <c r="BR25" s="661">
        <f t="shared" si="0"/>
        <v>47.100000000000009</v>
      </c>
      <c r="BS25" s="662" t="s">
        <v>409</v>
      </c>
    </row>
    <row r="26" spans="1:71" x14ac:dyDescent="0.35">
      <c r="A26" s="505">
        <v>17</v>
      </c>
      <c r="B26" s="658" t="s">
        <v>1528</v>
      </c>
      <c r="C26" s="664" t="s">
        <v>678</v>
      </c>
      <c r="D26" s="659" t="str">
        <f>+VLOOKUP(C26,Foundation!$C$8:$D$495,2,FALSE)</f>
        <v>DB1+3</v>
      </c>
      <c r="E26" s="661">
        <f>+VLOOKUP(C26,'Erection Compiled'!$C$8:$I$334,7,FALSE)</f>
        <v>60.096777000000003</v>
      </c>
      <c r="F26" s="506">
        <v>45878</v>
      </c>
      <c r="G26" s="663">
        <v>45885</v>
      </c>
      <c r="H26" s="679"/>
      <c r="I26" s="679"/>
      <c r="J26" s="679"/>
      <c r="K26" s="679"/>
      <c r="L26" s="679"/>
      <c r="M26" s="679"/>
      <c r="N26" s="679"/>
      <c r="O26" s="679"/>
      <c r="P26" s="679">
        <v>6.8</v>
      </c>
      <c r="Q26" s="679">
        <v>9.3000000000000007</v>
      </c>
      <c r="R26" s="679">
        <v>9.6999999999999993</v>
      </c>
      <c r="S26" s="679">
        <v>8.1</v>
      </c>
      <c r="T26" s="679">
        <v>8.3000000000000007</v>
      </c>
      <c r="U26" s="679">
        <v>8.1999999999999993</v>
      </c>
      <c r="V26" s="679"/>
      <c r="W26" s="679">
        <v>9.6999999999999993</v>
      </c>
      <c r="X26" s="679"/>
      <c r="Y26" s="679"/>
      <c r="Z26" s="679"/>
      <c r="AA26" s="679"/>
      <c r="AB26" s="679"/>
      <c r="AC26" s="679"/>
      <c r="AD26" s="679"/>
      <c r="AE26" s="679"/>
      <c r="AF26" s="679"/>
      <c r="AG26" s="679"/>
      <c r="AH26" s="679"/>
      <c r="AI26" s="679"/>
      <c r="AJ26" s="679"/>
      <c r="AK26" s="679"/>
      <c r="AL26" s="679"/>
      <c r="AM26" s="505"/>
      <c r="AN26" s="505"/>
      <c r="AO26" s="505"/>
      <c r="AP26" s="505"/>
      <c r="AQ26" s="505"/>
      <c r="AR26" s="505"/>
      <c r="AS26" s="505"/>
      <c r="AT26" s="505"/>
      <c r="AU26" s="505"/>
      <c r="AV26" s="505"/>
      <c r="AW26" s="505"/>
      <c r="AX26" s="505"/>
      <c r="AY26" s="505"/>
      <c r="AZ26" s="505"/>
      <c r="BA26" s="505"/>
      <c r="BB26" s="505"/>
      <c r="BC26" s="505"/>
      <c r="BD26" s="505"/>
      <c r="BE26" s="505"/>
      <c r="BF26" s="505"/>
      <c r="BG26" s="505"/>
      <c r="BH26" s="505"/>
      <c r="BI26" s="505"/>
      <c r="BJ26" s="505"/>
      <c r="BK26" s="505"/>
      <c r="BL26" s="505"/>
      <c r="BM26" s="505"/>
      <c r="BN26" s="505"/>
      <c r="BO26" s="505"/>
      <c r="BP26" s="505"/>
      <c r="BQ26" s="505"/>
      <c r="BR26" s="661">
        <f t="shared" si="0"/>
        <v>60.100000000000009</v>
      </c>
      <c r="BS26" s="662" t="s">
        <v>409</v>
      </c>
    </row>
    <row r="27" spans="1:71" x14ac:dyDescent="0.35">
      <c r="A27" s="505">
        <v>18</v>
      </c>
      <c r="B27" s="658" t="s">
        <v>1523</v>
      </c>
      <c r="C27" s="664" t="s">
        <v>454</v>
      </c>
      <c r="D27" s="659" t="str">
        <f>+VLOOKUP(C27,Foundation!$C$8:$D$495,2,FALSE)</f>
        <v>DA+3</v>
      </c>
      <c r="E27" s="661">
        <f>+VLOOKUP(C27,'Erection Compiled'!$C$8:$I$334,7,FALSE)</f>
        <v>38.847605999999992</v>
      </c>
      <c r="F27" s="506">
        <v>45873</v>
      </c>
      <c r="G27" s="663">
        <v>45886</v>
      </c>
      <c r="H27" s="679"/>
      <c r="I27" s="679"/>
      <c r="J27" s="679"/>
      <c r="K27" s="679">
        <v>2.7714285714285714</v>
      </c>
      <c r="L27" s="679">
        <v>2.7714285714285714</v>
      </c>
      <c r="M27" s="679">
        <v>2.7714285714285714</v>
      </c>
      <c r="N27" s="679">
        <v>2.7714285714285714</v>
      </c>
      <c r="O27" s="679">
        <v>2.7714285714285714</v>
      </c>
      <c r="P27" s="679">
        <v>2.7714285714285714</v>
      </c>
      <c r="Q27" s="679">
        <v>2.7714285714285714</v>
      </c>
      <c r="R27" s="679">
        <v>2.7714285714285714</v>
      </c>
      <c r="S27" s="679">
        <v>2.7714285714285714</v>
      </c>
      <c r="T27" s="679">
        <v>2.7714285714285714</v>
      </c>
      <c r="U27" s="679">
        <v>2.7714285714285714</v>
      </c>
      <c r="V27" s="679">
        <v>2.7714285714285714</v>
      </c>
      <c r="W27" s="679">
        <v>2.7714285714285714</v>
      </c>
      <c r="X27" s="679">
        <v>2.7714285714285714</v>
      </c>
      <c r="Y27" s="679"/>
      <c r="Z27" s="679"/>
      <c r="AA27" s="679"/>
      <c r="AB27" s="679"/>
      <c r="AC27" s="679"/>
      <c r="AD27" s="679"/>
      <c r="AE27" s="679"/>
      <c r="AF27" s="679"/>
      <c r="AG27" s="679"/>
      <c r="AH27" s="679"/>
      <c r="AI27" s="679"/>
      <c r="AJ27" s="679"/>
      <c r="AK27" s="679"/>
      <c r="AL27" s="679"/>
      <c r="AM27" s="505"/>
      <c r="AN27" s="505"/>
      <c r="AO27" s="505"/>
      <c r="AP27" s="505"/>
      <c r="AQ27" s="505"/>
      <c r="AR27" s="505"/>
      <c r="AS27" s="505"/>
      <c r="AT27" s="505"/>
      <c r="AU27" s="505"/>
      <c r="AV27" s="505"/>
      <c r="AW27" s="505"/>
      <c r="AX27" s="505"/>
      <c r="AY27" s="505"/>
      <c r="AZ27" s="505"/>
      <c r="BA27" s="505"/>
      <c r="BB27" s="505"/>
      <c r="BC27" s="505"/>
      <c r="BD27" s="505"/>
      <c r="BE27" s="505"/>
      <c r="BF27" s="505"/>
      <c r="BG27" s="505"/>
      <c r="BH27" s="505"/>
      <c r="BI27" s="505"/>
      <c r="BJ27" s="505"/>
      <c r="BK27" s="505"/>
      <c r="BL27" s="505"/>
      <c r="BM27" s="505"/>
      <c r="BN27" s="505"/>
      <c r="BO27" s="505"/>
      <c r="BP27" s="505"/>
      <c r="BQ27" s="505"/>
      <c r="BR27" s="661">
        <f t="shared" si="0"/>
        <v>38.800000000000004</v>
      </c>
      <c r="BS27" s="662" t="s">
        <v>409</v>
      </c>
    </row>
    <row r="28" spans="1:71" ht="26" x14ac:dyDescent="0.35">
      <c r="A28" s="505">
        <v>19</v>
      </c>
      <c r="B28" s="658" t="s">
        <v>1489</v>
      </c>
      <c r="C28" s="664" t="s">
        <v>684</v>
      </c>
      <c r="D28" s="659" t="str">
        <f>+VLOOKUP(C28,Foundation!$C$8:$D$495,2,FALSE)</f>
        <v>DC2+0</v>
      </c>
      <c r="E28" s="661">
        <f>+VLOOKUP(C28,'Erection Compiled'!$C$8:$I$334,7,FALSE)</f>
        <v>66.381106999999986</v>
      </c>
      <c r="F28" s="506">
        <v>45875</v>
      </c>
      <c r="G28" s="663">
        <v>45886</v>
      </c>
      <c r="H28" s="679"/>
      <c r="I28" s="679"/>
      <c r="J28" s="679"/>
      <c r="K28" s="679"/>
      <c r="L28" s="679"/>
      <c r="M28" s="679">
        <v>5.5317499999999997</v>
      </c>
      <c r="N28" s="679">
        <v>5.5317499999999997</v>
      </c>
      <c r="O28" s="679">
        <v>5.5317499999999997</v>
      </c>
      <c r="P28" s="679">
        <v>5.5317499999999997</v>
      </c>
      <c r="Q28" s="679">
        <v>5.5317499999999997</v>
      </c>
      <c r="R28" s="679">
        <v>5.5317499999999997</v>
      </c>
      <c r="S28" s="679">
        <v>5.5317499999999997</v>
      </c>
      <c r="T28" s="679">
        <v>5.5317499999999997</v>
      </c>
      <c r="U28" s="679">
        <v>5.5317499999999997</v>
      </c>
      <c r="V28" s="679">
        <v>5.5317499999999997</v>
      </c>
      <c r="W28" s="679">
        <v>5.5317499999999997</v>
      </c>
      <c r="X28" s="679">
        <v>5.5317499999999997</v>
      </c>
      <c r="Y28" s="679"/>
      <c r="Z28" s="679"/>
      <c r="AA28" s="679"/>
      <c r="AB28" s="679"/>
      <c r="AC28" s="679"/>
      <c r="AD28" s="679"/>
      <c r="AE28" s="679"/>
      <c r="AF28" s="679"/>
      <c r="AG28" s="679"/>
      <c r="AH28" s="679"/>
      <c r="AI28" s="679"/>
      <c r="AJ28" s="679"/>
      <c r="AK28" s="679"/>
      <c r="AL28" s="679"/>
      <c r="AM28" s="505"/>
      <c r="AN28" s="505"/>
      <c r="AO28" s="505"/>
      <c r="AP28" s="505"/>
      <c r="AQ28" s="505"/>
      <c r="AR28" s="505"/>
      <c r="AS28" s="505"/>
      <c r="AT28" s="505"/>
      <c r="AU28" s="505"/>
      <c r="AV28" s="505"/>
      <c r="AW28" s="505"/>
      <c r="AX28" s="505"/>
      <c r="AY28" s="505"/>
      <c r="AZ28" s="505"/>
      <c r="BA28" s="505"/>
      <c r="BB28" s="505"/>
      <c r="BC28" s="505"/>
      <c r="BD28" s="505"/>
      <c r="BE28" s="505"/>
      <c r="BF28" s="505"/>
      <c r="BG28" s="505"/>
      <c r="BH28" s="505"/>
      <c r="BI28" s="505"/>
      <c r="BJ28" s="505"/>
      <c r="BK28" s="505"/>
      <c r="BL28" s="505"/>
      <c r="BM28" s="505"/>
      <c r="BN28" s="505"/>
      <c r="BO28" s="505"/>
      <c r="BP28" s="505"/>
      <c r="BQ28" s="505"/>
      <c r="BR28" s="661">
        <f t="shared" si="0"/>
        <v>66.381000000000014</v>
      </c>
      <c r="BS28" s="662" t="s">
        <v>409</v>
      </c>
    </row>
    <row r="29" spans="1:71" x14ac:dyDescent="0.35">
      <c r="A29" s="505">
        <v>20</v>
      </c>
      <c r="B29" s="658" t="s">
        <v>1491</v>
      </c>
      <c r="C29" s="664" t="s">
        <v>205</v>
      </c>
      <c r="D29" s="659" t="str">
        <f>+VLOOKUP(C29,Foundation!$C$8:$D$495,2,FALSE)</f>
        <v>DA+3</v>
      </c>
      <c r="E29" s="661">
        <f>+VLOOKUP(C29,'Erection Compiled'!$C$8:$I$334,7,FALSE)</f>
        <v>38.847605999999992</v>
      </c>
      <c r="F29" s="506">
        <v>45875</v>
      </c>
      <c r="G29" s="663">
        <v>45886</v>
      </c>
      <c r="H29" s="679"/>
      <c r="I29" s="679"/>
      <c r="J29" s="679"/>
      <c r="K29" s="679"/>
      <c r="L29" s="679"/>
      <c r="M29" s="679">
        <v>3.2333333333333329</v>
      </c>
      <c r="N29" s="679">
        <v>3.2333333333333329</v>
      </c>
      <c r="O29" s="679">
        <v>3.2333333333333329</v>
      </c>
      <c r="P29" s="679">
        <v>3.2333333333333329</v>
      </c>
      <c r="Q29" s="679">
        <v>3.2333333333333329</v>
      </c>
      <c r="R29" s="679">
        <v>3.2333333333333329</v>
      </c>
      <c r="S29" s="679">
        <v>3.2333333333333329</v>
      </c>
      <c r="T29" s="679">
        <v>3.2333333333333329</v>
      </c>
      <c r="U29" s="679">
        <v>3.2333333333333329</v>
      </c>
      <c r="V29" s="679">
        <v>3.2333333333333329</v>
      </c>
      <c r="W29" s="679">
        <v>3.2333333333333329</v>
      </c>
      <c r="X29" s="679">
        <v>3.2333333333333329</v>
      </c>
      <c r="Y29" s="679"/>
      <c r="Z29" s="679"/>
      <c r="AA29" s="679"/>
      <c r="AB29" s="679"/>
      <c r="AC29" s="679"/>
      <c r="AD29" s="679"/>
      <c r="AE29" s="679"/>
      <c r="AF29" s="679"/>
      <c r="AG29" s="679"/>
      <c r="AH29" s="679"/>
      <c r="AI29" s="679"/>
      <c r="AJ29" s="679"/>
      <c r="AK29" s="679"/>
      <c r="AL29" s="679"/>
      <c r="AM29" s="505"/>
      <c r="AN29" s="505"/>
      <c r="AO29" s="505"/>
      <c r="AP29" s="505"/>
      <c r="AQ29" s="505"/>
      <c r="AR29" s="505"/>
      <c r="AS29" s="505"/>
      <c r="AT29" s="505"/>
      <c r="AU29" s="505"/>
      <c r="AV29" s="505"/>
      <c r="AW29" s="505"/>
      <c r="AX29" s="505"/>
      <c r="AY29" s="505"/>
      <c r="AZ29" s="505"/>
      <c r="BA29" s="505"/>
      <c r="BB29" s="505"/>
      <c r="BC29" s="505"/>
      <c r="BD29" s="505"/>
      <c r="BE29" s="505"/>
      <c r="BF29" s="505"/>
      <c r="BG29" s="505"/>
      <c r="BH29" s="505"/>
      <c r="BI29" s="505"/>
      <c r="BJ29" s="505"/>
      <c r="BK29" s="505"/>
      <c r="BL29" s="505"/>
      <c r="BM29" s="505"/>
      <c r="BN29" s="505"/>
      <c r="BO29" s="505"/>
      <c r="BP29" s="505"/>
      <c r="BQ29" s="505"/>
      <c r="BR29" s="661">
        <f t="shared" si="0"/>
        <v>38.800000000000004</v>
      </c>
      <c r="BS29" s="662" t="s">
        <v>409</v>
      </c>
    </row>
    <row r="30" spans="1:71" x14ac:dyDescent="0.35">
      <c r="A30" s="505">
        <v>21</v>
      </c>
      <c r="B30" s="658" t="s">
        <v>1533</v>
      </c>
      <c r="C30" s="664" t="s">
        <v>67</v>
      </c>
      <c r="D30" s="659" t="str">
        <f>+VLOOKUP(C30,Foundation!$C$8:$D$495,2,FALSE)</f>
        <v>DA+3</v>
      </c>
      <c r="E30" s="661">
        <f>+VLOOKUP(C30,'Erection Compiled'!$C$8:$I$334,7,FALSE)</f>
        <v>38.847605999999992</v>
      </c>
      <c r="F30" s="506">
        <v>45878</v>
      </c>
      <c r="G30" s="663">
        <v>45886</v>
      </c>
      <c r="H30" s="679"/>
      <c r="I30" s="679"/>
      <c r="J30" s="679"/>
      <c r="K30" s="679"/>
      <c r="L30" s="679"/>
      <c r="M30" s="679"/>
      <c r="N30" s="679"/>
      <c r="O30" s="679"/>
      <c r="P30" s="679">
        <v>4.3111111111111109</v>
      </c>
      <c r="Q30" s="679">
        <v>4.3111111111111109</v>
      </c>
      <c r="R30" s="679">
        <v>4.3111111111111109</v>
      </c>
      <c r="S30" s="679">
        <v>4.3111111111111109</v>
      </c>
      <c r="T30" s="679">
        <v>4.3111111111111109</v>
      </c>
      <c r="U30" s="679">
        <v>4.3111111111111109</v>
      </c>
      <c r="V30" s="679">
        <v>4.3111111111111109</v>
      </c>
      <c r="W30" s="679">
        <v>4.3111111111111109</v>
      </c>
      <c r="X30" s="679">
        <v>4.3111111111111109</v>
      </c>
      <c r="Y30" s="679"/>
      <c r="Z30" s="679"/>
      <c r="AA30" s="679"/>
      <c r="AB30" s="679"/>
      <c r="AC30" s="679"/>
      <c r="AD30" s="679"/>
      <c r="AE30" s="679"/>
      <c r="AF30" s="679"/>
      <c r="AG30" s="679"/>
      <c r="AH30" s="679"/>
      <c r="AI30" s="679"/>
      <c r="AJ30" s="679"/>
      <c r="AK30" s="679"/>
      <c r="AL30" s="679"/>
      <c r="AM30" s="505"/>
      <c r="AN30" s="505"/>
      <c r="AO30" s="505"/>
      <c r="AP30" s="505"/>
      <c r="AQ30" s="505"/>
      <c r="AR30" s="505"/>
      <c r="AS30" s="505"/>
      <c r="AT30" s="505"/>
      <c r="AU30" s="505"/>
      <c r="AV30" s="505"/>
      <c r="AW30" s="505"/>
      <c r="AX30" s="505"/>
      <c r="AY30" s="505"/>
      <c r="AZ30" s="505"/>
      <c r="BA30" s="505"/>
      <c r="BB30" s="505"/>
      <c r="BC30" s="505"/>
      <c r="BD30" s="505"/>
      <c r="BE30" s="505"/>
      <c r="BF30" s="505"/>
      <c r="BG30" s="505"/>
      <c r="BH30" s="505"/>
      <c r="BI30" s="505"/>
      <c r="BJ30" s="505"/>
      <c r="BK30" s="505"/>
      <c r="BL30" s="505"/>
      <c r="BM30" s="505"/>
      <c r="BN30" s="505"/>
      <c r="BO30" s="505"/>
      <c r="BP30" s="505"/>
      <c r="BQ30" s="505"/>
      <c r="BR30" s="661">
        <f t="shared" si="0"/>
        <v>38.799999999999997</v>
      </c>
      <c r="BS30" s="662" t="s">
        <v>409</v>
      </c>
    </row>
    <row r="31" spans="1:71" x14ac:dyDescent="0.35">
      <c r="A31" s="505">
        <v>22</v>
      </c>
      <c r="B31" s="658" t="s">
        <v>1536</v>
      </c>
      <c r="C31" s="664" t="s">
        <v>559</v>
      </c>
      <c r="D31" s="659" t="str">
        <f>+VLOOKUP(C31,Foundation!$C$8:$D$495,2,FALSE)</f>
        <v>DA+3</v>
      </c>
      <c r="E31" s="661">
        <f>+VLOOKUP(C31,'Erection Compiled'!$C$8:$I$334,7,FALSE)</f>
        <v>38.847605999999992</v>
      </c>
      <c r="F31" s="506">
        <v>45879</v>
      </c>
      <c r="G31" s="663">
        <v>45886</v>
      </c>
      <c r="H31" s="679"/>
      <c r="I31" s="679"/>
      <c r="J31" s="679"/>
      <c r="K31" s="679"/>
      <c r="L31" s="679"/>
      <c r="M31" s="679"/>
      <c r="N31" s="679"/>
      <c r="O31" s="679"/>
      <c r="P31" s="679"/>
      <c r="Q31" s="679">
        <v>4.8499999999999996</v>
      </c>
      <c r="R31" s="679">
        <v>4.8499999999999996</v>
      </c>
      <c r="S31" s="679">
        <v>4.8499999999999996</v>
      </c>
      <c r="T31" s="679">
        <v>4.8499999999999996</v>
      </c>
      <c r="U31" s="679">
        <v>4.8499999999999996</v>
      </c>
      <c r="V31" s="679">
        <v>4.8499999999999996</v>
      </c>
      <c r="W31" s="679">
        <v>4.8499999999999996</v>
      </c>
      <c r="X31" s="679">
        <v>4.8499999999999996</v>
      </c>
      <c r="Y31" s="679"/>
      <c r="Z31" s="679"/>
      <c r="AA31" s="679"/>
      <c r="AB31" s="679"/>
      <c r="AC31" s="679"/>
      <c r="AD31" s="679"/>
      <c r="AE31" s="679"/>
      <c r="AF31" s="679"/>
      <c r="AG31" s="679"/>
      <c r="AH31" s="679"/>
      <c r="AI31" s="679"/>
      <c r="AJ31" s="679"/>
      <c r="AK31" s="679"/>
      <c r="AL31" s="679"/>
      <c r="AM31" s="505"/>
      <c r="AN31" s="505"/>
      <c r="AO31" s="505"/>
      <c r="AP31" s="505"/>
      <c r="AQ31" s="505"/>
      <c r="AR31" s="505"/>
      <c r="AS31" s="505"/>
      <c r="AT31" s="505"/>
      <c r="AU31" s="505"/>
      <c r="AV31" s="505"/>
      <c r="AW31" s="505"/>
      <c r="AX31" s="505"/>
      <c r="AY31" s="505"/>
      <c r="AZ31" s="505"/>
      <c r="BA31" s="505"/>
      <c r="BB31" s="505"/>
      <c r="BC31" s="505"/>
      <c r="BD31" s="505"/>
      <c r="BE31" s="505"/>
      <c r="BF31" s="505"/>
      <c r="BG31" s="505"/>
      <c r="BH31" s="505"/>
      <c r="BI31" s="505"/>
      <c r="BJ31" s="505"/>
      <c r="BK31" s="505"/>
      <c r="BL31" s="505"/>
      <c r="BM31" s="505"/>
      <c r="BN31" s="505"/>
      <c r="BO31" s="505"/>
      <c r="BP31" s="505"/>
      <c r="BQ31" s="505"/>
      <c r="BR31" s="661">
        <f t="shared" si="0"/>
        <v>38.800000000000004</v>
      </c>
      <c r="BS31" s="662" t="s">
        <v>409</v>
      </c>
    </row>
    <row r="32" spans="1:71" x14ac:dyDescent="0.35">
      <c r="A32" s="505">
        <v>23</v>
      </c>
      <c r="B32" s="658" t="s">
        <v>892</v>
      </c>
      <c r="C32" s="664" t="s">
        <v>751</v>
      </c>
      <c r="D32" s="659" t="str">
        <f>+VLOOKUP(C32,Foundation!$C$8:$D$495,2,FALSE)</f>
        <v>DA+0</v>
      </c>
      <c r="E32" s="661">
        <f>+VLOOKUP(C32,'Erection Compiled'!$C$8:$I$334,7,FALSE)</f>
        <v>37.504372000000004</v>
      </c>
      <c r="F32" s="506">
        <v>45882</v>
      </c>
      <c r="G32" s="663">
        <v>45886</v>
      </c>
      <c r="H32" s="679"/>
      <c r="I32" s="679"/>
      <c r="J32" s="679"/>
      <c r="K32" s="679"/>
      <c r="L32" s="679"/>
      <c r="M32" s="679"/>
      <c r="N32" s="679"/>
      <c r="O32" s="679"/>
      <c r="P32" s="679"/>
      <c r="Q32" s="679"/>
      <c r="R32" s="679"/>
      <c r="S32" s="679"/>
      <c r="T32" s="679">
        <v>7.5</v>
      </c>
      <c r="U32" s="679">
        <v>7.5</v>
      </c>
      <c r="V32" s="679">
        <v>7.5</v>
      </c>
      <c r="W32" s="679">
        <v>7.5</v>
      </c>
      <c r="X32" s="679">
        <v>7.5</v>
      </c>
      <c r="Y32" s="679"/>
      <c r="Z32" s="679"/>
      <c r="AA32" s="679"/>
      <c r="AB32" s="679"/>
      <c r="AC32" s="679"/>
      <c r="AD32" s="679"/>
      <c r="AE32" s="679"/>
      <c r="AF32" s="679"/>
      <c r="AG32" s="679"/>
      <c r="AH32" s="679"/>
      <c r="AI32" s="679"/>
      <c r="AJ32" s="679"/>
      <c r="AK32" s="679"/>
      <c r="AL32" s="679"/>
      <c r="AM32" s="505"/>
      <c r="AN32" s="505"/>
      <c r="AO32" s="505"/>
      <c r="AP32" s="505"/>
      <c r="AQ32" s="505"/>
      <c r="AR32" s="505"/>
      <c r="AS32" s="505"/>
      <c r="AT32" s="505"/>
      <c r="AU32" s="505"/>
      <c r="AV32" s="505"/>
      <c r="AW32" s="505"/>
      <c r="AX32" s="505"/>
      <c r="AY32" s="505"/>
      <c r="AZ32" s="505"/>
      <c r="BA32" s="505"/>
      <c r="BB32" s="505"/>
      <c r="BC32" s="505"/>
      <c r="BD32" s="505"/>
      <c r="BE32" s="505"/>
      <c r="BF32" s="505"/>
      <c r="BG32" s="505"/>
      <c r="BH32" s="505"/>
      <c r="BI32" s="505"/>
      <c r="BJ32" s="505"/>
      <c r="BK32" s="505"/>
      <c r="BL32" s="505"/>
      <c r="BM32" s="505"/>
      <c r="BN32" s="505"/>
      <c r="BO32" s="505"/>
      <c r="BP32" s="505"/>
      <c r="BQ32" s="505"/>
      <c r="BR32" s="661">
        <f t="shared" si="0"/>
        <v>37.5</v>
      </c>
      <c r="BS32" s="662" t="s">
        <v>409</v>
      </c>
    </row>
    <row r="33" spans="1:71" x14ac:dyDescent="0.35">
      <c r="A33" s="505">
        <v>24</v>
      </c>
      <c r="B33" s="658" t="s">
        <v>1539</v>
      </c>
      <c r="C33" s="664" t="s">
        <v>580</v>
      </c>
      <c r="D33" s="659" t="str">
        <f>+VLOOKUP(C33,Foundation!$C$8:$D$495,2,FALSE)</f>
        <v>DA+3</v>
      </c>
      <c r="E33" s="661">
        <f>+VLOOKUP(C33,'Erection Compiled'!$C$8:$I$334,7,FALSE)</f>
        <v>38.847605999999992</v>
      </c>
      <c r="F33" s="506">
        <v>45881</v>
      </c>
      <c r="G33" s="663">
        <v>45887</v>
      </c>
      <c r="H33" s="679"/>
      <c r="I33" s="679"/>
      <c r="J33" s="679"/>
      <c r="K33" s="679"/>
      <c r="L33" s="679"/>
      <c r="M33" s="679"/>
      <c r="N33" s="679"/>
      <c r="O33" s="679"/>
      <c r="P33" s="679"/>
      <c r="Q33" s="679"/>
      <c r="R33" s="679"/>
      <c r="S33" s="679">
        <v>5.5428571428571427</v>
      </c>
      <c r="T33" s="679">
        <v>5.5428571428571427</v>
      </c>
      <c r="U33" s="679">
        <v>5.5428571428571427</v>
      </c>
      <c r="V33" s="679">
        <v>5.5428571428571427</v>
      </c>
      <c r="W33" s="679">
        <v>5.5428571428571427</v>
      </c>
      <c r="X33" s="679">
        <v>5.5428571428571427</v>
      </c>
      <c r="Y33" s="679">
        <v>5.5428571428571427</v>
      </c>
      <c r="Z33" s="679"/>
      <c r="AA33" s="679"/>
      <c r="AB33" s="679"/>
      <c r="AC33" s="679"/>
      <c r="AD33" s="679"/>
      <c r="AE33" s="679"/>
      <c r="AF33" s="679"/>
      <c r="AG33" s="679"/>
      <c r="AH33" s="679"/>
      <c r="AI33" s="679"/>
      <c r="AJ33" s="679"/>
      <c r="AK33" s="679"/>
      <c r="AL33" s="679"/>
      <c r="AM33" s="505"/>
      <c r="AN33" s="505"/>
      <c r="AO33" s="505"/>
      <c r="AP33" s="505"/>
      <c r="AQ33" s="505"/>
      <c r="AR33" s="505"/>
      <c r="AS33" s="505"/>
      <c r="AT33" s="505"/>
      <c r="AU33" s="505"/>
      <c r="AV33" s="505"/>
      <c r="AW33" s="505"/>
      <c r="AX33" s="505"/>
      <c r="AY33" s="505"/>
      <c r="AZ33" s="505"/>
      <c r="BA33" s="505"/>
      <c r="BB33" s="505"/>
      <c r="BC33" s="505"/>
      <c r="BD33" s="505"/>
      <c r="BE33" s="505"/>
      <c r="BF33" s="505"/>
      <c r="BG33" s="505"/>
      <c r="BH33" s="505"/>
      <c r="BI33" s="505"/>
      <c r="BJ33" s="505"/>
      <c r="BK33" s="505"/>
      <c r="BL33" s="505"/>
      <c r="BM33" s="505"/>
      <c r="BN33" s="505"/>
      <c r="BO33" s="505"/>
      <c r="BP33" s="505"/>
      <c r="BQ33" s="505"/>
      <c r="BR33" s="661">
        <f t="shared" si="0"/>
        <v>38.800000000000004</v>
      </c>
      <c r="BS33" s="662" t="s">
        <v>409</v>
      </c>
    </row>
    <row r="34" spans="1:71" x14ac:dyDescent="0.35">
      <c r="A34" s="505">
        <v>25</v>
      </c>
      <c r="B34" s="658" t="s">
        <v>1542</v>
      </c>
      <c r="C34" s="664" t="s">
        <v>512</v>
      </c>
      <c r="D34" s="659" t="str">
        <f>+VLOOKUP(C34,Foundation!$C$8:$D$495,2,FALSE)</f>
        <v>DA+3</v>
      </c>
      <c r="E34" s="661">
        <f>+VLOOKUP(C34,'Erection Compiled'!$C$8:$I$334,7,FALSE)</f>
        <v>38.847605999999992</v>
      </c>
      <c r="F34" s="506">
        <v>45882</v>
      </c>
      <c r="G34" s="663">
        <v>45887</v>
      </c>
      <c r="H34" s="679"/>
      <c r="I34" s="679"/>
      <c r="J34" s="679"/>
      <c r="K34" s="679"/>
      <c r="L34" s="679"/>
      <c r="M34" s="679"/>
      <c r="N34" s="679"/>
      <c r="O34" s="679"/>
      <c r="P34" s="679"/>
      <c r="Q34" s="679"/>
      <c r="R34" s="679"/>
      <c r="S34" s="679"/>
      <c r="T34" s="679">
        <v>6.4666666666666659</v>
      </c>
      <c r="U34" s="679">
        <v>6.4666666666666659</v>
      </c>
      <c r="V34" s="679">
        <v>6.4666666666666659</v>
      </c>
      <c r="W34" s="679">
        <v>6.4666666666666659</v>
      </c>
      <c r="X34" s="679">
        <v>6.4666666666666659</v>
      </c>
      <c r="Y34" s="679">
        <v>6.4666666666666659</v>
      </c>
      <c r="Z34" s="679"/>
      <c r="AA34" s="679"/>
      <c r="AB34" s="679"/>
      <c r="AC34" s="679"/>
      <c r="AD34" s="679"/>
      <c r="AE34" s="679"/>
      <c r="AF34" s="679"/>
      <c r="AG34" s="679"/>
      <c r="AH34" s="679"/>
      <c r="AI34" s="679"/>
      <c r="AJ34" s="679"/>
      <c r="AK34" s="679"/>
      <c r="AL34" s="679"/>
      <c r="AM34" s="505"/>
      <c r="AN34" s="505"/>
      <c r="AO34" s="505"/>
      <c r="AP34" s="505"/>
      <c r="AQ34" s="505"/>
      <c r="AR34" s="505"/>
      <c r="AS34" s="505"/>
      <c r="AT34" s="505"/>
      <c r="AU34" s="505"/>
      <c r="AV34" s="505"/>
      <c r="AW34" s="505"/>
      <c r="AX34" s="505"/>
      <c r="AY34" s="505"/>
      <c r="AZ34" s="505"/>
      <c r="BA34" s="505"/>
      <c r="BB34" s="505"/>
      <c r="BC34" s="505"/>
      <c r="BD34" s="505"/>
      <c r="BE34" s="505"/>
      <c r="BF34" s="505"/>
      <c r="BG34" s="505"/>
      <c r="BH34" s="505"/>
      <c r="BI34" s="505"/>
      <c r="BJ34" s="505"/>
      <c r="BK34" s="505"/>
      <c r="BL34" s="505"/>
      <c r="BM34" s="505"/>
      <c r="BN34" s="505"/>
      <c r="BO34" s="505"/>
      <c r="BP34" s="505"/>
      <c r="BQ34" s="505"/>
      <c r="BR34" s="661">
        <f t="shared" si="0"/>
        <v>38.799999999999997</v>
      </c>
      <c r="BS34" s="662" t="s">
        <v>409</v>
      </c>
    </row>
    <row r="35" spans="1:71" x14ac:dyDescent="0.35">
      <c r="A35" s="505">
        <v>26</v>
      </c>
      <c r="B35" s="658" t="s">
        <v>1524</v>
      </c>
      <c r="C35" s="664" t="s">
        <v>456</v>
      </c>
      <c r="D35" s="659" t="str">
        <f>+VLOOKUP(C35,Foundation!$C$8:$D$495,2,FALSE)</f>
        <v>DA+3</v>
      </c>
      <c r="E35" s="661">
        <f>+VLOOKUP(C35,'Erection Compiled'!$C$8:$I$334,7,FALSE)</f>
        <v>38.847605999999992</v>
      </c>
      <c r="F35" s="506">
        <v>45873</v>
      </c>
      <c r="G35" s="663">
        <v>45888</v>
      </c>
      <c r="H35" s="679"/>
      <c r="I35" s="679"/>
      <c r="J35" s="679"/>
      <c r="K35" s="679">
        <v>2.2000000000000002</v>
      </c>
      <c r="L35" s="679">
        <v>2.5</v>
      </c>
      <c r="M35" s="679">
        <v>2.5</v>
      </c>
      <c r="N35" s="679">
        <v>2.8</v>
      </c>
      <c r="O35" s="679">
        <v>2.9</v>
      </c>
      <c r="P35" s="679">
        <v>2.1</v>
      </c>
      <c r="Q35" s="679">
        <v>2.7</v>
      </c>
      <c r="R35" s="679">
        <v>3.0999999999999996</v>
      </c>
      <c r="S35" s="679">
        <v>1.9</v>
      </c>
      <c r="T35" s="679">
        <v>2.4</v>
      </c>
      <c r="U35" s="679">
        <v>2.7</v>
      </c>
      <c r="V35" s="679"/>
      <c r="W35" s="679">
        <v>2.9</v>
      </c>
      <c r="X35" s="679">
        <v>2.1</v>
      </c>
      <c r="Y35" s="679">
        <v>2.2999999999999998</v>
      </c>
      <c r="Z35" s="679">
        <v>2.7</v>
      </c>
      <c r="AA35" s="679"/>
      <c r="AB35" s="679"/>
      <c r="AC35" s="679"/>
      <c r="AD35" s="679"/>
      <c r="AE35" s="679"/>
      <c r="AF35" s="679"/>
      <c r="AG35" s="679"/>
      <c r="AH35" s="679"/>
      <c r="AI35" s="679"/>
      <c r="AJ35" s="679"/>
      <c r="AK35" s="679"/>
      <c r="AL35" s="679"/>
      <c r="AM35" s="505"/>
      <c r="AN35" s="505"/>
      <c r="AO35" s="505"/>
      <c r="AP35" s="505"/>
      <c r="AQ35" s="505"/>
      <c r="AR35" s="505"/>
      <c r="AS35" s="505"/>
      <c r="AT35" s="505"/>
      <c r="AU35" s="505"/>
      <c r="AV35" s="505"/>
      <c r="AW35" s="505"/>
      <c r="AX35" s="505"/>
      <c r="AY35" s="505"/>
      <c r="AZ35" s="505"/>
      <c r="BA35" s="505"/>
      <c r="BB35" s="505"/>
      <c r="BC35" s="505"/>
      <c r="BD35" s="505"/>
      <c r="BE35" s="505"/>
      <c r="BF35" s="505"/>
      <c r="BG35" s="505"/>
      <c r="BH35" s="505"/>
      <c r="BI35" s="505"/>
      <c r="BJ35" s="505"/>
      <c r="BK35" s="505"/>
      <c r="BL35" s="505"/>
      <c r="BM35" s="505"/>
      <c r="BN35" s="505"/>
      <c r="BO35" s="505"/>
      <c r="BP35" s="505"/>
      <c r="BQ35" s="505"/>
      <c r="BR35" s="661">
        <f t="shared" si="0"/>
        <v>37.79999999999999</v>
      </c>
      <c r="BS35" s="662" t="s">
        <v>409</v>
      </c>
    </row>
    <row r="36" spans="1:71" x14ac:dyDescent="0.35">
      <c r="A36" s="505">
        <v>27</v>
      </c>
      <c r="B36" s="658" t="s">
        <v>1426</v>
      </c>
      <c r="C36" s="664" t="s">
        <v>75</v>
      </c>
      <c r="D36" s="659" t="str">
        <f>+VLOOKUP(C36,Foundation!$C$8:$D$495,2,FALSE)</f>
        <v>DA+9</v>
      </c>
      <c r="E36" s="661">
        <f>+VLOOKUP(C36,'Erection Compiled'!$C$8:$I$334,7,FALSE)</f>
        <v>47.184350000000002</v>
      </c>
      <c r="F36" s="506">
        <v>45881</v>
      </c>
      <c r="G36" s="663">
        <v>45888</v>
      </c>
      <c r="H36" s="679"/>
      <c r="I36" s="679"/>
      <c r="J36" s="679"/>
      <c r="K36" s="679"/>
      <c r="L36" s="679"/>
      <c r="M36" s="679"/>
      <c r="N36" s="679"/>
      <c r="O36" s="679"/>
      <c r="P36" s="679"/>
      <c r="Q36" s="679"/>
      <c r="R36" s="679"/>
      <c r="S36" s="679">
        <v>6.9</v>
      </c>
      <c r="T36" s="679">
        <v>6.4</v>
      </c>
      <c r="U36" s="679">
        <v>7.1</v>
      </c>
      <c r="V36" s="679"/>
      <c r="W36" s="679">
        <v>6.9</v>
      </c>
      <c r="X36" s="679">
        <v>6.2</v>
      </c>
      <c r="Y36" s="679">
        <v>6.7</v>
      </c>
      <c r="Z36" s="679">
        <v>6.9</v>
      </c>
      <c r="AA36" s="679"/>
      <c r="AB36" s="679"/>
      <c r="AC36" s="679"/>
      <c r="AD36" s="679"/>
      <c r="AE36" s="679"/>
      <c r="AF36" s="679"/>
      <c r="AG36" s="679"/>
      <c r="AH36" s="679"/>
      <c r="AI36" s="679"/>
      <c r="AJ36" s="679"/>
      <c r="AK36" s="679"/>
      <c r="AL36" s="679"/>
      <c r="AM36" s="505"/>
      <c r="AN36" s="505"/>
      <c r="AO36" s="505"/>
      <c r="AP36" s="505"/>
      <c r="AQ36" s="505"/>
      <c r="AR36" s="505"/>
      <c r="AS36" s="505"/>
      <c r="AT36" s="505"/>
      <c r="AU36" s="505"/>
      <c r="AV36" s="505"/>
      <c r="AW36" s="505"/>
      <c r="AX36" s="505"/>
      <c r="AY36" s="505"/>
      <c r="AZ36" s="505"/>
      <c r="BA36" s="505"/>
      <c r="BB36" s="505"/>
      <c r="BC36" s="505"/>
      <c r="BD36" s="505"/>
      <c r="BE36" s="505"/>
      <c r="BF36" s="505"/>
      <c r="BG36" s="505"/>
      <c r="BH36" s="505"/>
      <c r="BI36" s="505"/>
      <c r="BJ36" s="505"/>
      <c r="BK36" s="505"/>
      <c r="BL36" s="505"/>
      <c r="BM36" s="505"/>
      <c r="BN36" s="505"/>
      <c r="BO36" s="505"/>
      <c r="BP36" s="505"/>
      <c r="BQ36" s="505"/>
      <c r="BR36" s="661">
        <f t="shared" si="0"/>
        <v>47.1</v>
      </c>
      <c r="BS36" s="662" t="s">
        <v>409</v>
      </c>
    </row>
    <row r="37" spans="1:71" x14ac:dyDescent="0.35">
      <c r="A37" s="505">
        <v>28</v>
      </c>
      <c r="B37" s="658" t="s">
        <v>1402</v>
      </c>
      <c r="C37" s="666" t="s">
        <v>450</v>
      </c>
      <c r="D37" s="659" t="s">
        <v>241</v>
      </c>
      <c r="E37" s="661">
        <f>+VLOOKUP(C37,'Erection Compiled'!$C$8:$I$334,7,FALSE)</f>
        <v>86.129278999999997</v>
      </c>
      <c r="F37" s="506">
        <v>45845</v>
      </c>
      <c r="G37" s="663">
        <v>45889</v>
      </c>
      <c r="H37" s="679">
        <v>2.9</v>
      </c>
      <c r="I37" s="679">
        <v>3.1</v>
      </c>
      <c r="J37" s="679">
        <v>2.8</v>
      </c>
      <c r="K37" s="679">
        <v>2.2000000000000002</v>
      </c>
      <c r="L37" s="679">
        <v>2.5</v>
      </c>
      <c r="M37" s="679">
        <v>2.5</v>
      </c>
      <c r="N37" s="679">
        <v>2.8</v>
      </c>
      <c r="O37" s="679">
        <v>2.9</v>
      </c>
      <c r="P37" s="679">
        <v>2.1</v>
      </c>
      <c r="Q37" s="679">
        <v>2.7</v>
      </c>
      <c r="R37" s="679">
        <v>3.0999999999999996</v>
      </c>
      <c r="S37" s="679">
        <v>1.9</v>
      </c>
      <c r="T37" s="679">
        <v>2.4</v>
      </c>
      <c r="U37" s="679">
        <v>2.7</v>
      </c>
      <c r="V37" s="679"/>
      <c r="W37" s="679">
        <v>2.9</v>
      </c>
      <c r="X37" s="679">
        <v>2.1</v>
      </c>
      <c r="Y37" s="679">
        <v>2.2999999999999998</v>
      </c>
      <c r="Z37" s="679">
        <v>2.7</v>
      </c>
      <c r="AA37" s="679">
        <v>2.9</v>
      </c>
      <c r="AB37" s="679"/>
      <c r="AC37" s="679"/>
      <c r="AD37" s="679"/>
      <c r="AE37" s="679"/>
      <c r="AF37" s="679"/>
      <c r="AG37" s="679"/>
      <c r="AH37" s="679"/>
      <c r="AI37" s="679"/>
      <c r="AJ37" s="679"/>
      <c r="AK37" s="679"/>
      <c r="AL37" s="679"/>
      <c r="AM37" s="505"/>
      <c r="AN37" s="505"/>
      <c r="AO37" s="505"/>
      <c r="AP37" s="505"/>
      <c r="AQ37" s="505"/>
      <c r="AR37" s="505"/>
      <c r="AS37" s="505"/>
      <c r="AT37" s="505"/>
      <c r="AU37" s="505"/>
      <c r="AV37" s="505"/>
      <c r="AW37" s="505"/>
      <c r="AX37" s="505"/>
      <c r="AY37" s="505"/>
      <c r="AZ37" s="505"/>
      <c r="BA37" s="505"/>
      <c r="BB37" s="505"/>
      <c r="BC37" s="505"/>
      <c r="BD37" s="505"/>
      <c r="BE37" s="505"/>
      <c r="BF37" s="505"/>
      <c r="BG37" s="505"/>
      <c r="BH37" s="505"/>
      <c r="BI37" s="505"/>
      <c r="BJ37" s="505"/>
      <c r="BK37" s="505"/>
      <c r="BL37" s="505"/>
      <c r="BM37" s="505"/>
      <c r="BN37" s="505"/>
      <c r="BO37" s="505"/>
      <c r="BP37" s="505"/>
      <c r="BQ37" s="505"/>
      <c r="BR37" s="661">
        <f t="shared" si="0"/>
        <v>49.5</v>
      </c>
      <c r="BS37" s="662" t="s">
        <v>409</v>
      </c>
    </row>
    <row r="38" spans="1:71" x14ac:dyDescent="0.35">
      <c r="A38" s="505">
        <v>29</v>
      </c>
      <c r="B38" s="658" t="s">
        <v>1537</v>
      </c>
      <c r="C38" s="664" t="s">
        <v>561</v>
      </c>
      <c r="D38" s="659" t="str">
        <f>+VLOOKUP(C38,Foundation!$C$8:$D$495,2,FALSE)</f>
        <v>DB1+9</v>
      </c>
      <c r="E38" s="661">
        <f>+VLOOKUP(C38,'Erection Compiled'!$C$8:$I$334,7,FALSE)</f>
        <v>70.701702999999995</v>
      </c>
      <c r="F38" s="506">
        <v>45879</v>
      </c>
      <c r="G38" s="506">
        <f>+VLOOKUP(C38,'Erection Compiled'!$C$190:$F$310,4,FALSE)</f>
        <v>45890</v>
      </c>
      <c r="H38" s="679"/>
      <c r="I38" s="679"/>
      <c r="J38" s="679"/>
      <c r="K38" s="679"/>
      <c r="L38" s="679"/>
      <c r="M38" s="679"/>
      <c r="N38" s="679"/>
      <c r="O38" s="679"/>
      <c r="P38" s="679"/>
      <c r="Q38" s="679">
        <v>4.5</v>
      </c>
      <c r="R38" s="679">
        <v>6.6999999999999993</v>
      </c>
      <c r="S38" s="679">
        <v>7.1999999999999993</v>
      </c>
      <c r="T38" s="679">
        <v>7.6</v>
      </c>
      <c r="U38" s="679">
        <v>7.9</v>
      </c>
      <c r="V38" s="679"/>
      <c r="W38" s="679">
        <v>7.1</v>
      </c>
      <c r="X38" s="679">
        <v>6.9</v>
      </c>
      <c r="Y38" s="679">
        <v>7.5</v>
      </c>
      <c r="Z38" s="679">
        <v>7.1999999999999993</v>
      </c>
      <c r="AA38" s="679">
        <v>8.1</v>
      </c>
      <c r="AB38" s="679"/>
      <c r="AC38" s="679"/>
      <c r="AD38" s="679"/>
      <c r="AE38" s="679"/>
      <c r="AF38" s="679"/>
      <c r="AG38" s="679"/>
      <c r="AH38" s="679"/>
      <c r="AI38" s="679"/>
      <c r="AJ38" s="679"/>
      <c r="AK38" s="679"/>
      <c r="AL38" s="679"/>
      <c r="AM38" s="505"/>
      <c r="AN38" s="505"/>
      <c r="AO38" s="505"/>
      <c r="AP38" s="505"/>
      <c r="AQ38" s="505"/>
      <c r="AR38" s="505"/>
      <c r="AS38" s="505"/>
      <c r="AT38" s="505"/>
      <c r="AU38" s="505"/>
      <c r="AV38" s="505"/>
      <c r="AW38" s="505"/>
      <c r="AX38" s="505"/>
      <c r="AY38" s="505"/>
      <c r="AZ38" s="505"/>
      <c r="BA38" s="505"/>
      <c r="BB38" s="505"/>
      <c r="BC38" s="505"/>
      <c r="BD38" s="505"/>
      <c r="BE38" s="505"/>
      <c r="BF38" s="505"/>
      <c r="BG38" s="505"/>
      <c r="BH38" s="505"/>
      <c r="BI38" s="505"/>
      <c r="BJ38" s="505"/>
      <c r="BK38" s="505"/>
      <c r="BL38" s="505"/>
      <c r="BM38" s="505"/>
      <c r="BN38" s="505"/>
      <c r="BO38" s="505"/>
      <c r="BP38" s="505"/>
      <c r="BQ38" s="505"/>
      <c r="BR38" s="661">
        <f t="shared" si="0"/>
        <v>70.699999999999989</v>
      </c>
      <c r="BS38" s="662" t="s">
        <v>409</v>
      </c>
    </row>
    <row r="39" spans="1:71" x14ac:dyDescent="0.35">
      <c r="A39" s="505">
        <v>30</v>
      </c>
      <c r="B39" s="658" t="s">
        <v>1402</v>
      </c>
      <c r="C39" s="664" t="s">
        <v>462</v>
      </c>
      <c r="D39" s="659" t="s">
        <v>234</v>
      </c>
      <c r="E39" s="661">
        <f>+VLOOKUP(C39,'Erection Compiled'!$C$8:$I$334,7,FALSE)</f>
        <v>37.504372000000004</v>
      </c>
      <c r="F39" s="506">
        <v>45868</v>
      </c>
      <c r="G39" s="506">
        <f>+VLOOKUP(C39,'Erection Compiled'!$C$190:$F$310,4,FALSE)</f>
        <v>45891</v>
      </c>
      <c r="H39" s="679">
        <v>1.5626821666666668</v>
      </c>
      <c r="I39" s="679">
        <v>1.5626821666666668</v>
      </c>
      <c r="J39" s="679">
        <v>1.5626821666666668</v>
      </c>
      <c r="K39" s="679">
        <v>1.5626821666666668</v>
      </c>
      <c r="L39" s="679">
        <v>1.5626821666666668</v>
      </c>
      <c r="M39" s="679">
        <v>1.5626821666666668</v>
      </c>
      <c r="N39" s="679">
        <v>1.5626821666666668</v>
      </c>
      <c r="O39" s="679">
        <v>1.5626821666666668</v>
      </c>
      <c r="P39" s="679">
        <v>1.5626821666666668</v>
      </c>
      <c r="Q39" s="679">
        <v>1.5626821666666668</v>
      </c>
      <c r="R39" s="679">
        <v>1.5626821666666668</v>
      </c>
      <c r="S39" s="679">
        <v>1.5626821666666668</v>
      </c>
      <c r="T39" s="679">
        <v>1.5626821666666668</v>
      </c>
      <c r="U39" s="679">
        <v>1.5626821666666668</v>
      </c>
      <c r="V39" s="679">
        <v>1.5626821666666668</v>
      </c>
      <c r="W39" s="679">
        <v>1.5626821666666668</v>
      </c>
      <c r="X39" s="679">
        <v>1.5626821666666668</v>
      </c>
      <c r="Y39" s="679">
        <v>1.5626821666666668</v>
      </c>
      <c r="Z39" s="679">
        <v>1.5626821666666668</v>
      </c>
      <c r="AA39" s="679">
        <v>1.5626821666666668</v>
      </c>
      <c r="AB39" s="679">
        <v>1.5626821666666668</v>
      </c>
      <c r="AC39" s="679">
        <v>1.5626821666666668</v>
      </c>
      <c r="AD39" s="679"/>
      <c r="AE39" s="679"/>
      <c r="AF39" s="679"/>
      <c r="AG39" s="679"/>
      <c r="AH39" s="679"/>
      <c r="AI39" s="679"/>
      <c r="AJ39" s="679"/>
      <c r="AK39" s="679"/>
      <c r="AL39" s="679"/>
      <c r="AM39" s="505"/>
      <c r="AN39" s="505"/>
      <c r="AO39" s="505"/>
      <c r="AP39" s="505"/>
      <c r="AQ39" s="505"/>
      <c r="AR39" s="505"/>
      <c r="AS39" s="505"/>
      <c r="AT39" s="505"/>
      <c r="AU39" s="505"/>
      <c r="AV39" s="505"/>
      <c r="AW39" s="505"/>
      <c r="AX39" s="505"/>
      <c r="AY39" s="505"/>
      <c r="AZ39" s="505"/>
      <c r="BA39" s="505"/>
      <c r="BB39" s="505"/>
      <c r="BC39" s="505"/>
      <c r="BD39" s="505"/>
      <c r="BE39" s="505"/>
      <c r="BF39" s="505"/>
      <c r="BG39" s="505"/>
      <c r="BH39" s="505"/>
      <c r="BI39" s="505"/>
      <c r="BJ39" s="505"/>
      <c r="BK39" s="505"/>
      <c r="BL39" s="505"/>
      <c r="BM39" s="505"/>
      <c r="BN39" s="505"/>
      <c r="BO39" s="505"/>
      <c r="BP39" s="505"/>
      <c r="BQ39" s="505"/>
      <c r="BR39" s="661">
        <f t="shared" si="0"/>
        <v>34.379007666666688</v>
      </c>
      <c r="BS39" s="662" t="s">
        <v>409</v>
      </c>
    </row>
    <row r="40" spans="1:71" x14ac:dyDescent="0.35">
      <c r="A40" s="505">
        <v>31</v>
      </c>
      <c r="B40" s="658" t="s">
        <v>1483</v>
      </c>
      <c r="C40" s="664" t="s">
        <v>689</v>
      </c>
      <c r="D40" s="659" t="str">
        <f>+VLOOKUP(C40,Foundation!$C$8:$D$495,2,FALSE)</f>
        <v>DA+3</v>
      </c>
      <c r="E40" s="661">
        <f>+VLOOKUP(C40,'Erection Compiled'!$C$8:$I$334,7,FALSE)</f>
        <v>38.847605999999992</v>
      </c>
      <c r="F40" s="506">
        <v>45875</v>
      </c>
      <c r="G40" s="506">
        <f>+VLOOKUP(C40,'Erection Compiled'!$C$190:$F$310,4,FALSE)</f>
        <v>45891</v>
      </c>
      <c r="H40" s="679"/>
      <c r="I40" s="679"/>
      <c r="J40" s="679"/>
      <c r="K40" s="679"/>
      <c r="L40" s="679"/>
      <c r="M40" s="679">
        <v>2.2823529411764705</v>
      </c>
      <c r="N40" s="679">
        <v>2.2823529411764705</v>
      </c>
      <c r="O40" s="679">
        <v>2.2823529411764705</v>
      </c>
      <c r="P40" s="679">
        <v>2.2823529411764705</v>
      </c>
      <c r="Q40" s="679">
        <v>2.2823529411764705</v>
      </c>
      <c r="R40" s="679">
        <v>2.2823529411764705</v>
      </c>
      <c r="S40" s="679">
        <v>2.2823529411764705</v>
      </c>
      <c r="T40" s="679">
        <v>2.2823529411764705</v>
      </c>
      <c r="U40" s="679">
        <v>2.2823529411764705</v>
      </c>
      <c r="V40" s="679">
        <v>2.2823529411764705</v>
      </c>
      <c r="W40" s="679">
        <v>2.2823529411764705</v>
      </c>
      <c r="X40" s="679">
        <v>2.2823529411764705</v>
      </c>
      <c r="Y40" s="679">
        <v>2.2823529411764705</v>
      </c>
      <c r="Z40" s="679">
        <v>2.2823529411764705</v>
      </c>
      <c r="AA40" s="679">
        <v>2.2823529411764705</v>
      </c>
      <c r="AB40" s="679">
        <v>2.2823529411764705</v>
      </c>
      <c r="AC40" s="679">
        <v>2.2823529411764705</v>
      </c>
      <c r="AD40" s="679"/>
      <c r="AE40" s="679"/>
      <c r="AF40" s="679"/>
      <c r="AG40" s="679"/>
      <c r="AH40" s="679"/>
      <c r="AI40" s="679"/>
      <c r="AJ40" s="679"/>
      <c r="AK40" s="679"/>
      <c r="AL40" s="679"/>
      <c r="AM40" s="505"/>
      <c r="AN40" s="505"/>
      <c r="AO40" s="505"/>
      <c r="AP40" s="505"/>
      <c r="AQ40" s="505"/>
      <c r="AR40" s="505"/>
      <c r="AS40" s="505"/>
      <c r="AT40" s="505"/>
      <c r="AU40" s="505"/>
      <c r="AV40" s="505"/>
      <c r="AW40" s="505"/>
      <c r="AX40" s="505"/>
      <c r="AY40" s="505"/>
      <c r="AZ40" s="505"/>
      <c r="BA40" s="505"/>
      <c r="BB40" s="505"/>
      <c r="BC40" s="505"/>
      <c r="BD40" s="505"/>
      <c r="BE40" s="505"/>
      <c r="BF40" s="505"/>
      <c r="BG40" s="505"/>
      <c r="BH40" s="505"/>
      <c r="BI40" s="505"/>
      <c r="BJ40" s="505"/>
      <c r="BK40" s="505"/>
      <c r="BL40" s="505"/>
      <c r="BM40" s="505"/>
      <c r="BN40" s="505"/>
      <c r="BO40" s="505"/>
      <c r="BP40" s="505"/>
      <c r="BQ40" s="505"/>
      <c r="BR40" s="661">
        <f t="shared" si="0"/>
        <v>38.79999999999999</v>
      </c>
      <c r="BS40" s="662" t="s">
        <v>409</v>
      </c>
    </row>
    <row r="41" spans="1:71" x14ac:dyDescent="0.35">
      <c r="A41" s="505">
        <v>32</v>
      </c>
      <c r="B41" s="658" t="s">
        <v>1528</v>
      </c>
      <c r="C41" s="664" t="s">
        <v>681</v>
      </c>
      <c r="D41" s="659" t="str">
        <f>+VLOOKUP(C41,Foundation!$C$8:$D$495,2,FALSE)</f>
        <v>DA+9</v>
      </c>
      <c r="E41" s="661">
        <f>+VLOOKUP(C41,'Erection Compiled'!$C$8:$I$334,7,FALSE)</f>
        <v>47.184350000000002</v>
      </c>
      <c r="F41" s="506">
        <f>+VLOOKUP(C41,'Erection Compiled'!$C$190:$F$310,3,FALSE)</f>
        <v>45886</v>
      </c>
      <c r="G41" s="506">
        <f>+VLOOKUP(C41,'Erection Compiled'!$C$190:$F$310,4,FALSE)</f>
        <v>45893</v>
      </c>
      <c r="H41" s="679"/>
      <c r="I41" s="679"/>
      <c r="J41" s="679"/>
      <c r="K41" s="679"/>
      <c r="L41" s="679"/>
      <c r="M41" s="679"/>
      <c r="N41" s="679"/>
      <c r="O41" s="679"/>
      <c r="P41" s="679"/>
      <c r="Q41" s="679"/>
      <c r="R41" s="679"/>
      <c r="S41" s="679"/>
      <c r="T41" s="679"/>
      <c r="U41" s="679"/>
      <c r="V41" s="679"/>
      <c r="W41" s="679"/>
      <c r="X41" s="679">
        <v>5.8979999999999997</v>
      </c>
      <c r="Y41" s="679">
        <v>5.8979999999999997</v>
      </c>
      <c r="Z41" s="679">
        <v>5.8979999999999997</v>
      </c>
      <c r="AA41" s="679">
        <v>5.8979999999999997</v>
      </c>
      <c r="AB41" s="679">
        <v>5.8979999999999997</v>
      </c>
      <c r="AC41" s="679">
        <v>5.8979999999999997</v>
      </c>
      <c r="AD41" s="679">
        <v>5.8979999999999997</v>
      </c>
      <c r="AE41" s="679">
        <v>5.8979999999999997</v>
      </c>
      <c r="AF41" s="679"/>
      <c r="AG41" s="679"/>
      <c r="AH41" s="679"/>
      <c r="AI41" s="679"/>
      <c r="AJ41" s="679"/>
      <c r="AK41" s="679"/>
      <c r="AL41" s="679"/>
      <c r="AM41" s="505"/>
      <c r="AN41" s="505"/>
      <c r="AO41" s="505"/>
      <c r="AP41" s="505"/>
      <c r="AQ41" s="505"/>
      <c r="AR41" s="505"/>
      <c r="AS41" s="505"/>
      <c r="AT41" s="505"/>
      <c r="AU41" s="505"/>
      <c r="AV41" s="505"/>
      <c r="AW41" s="505"/>
      <c r="AX41" s="505"/>
      <c r="AY41" s="505"/>
      <c r="AZ41" s="505"/>
      <c r="BA41" s="505"/>
      <c r="BB41" s="505"/>
      <c r="BC41" s="505"/>
      <c r="BD41" s="505"/>
      <c r="BE41" s="505"/>
      <c r="BF41" s="505"/>
      <c r="BG41" s="505"/>
      <c r="BH41" s="505"/>
      <c r="BI41" s="505"/>
      <c r="BJ41" s="505"/>
      <c r="BK41" s="505"/>
      <c r="BL41" s="505"/>
      <c r="BM41" s="505"/>
      <c r="BN41" s="505"/>
      <c r="BO41" s="505"/>
      <c r="BP41" s="505"/>
      <c r="BQ41" s="505"/>
      <c r="BR41" s="661">
        <f t="shared" si="0"/>
        <v>47.183999999999997</v>
      </c>
      <c r="BS41" s="662" t="s">
        <v>409</v>
      </c>
    </row>
    <row r="42" spans="1:71" x14ac:dyDescent="0.35">
      <c r="A42" s="505">
        <v>33</v>
      </c>
      <c r="B42" s="658" t="s">
        <v>1491</v>
      </c>
      <c r="C42" s="664" t="s">
        <v>206</v>
      </c>
      <c r="D42" s="659" t="str">
        <f>+VLOOKUP(C42,Foundation!$C$8:$D$495,2,FALSE)</f>
        <v>DA+0</v>
      </c>
      <c r="E42" s="661">
        <f>+VLOOKUP(C42,'Erection Compiled'!$C$8:$I$334,7,FALSE)</f>
        <v>37.504372000000004</v>
      </c>
      <c r="F42" s="506">
        <f>+VLOOKUP(C42,'Erection Compiled'!$C$190:$F$310,3,FALSE)</f>
        <v>45886</v>
      </c>
      <c r="G42" s="506">
        <f>+VLOOKUP(C42,'Erection Compiled'!$C$190:$F$310,4,FALSE)</f>
        <v>45890</v>
      </c>
      <c r="H42" s="679"/>
      <c r="I42" s="679"/>
      <c r="J42" s="679"/>
      <c r="K42" s="679"/>
      <c r="L42" s="679"/>
      <c r="M42" s="679"/>
      <c r="N42" s="679"/>
      <c r="O42" s="679"/>
      <c r="P42" s="679"/>
      <c r="Q42" s="679"/>
      <c r="R42" s="679"/>
      <c r="S42" s="679"/>
      <c r="T42" s="679"/>
      <c r="U42" s="679"/>
      <c r="V42" s="679"/>
      <c r="W42" s="679"/>
      <c r="X42" s="679">
        <v>7.5008744000000007</v>
      </c>
      <c r="Y42" s="679">
        <v>7.5008744000000007</v>
      </c>
      <c r="Z42" s="679">
        <v>7.5008744000000007</v>
      </c>
      <c r="AA42" s="679">
        <v>7.5008744000000007</v>
      </c>
      <c r="AB42" s="679">
        <v>7.5008744000000007</v>
      </c>
      <c r="AC42" s="679"/>
      <c r="AD42" s="679"/>
      <c r="AE42" s="679"/>
      <c r="AF42" s="679"/>
      <c r="AG42" s="679"/>
      <c r="AH42" s="679"/>
      <c r="AI42" s="679"/>
      <c r="AJ42" s="679"/>
      <c r="AK42" s="679"/>
      <c r="AL42" s="679"/>
      <c r="AM42" s="505"/>
      <c r="AN42" s="505"/>
      <c r="AO42" s="505"/>
      <c r="AP42" s="505"/>
      <c r="AQ42" s="505"/>
      <c r="AR42" s="505"/>
      <c r="AS42" s="505"/>
      <c r="AT42" s="505"/>
      <c r="AU42" s="505"/>
      <c r="AV42" s="505"/>
      <c r="AW42" s="505"/>
      <c r="AX42" s="505"/>
      <c r="AY42" s="505"/>
      <c r="AZ42" s="505"/>
      <c r="BA42" s="505"/>
      <c r="BB42" s="505"/>
      <c r="BC42" s="505"/>
      <c r="BD42" s="505"/>
      <c r="BE42" s="505"/>
      <c r="BF42" s="505"/>
      <c r="BG42" s="505"/>
      <c r="BH42" s="505"/>
      <c r="BI42" s="505"/>
      <c r="BJ42" s="505"/>
      <c r="BK42" s="505"/>
      <c r="BL42" s="505"/>
      <c r="BM42" s="505"/>
      <c r="BN42" s="505"/>
      <c r="BO42" s="505"/>
      <c r="BP42" s="505"/>
      <c r="BQ42" s="505"/>
      <c r="BR42" s="661">
        <f t="shared" si="0"/>
        <v>37.504372000000004</v>
      </c>
      <c r="BS42" s="662" t="s">
        <v>409</v>
      </c>
    </row>
    <row r="43" spans="1:71" x14ac:dyDescent="0.35">
      <c r="A43" s="505">
        <v>34</v>
      </c>
      <c r="B43" s="658" t="s">
        <v>1426</v>
      </c>
      <c r="C43" s="664" t="s">
        <v>72</v>
      </c>
      <c r="D43" s="659" t="str">
        <f>+VLOOKUP(C43,Foundation!$C$8:$D$495,2,FALSE)</f>
        <v>DA+0</v>
      </c>
      <c r="E43" s="661">
        <f>+VLOOKUP(C43,'Erection Compiled'!$C$8:$I$334,7,FALSE)</f>
        <v>37.504372000000004</v>
      </c>
      <c r="F43" s="506">
        <f>+VLOOKUP(C43,'Erection Compiled'!$C$190:$F$310,3,FALSE)</f>
        <v>45888</v>
      </c>
      <c r="G43" s="506">
        <f>+VLOOKUP(C43,'Erection Compiled'!$C$190:$F$310,4,FALSE)</f>
        <v>45894</v>
      </c>
      <c r="H43" s="679"/>
      <c r="I43" s="679"/>
      <c r="J43" s="679"/>
      <c r="K43" s="679"/>
      <c r="L43" s="679"/>
      <c r="M43" s="679"/>
      <c r="N43" s="679"/>
      <c r="O43" s="679"/>
      <c r="P43" s="679"/>
      <c r="Q43" s="679"/>
      <c r="R43" s="679"/>
      <c r="S43" s="679"/>
      <c r="T43" s="679"/>
      <c r="U43" s="679"/>
      <c r="V43" s="679"/>
      <c r="W43" s="679"/>
      <c r="X43" s="679"/>
      <c r="Y43" s="679"/>
      <c r="Z43" s="679">
        <v>5.357767428571429</v>
      </c>
      <c r="AA43" s="679">
        <v>5.357767428571429</v>
      </c>
      <c r="AB43" s="679">
        <v>5.357767428571429</v>
      </c>
      <c r="AC43" s="679">
        <v>5.357767428571429</v>
      </c>
      <c r="AD43" s="679">
        <v>5.357767428571429</v>
      </c>
      <c r="AE43" s="679">
        <v>5.357767428571429</v>
      </c>
      <c r="AF43" s="679">
        <v>5.357767428571429</v>
      </c>
      <c r="AG43" s="679"/>
      <c r="AH43" s="679"/>
      <c r="AI43" s="679"/>
      <c r="AJ43" s="679"/>
      <c r="AK43" s="679"/>
      <c r="AL43" s="679"/>
      <c r="AM43" s="505"/>
      <c r="AN43" s="505"/>
      <c r="AO43" s="505"/>
      <c r="AP43" s="505"/>
      <c r="AQ43" s="505"/>
      <c r="AR43" s="505"/>
      <c r="AS43" s="505"/>
      <c r="AT43" s="505"/>
      <c r="AU43" s="505"/>
      <c r="AV43" s="505"/>
      <c r="AW43" s="505"/>
      <c r="AX43" s="505"/>
      <c r="AY43" s="505"/>
      <c r="AZ43" s="505"/>
      <c r="BA43" s="505"/>
      <c r="BB43" s="505"/>
      <c r="BC43" s="505"/>
      <c r="BD43" s="505"/>
      <c r="BE43" s="505"/>
      <c r="BF43" s="505"/>
      <c r="BG43" s="505"/>
      <c r="BH43" s="505"/>
      <c r="BI43" s="505"/>
      <c r="BJ43" s="505"/>
      <c r="BK43" s="505"/>
      <c r="BL43" s="505"/>
      <c r="BM43" s="505"/>
      <c r="BN43" s="505"/>
      <c r="BO43" s="505"/>
      <c r="BP43" s="505"/>
      <c r="BQ43" s="505"/>
      <c r="BR43" s="661">
        <f t="shared" si="0"/>
        <v>37.504372000000004</v>
      </c>
      <c r="BS43" s="662" t="s">
        <v>409</v>
      </c>
    </row>
    <row r="44" spans="1:71" x14ac:dyDescent="0.35">
      <c r="A44" s="505">
        <v>35</v>
      </c>
      <c r="B44" s="658" t="s">
        <v>1529</v>
      </c>
      <c r="C44" s="664" t="s">
        <v>688</v>
      </c>
      <c r="D44" s="659" t="str">
        <f>+VLOOKUP(C44,Foundation!$C$8:$D$495,2,FALSE)</f>
        <v>DA+9</v>
      </c>
      <c r="E44" s="661">
        <f>+VLOOKUP(C44,'Erection Compiled'!$C$8:$I$334,7,FALSE)</f>
        <v>47.184350000000002</v>
      </c>
      <c r="F44" s="506">
        <f>+VLOOKUP(C44,'Erection Compiled'!$C$190:$F$310,3,FALSE)</f>
        <v>45886</v>
      </c>
      <c r="G44" s="506">
        <f>+VLOOKUP(C44,'Erection Compiled'!$C$190:$F$310,4,FALSE)</f>
        <v>45898</v>
      </c>
      <c r="H44" s="679"/>
      <c r="I44" s="679"/>
      <c r="J44" s="679"/>
      <c r="K44" s="679"/>
      <c r="L44" s="679"/>
      <c r="M44" s="679"/>
      <c r="N44" s="679"/>
      <c r="O44" s="679"/>
      <c r="P44" s="679"/>
      <c r="Q44" s="679"/>
      <c r="R44" s="679"/>
      <c r="S44" s="679"/>
      <c r="T44" s="679"/>
      <c r="U44" s="679"/>
      <c r="V44" s="679"/>
      <c r="W44" s="679"/>
      <c r="X44" s="679">
        <v>3.6295384615384614</v>
      </c>
      <c r="Y44" s="679">
        <v>3.6295384615384614</v>
      </c>
      <c r="Z44" s="679">
        <v>3.6295384615384614</v>
      </c>
      <c r="AA44" s="679">
        <v>3.6295384615384614</v>
      </c>
      <c r="AB44" s="679">
        <v>3.6295384615384614</v>
      </c>
      <c r="AC44" s="679">
        <v>3.6295384615384614</v>
      </c>
      <c r="AD44" s="679">
        <v>3.6295384615384614</v>
      </c>
      <c r="AE44" s="679">
        <v>3.6295384615384614</v>
      </c>
      <c r="AF44" s="679">
        <v>3.6295384615384614</v>
      </c>
      <c r="AG44" s="679">
        <v>3.6295384615384614</v>
      </c>
      <c r="AH44" s="679">
        <v>3.6295384615384614</v>
      </c>
      <c r="AI44" s="679">
        <v>3.6295384615384614</v>
      </c>
      <c r="AJ44" s="679">
        <v>3.6295384615384614</v>
      </c>
      <c r="AK44" s="679"/>
      <c r="AL44" s="679"/>
      <c r="AM44" s="505"/>
      <c r="AN44" s="505"/>
      <c r="AO44" s="505"/>
      <c r="AP44" s="505"/>
      <c r="AQ44" s="505"/>
      <c r="AR44" s="505"/>
      <c r="AS44" s="505"/>
      <c r="AT44" s="505"/>
      <c r="AU44" s="505"/>
      <c r="AV44" s="505"/>
      <c r="AW44" s="505"/>
      <c r="AX44" s="505"/>
      <c r="AY44" s="505"/>
      <c r="AZ44" s="505"/>
      <c r="BA44" s="505"/>
      <c r="BB44" s="505"/>
      <c r="BC44" s="505"/>
      <c r="BD44" s="505"/>
      <c r="BE44" s="505"/>
      <c r="BF44" s="505"/>
      <c r="BG44" s="505"/>
      <c r="BH44" s="505"/>
      <c r="BI44" s="505"/>
      <c r="BJ44" s="505"/>
      <c r="BK44" s="505"/>
      <c r="BL44" s="505"/>
      <c r="BM44" s="505"/>
      <c r="BN44" s="505"/>
      <c r="BO44" s="505"/>
      <c r="BP44" s="505"/>
      <c r="BQ44" s="505"/>
      <c r="BR44" s="661">
        <f t="shared" si="0"/>
        <v>47.18399999999999</v>
      </c>
      <c r="BS44" s="662" t="s">
        <v>409</v>
      </c>
    </row>
    <row r="45" spans="1:71" x14ac:dyDescent="0.35">
      <c r="A45" s="505">
        <v>36</v>
      </c>
      <c r="B45" s="658" t="s">
        <v>1536</v>
      </c>
      <c r="C45" s="664" t="s">
        <v>558</v>
      </c>
      <c r="D45" s="659" t="str">
        <f>+VLOOKUP(C45,Foundation!$C$8:$D$495,2,FALSE)</f>
        <v>DA+3</v>
      </c>
      <c r="E45" s="661">
        <f>+VLOOKUP(C45,'Erection Compiled'!$C$8:$I$334,7,FALSE)</f>
        <v>38.847605999999992</v>
      </c>
      <c r="F45" s="506">
        <f>+VLOOKUP(C45,'Erection Compiled'!$C$190:$F$310,3,FALSE)</f>
        <v>45887</v>
      </c>
      <c r="G45" s="506">
        <f>+VLOOKUP(C45,'Erection Compiled'!$C$190:$F$310,4,FALSE)</f>
        <v>45893</v>
      </c>
      <c r="H45" s="679"/>
      <c r="I45" s="679"/>
      <c r="J45" s="679"/>
      <c r="K45" s="679"/>
      <c r="L45" s="679"/>
      <c r="M45" s="679"/>
      <c r="N45" s="679"/>
      <c r="O45" s="679"/>
      <c r="P45" s="679"/>
      <c r="Q45" s="679"/>
      <c r="R45" s="679"/>
      <c r="S45" s="679"/>
      <c r="T45" s="679"/>
      <c r="U45" s="679"/>
      <c r="V45" s="679"/>
      <c r="W45" s="679"/>
      <c r="X45" s="679"/>
      <c r="Y45" s="679">
        <v>5.5428571428571427</v>
      </c>
      <c r="Z45" s="679">
        <v>5.5428571428571427</v>
      </c>
      <c r="AA45" s="679">
        <v>5.5428571428571427</v>
      </c>
      <c r="AB45" s="679">
        <v>5.5428571428571427</v>
      </c>
      <c r="AC45" s="679">
        <v>5.5428571428571427</v>
      </c>
      <c r="AD45" s="679">
        <v>5.5428571428571427</v>
      </c>
      <c r="AE45" s="679">
        <v>5.5428571428571427</v>
      </c>
      <c r="AF45" s="679"/>
      <c r="AG45" s="679"/>
      <c r="AH45" s="679"/>
      <c r="AI45" s="679"/>
      <c r="AJ45" s="679"/>
      <c r="AK45" s="679"/>
      <c r="AL45" s="679"/>
      <c r="AM45" s="505"/>
      <c r="AN45" s="505"/>
      <c r="AO45" s="505"/>
      <c r="AP45" s="505"/>
      <c r="AQ45" s="505"/>
      <c r="AR45" s="505"/>
      <c r="AS45" s="505"/>
      <c r="AT45" s="505"/>
      <c r="AU45" s="505"/>
      <c r="AV45" s="505"/>
      <c r="AW45" s="505"/>
      <c r="AX45" s="505"/>
      <c r="AY45" s="505"/>
      <c r="AZ45" s="505"/>
      <c r="BA45" s="505"/>
      <c r="BB45" s="505"/>
      <c r="BC45" s="505"/>
      <c r="BD45" s="505"/>
      <c r="BE45" s="505"/>
      <c r="BF45" s="505"/>
      <c r="BG45" s="505"/>
      <c r="BH45" s="505"/>
      <c r="BI45" s="505"/>
      <c r="BJ45" s="505"/>
      <c r="BK45" s="505"/>
      <c r="BL45" s="505"/>
      <c r="BM45" s="505"/>
      <c r="BN45" s="505"/>
      <c r="BO45" s="505"/>
      <c r="BP45" s="505"/>
      <c r="BQ45" s="505"/>
      <c r="BR45" s="661">
        <f t="shared" si="0"/>
        <v>38.800000000000004</v>
      </c>
      <c r="BS45" s="662" t="s">
        <v>409</v>
      </c>
    </row>
    <row r="46" spans="1:71" x14ac:dyDescent="0.35">
      <c r="A46" s="505">
        <v>37</v>
      </c>
      <c r="B46" s="658" t="s">
        <v>1540</v>
      </c>
      <c r="C46" s="664" t="s">
        <v>514</v>
      </c>
      <c r="D46" s="659" t="str">
        <f>+VLOOKUP(C46,Foundation!$C$8:$D$495,2,FALSE)</f>
        <v>DC2+0</v>
      </c>
      <c r="E46" s="661">
        <f>+VLOOKUP(C46,'Erection Compiled'!$C$8:$I$334,7,FALSE)</f>
        <v>66.381106999999986</v>
      </c>
      <c r="F46" s="506">
        <f>+VLOOKUP(C46,'Erection Compiled'!$C$190:$F$310,3,FALSE)</f>
        <v>45887</v>
      </c>
      <c r="G46" s="506">
        <f>+VLOOKUP(C46,'Erection Compiled'!$C$190:$F$310,4,FALSE)</f>
        <v>45894</v>
      </c>
      <c r="H46" s="679"/>
      <c r="I46" s="679"/>
      <c r="J46" s="679"/>
      <c r="K46" s="679"/>
      <c r="L46" s="679"/>
      <c r="M46" s="679"/>
      <c r="N46" s="679"/>
      <c r="O46" s="679"/>
      <c r="P46" s="679"/>
      <c r="Q46" s="679"/>
      <c r="R46" s="679"/>
      <c r="S46" s="679"/>
      <c r="T46" s="679"/>
      <c r="U46" s="679"/>
      <c r="V46" s="679"/>
      <c r="W46" s="679"/>
      <c r="X46" s="679"/>
      <c r="Y46" s="679">
        <v>8.297625</v>
      </c>
      <c r="Z46" s="679">
        <v>8.297625</v>
      </c>
      <c r="AA46" s="679">
        <v>8.297625</v>
      </c>
      <c r="AB46" s="679">
        <v>8.297625</v>
      </c>
      <c r="AC46" s="679">
        <v>8.297625</v>
      </c>
      <c r="AD46" s="679">
        <v>8.297625</v>
      </c>
      <c r="AE46" s="679">
        <v>8.297625</v>
      </c>
      <c r="AF46" s="679">
        <v>8.297625</v>
      </c>
      <c r="AG46" s="679"/>
      <c r="AH46" s="679"/>
      <c r="AI46" s="679"/>
      <c r="AJ46" s="679"/>
      <c r="AK46" s="679"/>
      <c r="AL46" s="679"/>
      <c r="AM46" s="505"/>
      <c r="AN46" s="505"/>
      <c r="AO46" s="505"/>
      <c r="AP46" s="505"/>
      <c r="AQ46" s="505"/>
      <c r="AR46" s="505"/>
      <c r="AS46" s="505"/>
      <c r="AT46" s="505"/>
      <c r="AU46" s="505"/>
      <c r="AV46" s="505"/>
      <c r="AW46" s="505"/>
      <c r="AX46" s="505"/>
      <c r="AY46" s="505"/>
      <c r="AZ46" s="505"/>
      <c r="BA46" s="505"/>
      <c r="BB46" s="505"/>
      <c r="BC46" s="505"/>
      <c r="BD46" s="505"/>
      <c r="BE46" s="505"/>
      <c r="BF46" s="505"/>
      <c r="BG46" s="505"/>
      <c r="BH46" s="505"/>
      <c r="BI46" s="505"/>
      <c r="BJ46" s="505"/>
      <c r="BK46" s="505"/>
      <c r="BL46" s="505"/>
      <c r="BM46" s="505"/>
      <c r="BN46" s="505"/>
      <c r="BO46" s="505"/>
      <c r="BP46" s="505"/>
      <c r="BQ46" s="505"/>
      <c r="BR46" s="661">
        <f t="shared" si="0"/>
        <v>66.380999999999986</v>
      </c>
      <c r="BS46" s="662" t="s">
        <v>409</v>
      </c>
    </row>
    <row r="47" spans="1:71" x14ac:dyDescent="0.35">
      <c r="A47" s="505">
        <v>38</v>
      </c>
      <c r="B47" s="658" t="s">
        <v>1543</v>
      </c>
      <c r="C47" s="664" t="s">
        <v>64</v>
      </c>
      <c r="D47" s="659" t="str">
        <f>+VLOOKUP(C47,Foundation!$C$8:$D$495,2,FALSE)</f>
        <v>DA+3</v>
      </c>
      <c r="E47" s="661">
        <f>+VLOOKUP(C47,'Erection Compiled'!$C$8:$I$334,7,FALSE)</f>
        <v>38.847605999999992</v>
      </c>
      <c r="F47" s="506">
        <f>+VLOOKUP(C47,'Erection Compiled'!$C$190:$F$310,3,FALSE)</f>
        <v>45885</v>
      </c>
      <c r="G47" s="506">
        <f>+VLOOKUP(C47,'Erection Compiled'!$C$190:$F$310,4,FALSE)</f>
        <v>45892</v>
      </c>
      <c r="H47" s="679"/>
      <c r="I47" s="679"/>
      <c r="J47" s="679"/>
      <c r="K47" s="679"/>
      <c r="L47" s="679"/>
      <c r="M47" s="679"/>
      <c r="N47" s="679"/>
      <c r="O47" s="679"/>
      <c r="P47" s="679"/>
      <c r="Q47" s="679"/>
      <c r="R47" s="679"/>
      <c r="S47" s="679"/>
      <c r="T47" s="679"/>
      <c r="U47" s="679"/>
      <c r="V47" s="679"/>
      <c r="W47" s="679">
        <v>4.8499999999999996</v>
      </c>
      <c r="X47" s="679">
        <v>4.8499999999999996</v>
      </c>
      <c r="Y47" s="679">
        <v>4.8499999999999996</v>
      </c>
      <c r="Z47" s="679">
        <v>4.8499999999999996</v>
      </c>
      <c r="AA47" s="679">
        <v>4.8499999999999996</v>
      </c>
      <c r="AB47" s="679">
        <v>4.8499999999999996</v>
      </c>
      <c r="AC47" s="679">
        <v>4.8499999999999996</v>
      </c>
      <c r="AD47" s="679">
        <v>4.8499999999999996</v>
      </c>
      <c r="AE47" s="679"/>
      <c r="AF47" s="679"/>
      <c r="AG47" s="679"/>
      <c r="AH47" s="679"/>
      <c r="AI47" s="679"/>
      <c r="AJ47" s="679"/>
      <c r="AK47" s="679"/>
      <c r="AL47" s="679"/>
      <c r="AM47" s="505"/>
      <c r="AN47" s="505"/>
      <c r="AO47" s="505"/>
      <c r="AP47" s="505"/>
      <c r="AQ47" s="505"/>
      <c r="AR47" s="505"/>
      <c r="AS47" s="505"/>
      <c r="AT47" s="505"/>
      <c r="AU47" s="505"/>
      <c r="AV47" s="505"/>
      <c r="AW47" s="505"/>
      <c r="AX47" s="505"/>
      <c r="AY47" s="505"/>
      <c r="AZ47" s="505"/>
      <c r="BA47" s="505"/>
      <c r="BB47" s="505"/>
      <c r="BC47" s="505"/>
      <c r="BD47" s="505"/>
      <c r="BE47" s="505"/>
      <c r="BF47" s="505"/>
      <c r="BG47" s="505"/>
      <c r="BH47" s="505"/>
      <c r="BI47" s="505"/>
      <c r="BJ47" s="505"/>
      <c r="BK47" s="505"/>
      <c r="BL47" s="505"/>
      <c r="BM47" s="505"/>
      <c r="BN47" s="505"/>
      <c r="BO47" s="505"/>
      <c r="BP47" s="505"/>
      <c r="BQ47" s="505"/>
      <c r="BR47" s="661">
        <f t="shared" si="0"/>
        <v>38.800000000000004</v>
      </c>
      <c r="BS47" s="662" t="s">
        <v>409</v>
      </c>
    </row>
    <row r="48" spans="1:71" x14ac:dyDescent="0.35">
      <c r="A48" s="505">
        <v>39</v>
      </c>
      <c r="B48" s="658" t="s">
        <v>899</v>
      </c>
      <c r="C48" s="664" t="s">
        <v>721</v>
      </c>
      <c r="D48" s="659" t="str">
        <f>+VLOOKUP(C48,Foundation!$C$8:$D$495,2,FALSE)</f>
        <v>DA+9</v>
      </c>
      <c r="E48" s="661">
        <f>+VLOOKUP(C48,'Erection Compiled'!$C$8:$I$334,7,FALSE)</f>
        <v>47.184350000000002</v>
      </c>
      <c r="F48" s="506">
        <f>+VLOOKUP(C48,'Erection Compiled'!$C$190:$F$310,3,FALSE)</f>
        <v>45886</v>
      </c>
      <c r="G48" s="506">
        <f>+VLOOKUP(C48,'Erection Compiled'!$C$190:$F$310,4,FALSE)</f>
        <v>45899</v>
      </c>
      <c r="H48" s="679"/>
      <c r="I48" s="679"/>
      <c r="J48" s="679"/>
      <c r="K48" s="679"/>
      <c r="L48" s="679"/>
      <c r="M48" s="679"/>
      <c r="N48" s="679"/>
      <c r="O48" s="679"/>
      <c r="P48" s="679"/>
      <c r="Q48" s="679"/>
      <c r="R48" s="679"/>
      <c r="S48" s="679"/>
      <c r="T48" s="679"/>
      <c r="U48" s="679"/>
      <c r="V48" s="679"/>
      <c r="W48" s="679"/>
      <c r="X48" s="679">
        <v>3.3702857142857141</v>
      </c>
      <c r="Y48" s="679">
        <v>3.3702857142857141</v>
      </c>
      <c r="Z48" s="679">
        <v>3.3702857142857141</v>
      </c>
      <c r="AA48" s="679">
        <v>3.3702857142857141</v>
      </c>
      <c r="AB48" s="679">
        <v>3.3702857142857141</v>
      </c>
      <c r="AC48" s="679">
        <v>3.3702857142857141</v>
      </c>
      <c r="AD48" s="679">
        <v>3.3702857142857141</v>
      </c>
      <c r="AE48" s="679"/>
      <c r="AF48" s="679"/>
      <c r="AG48" s="679"/>
      <c r="AH48" s="679"/>
      <c r="AI48" s="679"/>
      <c r="AJ48" s="679"/>
      <c r="AK48" s="679"/>
      <c r="AL48" s="679"/>
      <c r="AM48" s="505"/>
      <c r="AN48" s="505"/>
      <c r="AO48" s="505"/>
      <c r="AP48" s="505"/>
      <c r="AQ48" s="505"/>
      <c r="AR48" s="505"/>
      <c r="AS48" s="505"/>
      <c r="AT48" s="505"/>
      <c r="AU48" s="505"/>
      <c r="AV48" s="505"/>
      <c r="AW48" s="505"/>
      <c r="AX48" s="505"/>
      <c r="AY48" s="505"/>
      <c r="AZ48" s="505"/>
      <c r="BA48" s="505"/>
      <c r="BB48" s="505"/>
      <c r="BC48" s="505"/>
      <c r="BD48" s="505"/>
      <c r="BE48" s="505"/>
      <c r="BF48" s="505"/>
      <c r="BG48" s="505"/>
      <c r="BH48" s="505"/>
      <c r="BI48" s="505"/>
      <c r="BJ48" s="505"/>
      <c r="BK48" s="505"/>
      <c r="BL48" s="505"/>
      <c r="BM48" s="505"/>
      <c r="BN48" s="505"/>
      <c r="BO48" s="505"/>
      <c r="BP48" s="505"/>
      <c r="BQ48" s="505"/>
      <c r="BR48" s="661">
        <f t="shared" si="0"/>
        <v>23.591999999999999</v>
      </c>
      <c r="BS48" s="662" t="s">
        <v>409</v>
      </c>
    </row>
    <row r="49" spans="1:74" x14ac:dyDescent="0.35">
      <c r="A49" s="505">
        <v>40</v>
      </c>
      <c r="B49" s="658" t="s">
        <v>1411</v>
      </c>
      <c r="C49" s="664" t="s">
        <v>745</v>
      </c>
      <c r="D49" s="659" t="str">
        <f>+VLOOKUP(C49,Foundation!$C$8:$D$495,2,FALSE)</f>
        <v>DA+0</v>
      </c>
      <c r="E49" s="661">
        <f>+VLOOKUP(C49,'Erection Compiled'!$C$8:$I$334,7,FALSE)</f>
        <v>37.504372000000004</v>
      </c>
      <c r="F49" s="506">
        <f>+VLOOKUP(C49,'Erection Compiled'!$C$190:$F$310,3,FALSE)</f>
        <v>45886</v>
      </c>
      <c r="G49" s="506">
        <f>+VLOOKUP(C49,'Erection Compiled'!$C$190:$F$310,4,FALSE)</f>
        <v>45893</v>
      </c>
      <c r="H49" s="679"/>
      <c r="I49" s="679"/>
      <c r="J49" s="679"/>
      <c r="K49" s="679"/>
      <c r="L49" s="679"/>
      <c r="M49" s="679"/>
      <c r="N49" s="679"/>
      <c r="O49" s="679"/>
      <c r="P49" s="679"/>
      <c r="Q49" s="679"/>
      <c r="R49" s="679"/>
      <c r="S49" s="679"/>
      <c r="T49" s="679"/>
      <c r="U49" s="679"/>
      <c r="V49" s="679"/>
      <c r="W49" s="679"/>
      <c r="X49" s="679">
        <v>4.6880465000000004</v>
      </c>
      <c r="Y49" s="679">
        <v>4.6880465000000004</v>
      </c>
      <c r="Z49" s="679">
        <v>4.6880465000000004</v>
      </c>
      <c r="AA49" s="679">
        <v>4.6880465000000004</v>
      </c>
      <c r="AB49" s="679">
        <v>4.6880465000000004</v>
      </c>
      <c r="AC49" s="679">
        <v>4.6880465000000004</v>
      </c>
      <c r="AD49" s="679">
        <v>4.6880465000000004</v>
      </c>
      <c r="AE49" s="679">
        <v>4.6880465000000004</v>
      </c>
      <c r="AF49" s="679"/>
      <c r="AG49" s="679"/>
      <c r="AH49" s="679"/>
      <c r="AI49" s="679"/>
      <c r="AJ49" s="679"/>
      <c r="AK49" s="679"/>
      <c r="AL49" s="679"/>
      <c r="AM49" s="505"/>
      <c r="AN49" s="505"/>
      <c r="AO49" s="505"/>
      <c r="AP49" s="505"/>
      <c r="AQ49" s="505"/>
      <c r="AR49" s="505"/>
      <c r="AS49" s="505"/>
      <c r="AT49" s="505"/>
      <c r="AU49" s="505"/>
      <c r="AV49" s="505"/>
      <c r="AW49" s="505"/>
      <c r="AX49" s="505"/>
      <c r="AY49" s="505"/>
      <c r="AZ49" s="505"/>
      <c r="BA49" s="505"/>
      <c r="BB49" s="505"/>
      <c r="BC49" s="505"/>
      <c r="BD49" s="505"/>
      <c r="BE49" s="505"/>
      <c r="BF49" s="505"/>
      <c r="BG49" s="505"/>
      <c r="BH49" s="505"/>
      <c r="BI49" s="505"/>
      <c r="BJ49" s="505"/>
      <c r="BK49" s="505"/>
      <c r="BL49" s="505"/>
      <c r="BM49" s="505"/>
      <c r="BN49" s="505"/>
      <c r="BO49" s="505"/>
      <c r="BP49" s="505"/>
      <c r="BQ49" s="505"/>
      <c r="BR49" s="661">
        <f t="shared" si="0"/>
        <v>37.504371999999996</v>
      </c>
      <c r="BS49" s="662" t="s">
        <v>409</v>
      </c>
    </row>
    <row r="50" spans="1:74" x14ac:dyDescent="0.35">
      <c r="A50" s="505">
        <v>41</v>
      </c>
      <c r="B50" s="658" t="s">
        <v>898</v>
      </c>
      <c r="C50" s="664" t="s">
        <v>683</v>
      </c>
      <c r="D50" s="659" t="str">
        <f>+VLOOKUP(C50,Foundation!$C$8:$D$495,2,FALSE)</f>
        <v>DA+0</v>
      </c>
      <c r="E50" s="661">
        <f>+VLOOKUP(C50,'Erection Compiled'!$C$8:$I$334,7,FALSE)</f>
        <v>37.504372000000004</v>
      </c>
      <c r="F50" s="506">
        <f>+VLOOKUP(C50,'Erection Compiled'!$C$190:$F$310,3,FALSE)</f>
        <v>45888</v>
      </c>
      <c r="G50" s="506">
        <f>+VLOOKUP(C50,'Erection Compiled'!$C$190:$F$310,4,FALSE)</f>
        <v>45894</v>
      </c>
      <c r="H50" s="679"/>
      <c r="I50" s="679"/>
      <c r="J50" s="679"/>
      <c r="K50" s="679"/>
      <c r="L50" s="679"/>
      <c r="M50" s="679"/>
      <c r="N50" s="679"/>
      <c r="O50" s="679"/>
      <c r="P50" s="679"/>
      <c r="Q50" s="679"/>
      <c r="R50" s="679"/>
      <c r="S50" s="679"/>
      <c r="T50" s="679"/>
      <c r="U50" s="679"/>
      <c r="V50" s="679"/>
      <c r="W50" s="679"/>
      <c r="X50" s="679"/>
      <c r="Y50" s="679"/>
      <c r="Z50" s="679">
        <v>5.357767428571429</v>
      </c>
      <c r="AA50" s="679">
        <v>5.357767428571429</v>
      </c>
      <c r="AB50" s="679">
        <v>5.357767428571429</v>
      </c>
      <c r="AC50" s="679">
        <v>5.357767428571429</v>
      </c>
      <c r="AD50" s="679">
        <v>5.357767428571429</v>
      </c>
      <c r="AE50" s="679">
        <v>5.357767428571429</v>
      </c>
      <c r="AF50" s="679">
        <v>5.357767428571429</v>
      </c>
      <c r="AG50" s="679"/>
      <c r="AH50" s="679"/>
      <c r="AI50" s="679"/>
      <c r="AJ50" s="679"/>
      <c r="AK50" s="679"/>
      <c r="AL50" s="679"/>
      <c r="AM50" s="505"/>
      <c r="AN50" s="505"/>
      <c r="AO50" s="505"/>
      <c r="AP50" s="505"/>
      <c r="AQ50" s="505"/>
      <c r="AR50" s="505"/>
      <c r="AS50" s="505"/>
      <c r="AT50" s="505"/>
      <c r="AU50" s="505"/>
      <c r="AV50" s="505"/>
      <c r="AW50" s="505"/>
      <c r="AX50" s="505"/>
      <c r="AY50" s="505"/>
      <c r="AZ50" s="505"/>
      <c r="BA50" s="505"/>
      <c r="BB50" s="505"/>
      <c r="BC50" s="505"/>
      <c r="BD50" s="505"/>
      <c r="BE50" s="505"/>
      <c r="BF50" s="505"/>
      <c r="BG50" s="505"/>
      <c r="BH50" s="505"/>
      <c r="BI50" s="505"/>
      <c r="BJ50" s="505"/>
      <c r="BK50" s="505"/>
      <c r="BL50" s="505"/>
      <c r="BM50" s="505"/>
      <c r="BN50" s="505"/>
      <c r="BO50" s="505"/>
      <c r="BP50" s="505"/>
      <c r="BQ50" s="505"/>
      <c r="BR50" s="661">
        <f t="shared" si="0"/>
        <v>37.504372000000004</v>
      </c>
      <c r="BS50" s="662" t="s">
        <v>409</v>
      </c>
    </row>
    <row r="51" spans="1:74" x14ac:dyDescent="0.35">
      <c r="A51" s="505">
        <v>42</v>
      </c>
      <c r="B51" s="658" t="s">
        <v>1544</v>
      </c>
      <c r="C51" s="664" t="s">
        <v>464</v>
      </c>
      <c r="D51" s="659" t="str">
        <f>+VLOOKUP(C51,Foundation!$C$8:$D$495,2,FALSE)</f>
        <v>DA+0</v>
      </c>
      <c r="E51" s="661">
        <f>+VLOOKUP(C51,'Erection Compiled'!$C$8:$I$334,7,FALSE)</f>
        <v>37.504372000000004</v>
      </c>
      <c r="F51" s="506">
        <f>+VLOOKUP(C51,'Erection Compiled'!$C$190:$F$310,3,FALSE)</f>
        <v>45889</v>
      </c>
      <c r="G51" s="506">
        <f>+VLOOKUP(C51,'Erection Compiled'!$C$190:$F$310,4,FALSE)</f>
        <v>45894</v>
      </c>
      <c r="H51" s="679"/>
      <c r="I51" s="679"/>
      <c r="J51" s="679"/>
      <c r="K51" s="679"/>
      <c r="L51" s="679"/>
      <c r="M51" s="679"/>
      <c r="N51" s="679"/>
      <c r="O51" s="679"/>
      <c r="P51" s="679"/>
      <c r="Q51" s="679"/>
      <c r="R51" s="679"/>
      <c r="S51" s="679"/>
      <c r="T51" s="679"/>
      <c r="U51" s="679"/>
      <c r="V51" s="679"/>
      <c r="W51" s="679"/>
      <c r="X51" s="679"/>
      <c r="Y51" s="679"/>
      <c r="Z51" s="679"/>
      <c r="AA51" s="679">
        <v>6.2507286666666673</v>
      </c>
      <c r="AB51" s="679">
        <v>6.2507286666666673</v>
      </c>
      <c r="AC51" s="679">
        <v>6.2507286666666673</v>
      </c>
      <c r="AD51" s="679">
        <v>6.2507286666666673</v>
      </c>
      <c r="AE51" s="679">
        <v>6.2507286666666673</v>
      </c>
      <c r="AF51" s="679">
        <v>6.2507286666666673</v>
      </c>
      <c r="AG51" s="679"/>
      <c r="AH51" s="679"/>
      <c r="AI51" s="679"/>
      <c r="AJ51" s="679"/>
      <c r="AK51" s="679"/>
      <c r="AL51" s="679"/>
      <c r="AM51" s="505"/>
      <c r="AN51" s="505"/>
      <c r="AO51" s="505"/>
      <c r="AP51" s="505"/>
      <c r="AQ51" s="505"/>
      <c r="AR51" s="505"/>
      <c r="AS51" s="505"/>
      <c r="AT51" s="505"/>
      <c r="AU51" s="505"/>
      <c r="AV51" s="505"/>
      <c r="AW51" s="505"/>
      <c r="AX51" s="505"/>
      <c r="AY51" s="505"/>
      <c r="AZ51" s="505"/>
      <c r="BA51" s="505"/>
      <c r="BB51" s="505"/>
      <c r="BC51" s="505"/>
      <c r="BD51" s="505"/>
      <c r="BE51" s="505"/>
      <c r="BF51" s="505"/>
      <c r="BG51" s="505"/>
      <c r="BH51" s="505"/>
      <c r="BI51" s="505"/>
      <c r="BJ51" s="505"/>
      <c r="BK51" s="505"/>
      <c r="BL51" s="505"/>
      <c r="BM51" s="505"/>
      <c r="BN51" s="505"/>
      <c r="BO51" s="505"/>
      <c r="BP51" s="505"/>
      <c r="BQ51" s="505"/>
      <c r="BR51" s="661">
        <f t="shared" si="0"/>
        <v>37.504372000000004</v>
      </c>
      <c r="BS51" s="662" t="s">
        <v>409</v>
      </c>
    </row>
    <row r="52" spans="1:74" x14ac:dyDescent="0.35">
      <c r="A52" s="505">
        <v>43</v>
      </c>
      <c r="B52" s="658" t="s">
        <v>892</v>
      </c>
      <c r="C52" s="664" t="s">
        <v>754</v>
      </c>
      <c r="D52" s="659" t="str">
        <f>+VLOOKUP(C52,Foundation!$C$8:$D$495,2,FALSE)</f>
        <v>DA+3</v>
      </c>
      <c r="E52" s="661">
        <f>+VLOOKUP(C52,'Erection Compiled'!$C$8:$I$334,7,FALSE)</f>
        <v>38.847605999999992</v>
      </c>
      <c r="F52" s="506">
        <f>+VLOOKUP(C52,'Erection Compiled'!$C$190:$F$310,3,FALSE)</f>
        <v>45890</v>
      </c>
      <c r="G52" s="506">
        <f>+VLOOKUP(C52,'Erection Compiled'!$C$190:$F$310,4,FALSE)</f>
        <v>45894</v>
      </c>
      <c r="H52" s="679"/>
      <c r="I52" s="679"/>
      <c r="J52" s="679"/>
      <c r="K52" s="679"/>
      <c r="L52" s="679"/>
      <c r="M52" s="679"/>
      <c r="N52" s="679"/>
      <c r="O52" s="679"/>
      <c r="P52" s="679"/>
      <c r="Q52" s="679"/>
      <c r="R52" s="679"/>
      <c r="S52" s="679"/>
      <c r="T52" s="679"/>
      <c r="U52" s="679"/>
      <c r="V52" s="679"/>
      <c r="W52" s="679"/>
      <c r="X52" s="679"/>
      <c r="Y52" s="679"/>
      <c r="Z52" s="679"/>
      <c r="AA52" s="679"/>
      <c r="AB52" s="679">
        <v>7.76</v>
      </c>
      <c r="AC52" s="679">
        <v>7.76</v>
      </c>
      <c r="AD52" s="679">
        <v>7.76</v>
      </c>
      <c r="AE52" s="679">
        <v>7.76</v>
      </c>
      <c r="AF52" s="679">
        <v>7.76</v>
      </c>
      <c r="AG52" s="679"/>
      <c r="AH52" s="679"/>
      <c r="AI52" s="679"/>
      <c r="AJ52" s="679"/>
      <c r="AK52" s="679"/>
      <c r="AL52" s="679"/>
      <c r="AM52" s="505"/>
      <c r="AN52" s="505"/>
      <c r="AO52" s="505"/>
      <c r="AP52" s="505"/>
      <c r="AQ52" s="505"/>
      <c r="AR52" s="505"/>
      <c r="AS52" s="505"/>
      <c r="AT52" s="505"/>
      <c r="AU52" s="505"/>
      <c r="AV52" s="505"/>
      <c r="AW52" s="505"/>
      <c r="AX52" s="505"/>
      <c r="AY52" s="505"/>
      <c r="AZ52" s="505"/>
      <c r="BA52" s="505"/>
      <c r="BB52" s="505"/>
      <c r="BC52" s="505"/>
      <c r="BD52" s="505"/>
      <c r="BE52" s="505"/>
      <c r="BF52" s="505"/>
      <c r="BG52" s="505"/>
      <c r="BH52" s="505"/>
      <c r="BI52" s="505"/>
      <c r="BJ52" s="505"/>
      <c r="BK52" s="505"/>
      <c r="BL52" s="505"/>
      <c r="BM52" s="505"/>
      <c r="BN52" s="505"/>
      <c r="BO52" s="505"/>
      <c r="BP52" s="505"/>
      <c r="BQ52" s="505"/>
      <c r="BR52" s="661">
        <f t="shared" si="0"/>
        <v>38.799999999999997</v>
      </c>
      <c r="BS52" s="662" t="s">
        <v>409</v>
      </c>
    </row>
    <row r="53" spans="1:74" x14ac:dyDescent="0.35">
      <c r="A53" s="505">
        <v>44</v>
      </c>
      <c r="B53" s="658" t="str">
        <f>+VLOOKUP(C53,'Erection Compiled'!$C$187:$G$310,5,FALSE)</f>
        <v>Pusplata (Kailash)</v>
      </c>
      <c r="C53" s="664" t="s">
        <v>27</v>
      </c>
      <c r="D53" s="659" t="str">
        <f>+VLOOKUP(C53,Foundation!$C$8:$D$495,2,FALSE)</f>
        <v>DA+0</v>
      </c>
      <c r="E53" s="661">
        <f>+VLOOKUP(C53,'Erection Compiled'!$C$8:$I$334,7,FALSE)</f>
        <v>37.504372000000004</v>
      </c>
      <c r="F53" s="506">
        <f>+VLOOKUP(C53,'Erection Compiled'!$C$190:$F$310,3,FALSE)</f>
        <v>45891</v>
      </c>
      <c r="G53" s="506">
        <f>+VLOOKUP(C53,'Erection Compiled'!$C$190:$F$310,4,FALSE)</f>
        <v>45895</v>
      </c>
      <c r="H53" s="679"/>
      <c r="I53" s="679"/>
      <c r="J53" s="679"/>
      <c r="K53" s="679"/>
      <c r="L53" s="679"/>
      <c r="M53" s="679"/>
      <c r="N53" s="679"/>
      <c r="O53" s="679"/>
      <c r="P53" s="679"/>
      <c r="Q53" s="679"/>
      <c r="R53" s="679"/>
      <c r="S53" s="679"/>
      <c r="T53" s="679"/>
      <c r="U53" s="679"/>
      <c r="V53" s="679"/>
      <c r="W53" s="679"/>
      <c r="X53" s="679"/>
      <c r="Y53" s="679"/>
      <c r="Z53" s="679"/>
      <c r="AA53" s="679"/>
      <c r="AB53" s="679"/>
      <c r="AC53" s="679">
        <v>7.5008744000000007</v>
      </c>
      <c r="AD53" s="679">
        <v>7.5008744000000007</v>
      </c>
      <c r="AE53" s="679">
        <v>7.5008744000000007</v>
      </c>
      <c r="AF53" s="679">
        <v>7.5008744000000007</v>
      </c>
      <c r="AG53" s="679">
        <v>7.5008744000000007</v>
      </c>
      <c r="AH53" s="679"/>
      <c r="AI53" s="679"/>
      <c r="AJ53" s="679"/>
      <c r="AK53" s="679"/>
      <c r="AL53" s="679"/>
      <c r="AM53" s="505"/>
      <c r="AN53" s="505"/>
      <c r="AO53" s="505"/>
      <c r="AP53" s="505"/>
      <c r="AQ53" s="505"/>
      <c r="AR53" s="505"/>
      <c r="AS53" s="505"/>
      <c r="AT53" s="505"/>
      <c r="AU53" s="505"/>
      <c r="AV53" s="505"/>
      <c r="AW53" s="505"/>
      <c r="AX53" s="505"/>
      <c r="AY53" s="505"/>
      <c r="AZ53" s="505"/>
      <c r="BA53" s="505"/>
      <c r="BB53" s="505"/>
      <c r="BC53" s="505"/>
      <c r="BD53" s="505"/>
      <c r="BE53" s="505"/>
      <c r="BF53" s="505"/>
      <c r="BG53" s="505"/>
      <c r="BH53" s="505"/>
      <c r="BI53" s="505"/>
      <c r="BJ53" s="505"/>
      <c r="BK53" s="505"/>
      <c r="BL53" s="505"/>
      <c r="BM53" s="505"/>
      <c r="BN53" s="505"/>
      <c r="BO53" s="505"/>
      <c r="BP53" s="505"/>
      <c r="BQ53" s="505"/>
      <c r="BR53" s="661">
        <f t="shared" si="0"/>
        <v>37.504372000000004</v>
      </c>
      <c r="BS53" s="662" t="s">
        <v>409</v>
      </c>
    </row>
    <row r="54" spans="1:74" x14ac:dyDescent="0.35">
      <c r="A54" s="505">
        <v>45</v>
      </c>
      <c r="B54" s="658" t="str">
        <f>+VLOOKUP(C54,'Erection Compiled'!$C$187:$G$310,5,FALSE)</f>
        <v>Sobha Devi</v>
      </c>
      <c r="C54" s="664" t="s">
        <v>753</v>
      </c>
      <c r="D54" s="659" t="str">
        <f>+VLOOKUP(C54,Foundation!$C$8:$D$495,2,FALSE)</f>
        <v>DA+0</v>
      </c>
      <c r="E54" s="661">
        <f>+VLOOKUP(C54,'Erection Compiled'!$C$8:$I$334,7,FALSE)</f>
        <v>37.504372000000004</v>
      </c>
      <c r="F54" s="506">
        <f>+VLOOKUP(C54,'Erection Compiled'!$C$190:$F$310,3,FALSE)</f>
        <v>45890</v>
      </c>
      <c r="G54" s="506">
        <f>+VLOOKUP(C54,'Erection Compiled'!$C$190:$F$310,4,FALSE)</f>
        <v>45898</v>
      </c>
      <c r="H54" s="679"/>
      <c r="I54" s="679"/>
      <c r="J54" s="679"/>
      <c r="K54" s="679"/>
      <c r="L54" s="679"/>
      <c r="M54" s="679"/>
      <c r="N54" s="679"/>
      <c r="O54" s="679"/>
      <c r="P54" s="679"/>
      <c r="Q54" s="679"/>
      <c r="R54" s="679"/>
      <c r="S54" s="679"/>
      <c r="T54" s="679"/>
      <c r="U54" s="679"/>
      <c r="V54" s="679"/>
      <c r="W54" s="679"/>
      <c r="X54" s="679"/>
      <c r="Y54" s="679"/>
      <c r="Z54" s="679"/>
      <c r="AA54" s="679"/>
      <c r="AB54" s="679">
        <v>4.1671524444444445</v>
      </c>
      <c r="AC54" s="679">
        <v>4.1671524444444445</v>
      </c>
      <c r="AD54" s="679">
        <v>4.1671524444444445</v>
      </c>
      <c r="AE54" s="679">
        <v>4.1671524444444445</v>
      </c>
      <c r="AF54" s="679">
        <v>4.1671524444444445</v>
      </c>
      <c r="AG54" s="679">
        <v>4.1671524444444445</v>
      </c>
      <c r="AH54" s="679">
        <v>4.1671524444444445</v>
      </c>
      <c r="AI54" s="679">
        <v>4.1671524444444445</v>
      </c>
      <c r="AJ54" s="679">
        <v>4.1671524444444445</v>
      </c>
      <c r="AK54" s="679"/>
      <c r="AL54" s="679"/>
      <c r="AM54" s="505"/>
      <c r="AN54" s="505"/>
      <c r="AO54" s="505"/>
      <c r="AP54" s="505"/>
      <c r="AQ54" s="505"/>
      <c r="AR54" s="505"/>
      <c r="AS54" s="505"/>
      <c r="AT54" s="505"/>
      <c r="AU54" s="505"/>
      <c r="AV54" s="505"/>
      <c r="AW54" s="505"/>
      <c r="AX54" s="505"/>
      <c r="AY54" s="505"/>
      <c r="AZ54" s="505"/>
      <c r="BA54" s="505"/>
      <c r="BB54" s="505"/>
      <c r="BC54" s="505"/>
      <c r="BD54" s="505"/>
      <c r="BE54" s="505"/>
      <c r="BF54" s="505"/>
      <c r="BG54" s="505"/>
      <c r="BH54" s="505"/>
      <c r="BI54" s="505"/>
      <c r="BJ54" s="505"/>
      <c r="BK54" s="505"/>
      <c r="BL54" s="505"/>
      <c r="BM54" s="505"/>
      <c r="BN54" s="505"/>
      <c r="BO54" s="505"/>
      <c r="BP54" s="505"/>
      <c r="BQ54" s="505"/>
      <c r="BR54" s="661">
        <f t="shared" si="0"/>
        <v>37.504372000000004</v>
      </c>
      <c r="BS54" s="662" t="s">
        <v>409</v>
      </c>
    </row>
    <row r="55" spans="1:74" x14ac:dyDescent="0.35">
      <c r="A55" s="505">
        <v>46</v>
      </c>
      <c r="B55" s="658" t="str">
        <f>+VLOOKUP(C55,'Erection Compiled'!$C$187:$G$310,5,FALSE)</f>
        <v>Pusplata (Deepak)</v>
      </c>
      <c r="C55" s="664" t="s">
        <v>77</v>
      </c>
      <c r="D55" s="659" t="str">
        <f>+VLOOKUP(C55,Foundation!$C$8:$D$495,2,FALSE)</f>
        <v>DA+0</v>
      </c>
      <c r="E55" s="661">
        <f>+VLOOKUP(C55,'Erection Compiled'!$C$8:$I$334,7,FALSE)</f>
        <v>37.504372000000004</v>
      </c>
      <c r="F55" s="506">
        <f>+VLOOKUP(C55,'Erection Compiled'!$C$190:$F$310,3,FALSE)</f>
        <v>45894</v>
      </c>
      <c r="G55" s="506">
        <f>+VLOOKUP(C55,'Erection Compiled'!$C$190:$F$310,4,FALSE)</f>
        <v>45899</v>
      </c>
      <c r="H55" s="679"/>
      <c r="I55" s="679"/>
      <c r="J55" s="679"/>
      <c r="K55" s="679"/>
      <c r="L55" s="679"/>
      <c r="M55" s="679"/>
      <c r="N55" s="679"/>
      <c r="O55" s="679"/>
      <c r="P55" s="679"/>
      <c r="Q55" s="679"/>
      <c r="R55" s="679"/>
      <c r="S55" s="679"/>
      <c r="T55" s="679"/>
      <c r="U55" s="679"/>
      <c r="V55" s="679"/>
      <c r="W55" s="679"/>
      <c r="X55" s="679"/>
      <c r="Y55" s="679"/>
      <c r="Z55" s="679"/>
      <c r="AA55" s="679"/>
      <c r="AB55" s="679"/>
      <c r="AC55" s="679"/>
      <c r="AD55" s="679"/>
      <c r="AE55" s="679"/>
      <c r="AF55" s="679">
        <v>6.2507286666666673</v>
      </c>
      <c r="AG55" s="679">
        <v>6.2507286666666673</v>
      </c>
      <c r="AH55" s="679">
        <v>6.2507286666666673</v>
      </c>
      <c r="AI55" s="679">
        <v>6.2507286666666673</v>
      </c>
      <c r="AJ55" s="679">
        <v>6.2507286666666673</v>
      </c>
      <c r="AK55" s="679">
        <v>6.2507286666666673</v>
      </c>
      <c r="AL55" s="679"/>
      <c r="AM55" s="505"/>
      <c r="AN55" s="505"/>
      <c r="AO55" s="505"/>
      <c r="AP55" s="505"/>
      <c r="AQ55" s="505"/>
      <c r="AR55" s="505"/>
      <c r="AS55" s="505"/>
      <c r="AT55" s="505"/>
      <c r="AU55" s="505"/>
      <c r="AV55" s="505"/>
      <c r="AW55" s="505"/>
      <c r="AX55" s="505"/>
      <c r="AY55" s="505"/>
      <c r="AZ55" s="505"/>
      <c r="BA55" s="505"/>
      <c r="BB55" s="505"/>
      <c r="BC55" s="505"/>
      <c r="BD55" s="505"/>
      <c r="BE55" s="505"/>
      <c r="BF55" s="505"/>
      <c r="BG55" s="505"/>
      <c r="BH55" s="505"/>
      <c r="BI55" s="505"/>
      <c r="BJ55" s="505"/>
      <c r="BK55" s="505"/>
      <c r="BL55" s="505"/>
      <c r="BM55" s="505"/>
      <c r="BN55" s="505"/>
      <c r="BO55" s="505"/>
      <c r="BP55" s="505"/>
      <c r="BQ55" s="505"/>
      <c r="BR55" s="661">
        <f t="shared" si="0"/>
        <v>37.504372000000004</v>
      </c>
      <c r="BS55" s="662" t="s">
        <v>409</v>
      </c>
    </row>
    <row r="56" spans="1:74" x14ac:dyDescent="0.35">
      <c r="A56" s="505">
        <v>47</v>
      </c>
      <c r="B56" s="658" t="str">
        <f>+VLOOKUP(C56,'Erection Compiled'!$C$187:$G$310,5,FALSE)</f>
        <v>Satyam Enterprises (Pawan)</v>
      </c>
      <c r="C56" s="664" t="s">
        <v>579</v>
      </c>
      <c r="D56" s="659" t="str">
        <f>+VLOOKUP(C56,Foundation!$C$8:$D$495,2,FALSE)</f>
        <v>DA+3</v>
      </c>
      <c r="E56" s="661">
        <f>+VLOOKUP(C56,'Erection Compiled'!$C$8:$I$334,7,FALSE)</f>
        <v>38.847605999999992</v>
      </c>
      <c r="F56" s="506">
        <f>+VLOOKUP(C56,'Erection Compiled'!$C$190:$F$310,3,FALSE)</f>
        <v>45894</v>
      </c>
      <c r="G56" s="506">
        <f>+VLOOKUP(C56,'Erection Compiled'!$C$190:$F$310,4,FALSE)</f>
        <v>45899</v>
      </c>
      <c r="H56" s="679"/>
      <c r="I56" s="679"/>
      <c r="J56" s="679"/>
      <c r="K56" s="679"/>
      <c r="L56" s="679"/>
      <c r="M56" s="679"/>
      <c r="N56" s="679"/>
      <c r="O56" s="679"/>
      <c r="P56" s="679"/>
      <c r="Q56" s="679"/>
      <c r="R56" s="679"/>
      <c r="S56" s="679"/>
      <c r="T56" s="679"/>
      <c r="U56" s="679"/>
      <c r="V56" s="679"/>
      <c r="W56" s="679"/>
      <c r="X56" s="679"/>
      <c r="Y56" s="679"/>
      <c r="Z56" s="679"/>
      <c r="AA56" s="679"/>
      <c r="AB56" s="679"/>
      <c r="AC56" s="679"/>
      <c r="AD56" s="679"/>
      <c r="AE56" s="679"/>
      <c r="AF56" s="679">
        <v>6.4666666666666659</v>
      </c>
      <c r="AG56" s="679">
        <v>6.4666666666666659</v>
      </c>
      <c r="AH56" s="679">
        <v>6.4666666666666659</v>
      </c>
      <c r="AI56" s="679">
        <v>6.4666666666666659</v>
      </c>
      <c r="AJ56" s="679">
        <v>6.4666666666666659</v>
      </c>
      <c r="AK56" s="679">
        <v>6.4666666666666659</v>
      </c>
      <c r="AL56" s="679"/>
      <c r="AM56" s="505"/>
      <c r="AN56" s="505"/>
      <c r="AO56" s="505"/>
      <c r="AP56" s="505"/>
      <c r="AQ56" s="505"/>
      <c r="AR56" s="505"/>
      <c r="AS56" s="505"/>
      <c r="AT56" s="505"/>
      <c r="AU56" s="505"/>
      <c r="AV56" s="505"/>
      <c r="AW56" s="505"/>
      <c r="AX56" s="505"/>
      <c r="AY56" s="505"/>
      <c r="AZ56" s="505"/>
      <c r="BA56" s="505"/>
      <c r="BB56" s="505"/>
      <c r="BC56" s="505"/>
      <c r="BD56" s="505"/>
      <c r="BE56" s="505"/>
      <c r="BF56" s="505"/>
      <c r="BG56" s="505"/>
      <c r="BH56" s="505"/>
      <c r="BI56" s="505"/>
      <c r="BJ56" s="505"/>
      <c r="BK56" s="505"/>
      <c r="BL56" s="505"/>
      <c r="BM56" s="505"/>
      <c r="BN56" s="505"/>
      <c r="BO56" s="505"/>
      <c r="BP56" s="505"/>
      <c r="BQ56" s="505"/>
      <c r="BR56" s="661">
        <f t="shared" si="0"/>
        <v>38.799999999999997</v>
      </c>
      <c r="BS56" s="662" t="s">
        <v>409</v>
      </c>
    </row>
    <row r="57" spans="1:74" x14ac:dyDescent="0.35">
      <c r="A57" s="505">
        <v>48</v>
      </c>
      <c r="B57" s="658" t="str">
        <f>+VLOOKUP(C57,'Erection Compiled'!$C$187:$G$310,5,FALSE)</f>
        <v>Ganesh Sinha</v>
      </c>
      <c r="C57" s="664" t="s">
        <v>86</v>
      </c>
      <c r="D57" s="659" t="str">
        <f>+VLOOKUP(C57,Foundation!$C$8:$D$495,2,FALSE)</f>
        <v>DA+0</v>
      </c>
      <c r="E57" s="661">
        <f>+VLOOKUP(C57,'Erection Compiled'!$C$8:$I$334,7,FALSE)</f>
        <v>37.504372000000004</v>
      </c>
      <c r="F57" s="506">
        <f>+VLOOKUP(C57,'Erection Compiled'!$C$190:$F$310,3,FALSE)</f>
        <v>45891</v>
      </c>
      <c r="G57" s="506">
        <f>+VLOOKUP(C57,'Erection Compiled'!$C$190:$F$310,4,FALSE)</f>
        <v>45899</v>
      </c>
      <c r="H57" s="679"/>
      <c r="I57" s="679"/>
      <c r="J57" s="679"/>
      <c r="K57" s="679"/>
      <c r="L57" s="679"/>
      <c r="M57" s="679"/>
      <c r="N57" s="679"/>
      <c r="O57" s="679"/>
      <c r="P57" s="679"/>
      <c r="Q57" s="679"/>
      <c r="R57" s="679"/>
      <c r="S57" s="679"/>
      <c r="T57" s="679"/>
      <c r="U57" s="679"/>
      <c r="V57" s="679"/>
      <c r="W57" s="679"/>
      <c r="X57" s="679"/>
      <c r="Y57" s="679"/>
      <c r="Z57" s="679"/>
      <c r="AA57" s="679"/>
      <c r="AB57" s="679"/>
      <c r="AC57" s="679">
        <v>4.1671524444444445</v>
      </c>
      <c r="AD57" s="679">
        <v>4.1671524444444445</v>
      </c>
      <c r="AE57" s="679">
        <v>4.1671524444444445</v>
      </c>
      <c r="AF57" s="679">
        <v>4.1671524444444445</v>
      </c>
      <c r="AG57" s="679">
        <v>4.1671524444444445</v>
      </c>
      <c r="AH57" s="679">
        <v>4.1671524444444445</v>
      </c>
      <c r="AI57" s="679">
        <v>4.1671524444444445</v>
      </c>
      <c r="AJ57" s="679">
        <v>4.1671524444444445</v>
      </c>
      <c r="AK57" s="679">
        <v>4.1671524444444445</v>
      </c>
      <c r="AL57" s="679"/>
      <c r="AM57" s="505"/>
      <c r="AN57" s="505"/>
      <c r="AO57" s="505"/>
      <c r="AP57" s="505"/>
      <c r="AQ57" s="505"/>
      <c r="AR57" s="505"/>
      <c r="AS57" s="505"/>
      <c r="AT57" s="505"/>
      <c r="AU57" s="505"/>
      <c r="AV57" s="505"/>
      <c r="AW57" s="505"/>
      <c r="AX57" s="505"/>
      <c r="AY57" s="505"/>
      <c r="AZ57" s="505"/>
      <c r="BA57" s="505"/>
      <c r="BB57" s="505"/>
      <c r="BC57" s="505"/>
      <c r="BD57" s="505"/>
      <c r="BE57" s="505"/>
      <c r="BF57" s="505"/>
      <c r="BG57" s="505"/>
      <c r="BH57" s="505"/>
      <c r="BI57" s="505"/>
      <c r="BJ57" s="505"/>
      <c r="BK57" s="505"/>
      <c r="BL57" s="505"/>
      <c r="BM57" s="505"/>
      <c r="BN57" s="505"/>
      <c r="BO57" s="505"/>
      <c r="BP57" s="505"/>
      <c r="BQ57" s="505"/>
      <c r="BR57" s="661">
        <f t="shared" si="0"/>
        <v>37.504372000000004</v>
      </c>
      <c r="BS57" s="662" t="s">
        <v>409</v>
      </c>
    </row>
    <row r="58" spans="1:74" x14ac:dyDescent="0.35">
      <c r="A58" s="505">
        <v>49</v>
      </c>
      <c r="B58" s="658" t="str">
        <f>+VLOOKUP(C58,'Erection Compiled'!$C$187:$G$310,5,FALSE)</f>
        <v>Bhairo Mahto</v>
      </c>
      <c r="C58" s="664" t="s">
        <v>153</v>
      </c>
      <c r="D58" s="659" t="str">
        <f>+VLOOKUP(C58,Foundation!$C$8:$D$495,2,FALSE)</f>
        <v>DA+3</v>
      </c>
      <c r="E58" s="661">
        <f>+VLOOKUP(C58,'Erection Compiled'!$C$8:$I$334,7,FALSE)</f>
        <v>38.847605999999992</v>
      </c>
      <c r="F58" s="506">
        <f>+VLOOKUP(C58,'Erection Compiled'!$C$190:$F$310,3,FALSE)</f>
        <v>45892</v>
      </c>
      <c r="G58" s="506">
        <f>+VLOOKUP(C58,'Erection Compiled'!$C$190:$F$310,4,FALSE)</f>
        <v>45900</v>
      </c>
      <c r="H58" s="679"/>
      <c r="I58" s="679"/>
      <c r="J58" s="679"/>
      <c r="K58" s="679"/>
      <c r="L58" s="679"/>
      <c r="M58" s="679"/>
      <c r="N58" s="679"/>
      <c r="O58" s="679"/>
      <c r="P58" s="679"/>
      <c r="Q58" s="679"/>
      <c r="R58" s="679"/>
      <c r="S58" s="679"/>
      <c r="T58" s="679"/>
      <c r="U58" s="679"/>
      <c r="V58" s="679"/>
      <c r="W58" s="679"/>
      <c r="X58" s="679"/>
      <c r="Y58" s="679"/>
      <c r="Z58" s="679"/>
      <c r="AA58" s="679"/>
      <c r="AB58" s="679"/>
      <c r="AC58" s="679"/>
      <c r="AD58" s="679">
        <v>4.3111111111111109</v>
      </c>
      <c r="AE58" s="679">
        <v>4.3111111111111109</v>
      </c>
      <c r="AF58" s="679">
        <v>4.3111111111111109</v>
      </c>
      <c r="AG58" s="679">
        <v>4.3111111111111109</v>
      </c>
      <c r="AH58" s="679">
        <v>4.3111111111111109</v>
      </c>
      <c r="AI58" s="679">
        <v>4.3111111111111109</v>
      </c>
      <c r="AJ58" s="679">
        <v>4.3111111111111109</v>
      </c>
      <c r="AK58" s="679">
        <v>4.3111111111111109</v>
      </c>
      <c r="AL58" s="679">
        <v>4.3111111111111109</v>
      </c>
      <c r="AM58" s="505"/>
      <c r="AN58" s="505"/>
      <c r="AO58" s="505"/>
      <c r="AP58" s="505"/>
      <c r="AQ58" s="505"/>
      <c r="AR58" s="505"/>
      <c r="AS58" s="505"/>
      <c r="AT58" s="505"/>
      <c r="AU58" s="505"/>
      <c r="AV58" s="505"/>
      <c r="AW58" s="505"/>
      <c r="AX58" s="505"/>
      <c r="AY58" s="505"/>
      <c r="AZ58" s="505"/>
      <c r="BA58" s="505"/>
      <c r="BB58" s="505"/>
      <c r="BC58" s="505"/>
      <c r="BD58" s="505"/>
      <c r="BE58" s="505"/>
      <c r="BF58" s="505"/>
      <c r="BG58" s="505"/>
      <c r="BH58" s="505"/>
      <c r="BI58" s="505"/>
      <c r="BJ58" s="505"/>
      <c r="BK58" s="505"/>
      <c r="BL58" s="505"/>
      <c r="BM58" s="505"/>
      <c r="BN58" s="505"/>
      <c r="BO58" s="505"/>
      <c r="BP58" s="505"/>
      <c r="BQ58" s="505"/>
      <c r="BR58" s="661">
        <f t="shared" si="0"/>
        <v>38.799999999999997</v>
      </c>
      <c r="BS58" s="662" t="s">
        <v>409</v>
      </c>
    </row>
    <row r="59" spans="1:74" x14ac:dyDescent="0.35">
      <c r="A59" s="505">
        <v>50</v>
      </c>
      <c r="B59" s="658" t="str">
        <f>+VLOOKUP(C59,'Erection Compiled'!$C$187:$G$310,5,FALSE)</f>
        <v>Sunny Construction</v>
      </c>
      <c r="C59" s="664" t="s">
        <v>743</v>
      </c>
      <c r="D59" s="659" t="str">
        <f>+VLOOKUP(C59,Foundation!$C$8:$D$495,2,FALSE)</f>
        <v>DA+9</v>
      </c>
      <c r="E59" s="661">
        <f>+VLOOKUP(C59,'Erection Compiled'!$C$8:$I$334,7,FALSE)</f>
        <v>47.184350000000002</v>
      </c>
      <c r="F59" s="506">
        <f>+VLOOKUP(C59,'Erection Compiled'!$C$190:$F$310,3,FALSE)</f>
        <v>45886</v>
      </c>
      <c r="G59" s="506">
        <f>+VLOOKUP(C59,'Erection Compiled'!$C$190:$F$310,4,FALSE)</f>
        <v>45900</v>
      </c>
      <c r="H59" s="679"/>
      <c r="I59" s="679"/>
      <c r="J59" s="679"/>
      <c r="K59" s="679"/>
      <c r="L59" s="679"/>
      <c r="M59" s="679"/>
      <c r="N59" s="679"/>
      <c r="O59" s="679"/>
      <c r="P59" s="679"/>
      <c r="Q59" s="679"/>
      <c r="R59" s="679"/>
      <c r="S59" s="679"/>
      <c r="T59" s="679"/>
      <c r="U59" s="679"/>
      <c r="V59" s="679"/>
      <c r="W59" s="679"/>
      <c r="X59" s="679">
        <v>3.1456</v>
      </c>
      <c r="Y59" s="679">
        <v>3.1456</v>
      </c>
      <c r="Z59" s="679">
        <v>3.1456</v>
      </c>
      <c r="AA59" s="679">
        <v>3.1456</v>
      </c>
      <c r="AB59" s="679">
        <v>3.1456</v>
      </c>
      <c r="AC59" s="679">
        <v>3.1456</v>
      </c>
      <c r="AD59" s="679">
        <v>3.1456</v>
      </c>
      <c r="AE59" s="679">
        <v>3.1456</v>
      </c>
      <c r="AF59" s="679">
        <v>3.1456</v>
      </c>
      <c r="AG59" s="679">
        <v>3.1456</v>
      </c>
      <c r="AH59" s="679">
        <v>3.1456</v>
      </c>
      <c r="AI59" s="679">
        <v>3.1456</v>
      </c>
      <c r="AJ59" s="679">
        <v>3.1456</v>
      </c>
      <c r="AK59" s="679">
        <v>3.1456</v>
      </c>
      <c r="AL59" s="679">
        <v>3.1456</v>
      </c>
      <c r="AM59" s="505"/>
      <c r="AN59" s="505"/>
      <c r="AO59" s="505"/>
      <c r="AP59" s="505"/>
      <c r="AQ59" s="505"/>
      <c r="AR59" s="505"/>
      <c r="AS59" s="505"/>
      <c r="AT59" s="505"/>
      <c r="AU59" s="505"/>
      <c r="AV59" s="505"/>
      <c r="AW59" s="505"/>
      <c r="AX59" s="505"/>
      <c r="AY59" s="505"/>
      <c r="AZ59" s="505"/>
      <c r="BA59" s="505"/>
      <c r="BB59" s="505"/>
      <c r="BC59" s="505"/>
      <c r="BD59" s="505"/>
      <c r="BE59" s="505"/>
      <c r="BF59" s="505"/>
      <c r="BG59" s="505"/>
      <c r="BH59" s="505"/>
      <c r="BI59" s="505"/>
      <c r="BJ59" s="505"/>
      <c r="BK59" s="505"/>
      <c r="BL59" s="505"/>
      <c r="BM59" s="505"/>
      <c r="BN59" s="505"/>
      <c r="BO59" s="505"/>
      <c r="BP59" s="505"/>
      <c r="BQ59" s="505"/>
      <c r="BR59" s="661">
        <f t="shared" si="0"/>
        <v>47.184000000000012</v>
      </c>
      <c r="BS59" s="662" t="s">
        <v>409</v>
      </c>
    </row>
    <row r="60" spans="1:74" x14ac:dyDescent="0.35">
      <c r="A60" s="505">
        <v>51</v>
      </c>
      <c r="B60" s="658" t="str">
        <f>+VLOOKUP(C60,'Erection Compiled'!$C$187:$G$321,5,FALSE)</f>
        <v>Pusplata (Ashok)</v>
      </c>
      <c r="C60" s="664" t="s">
        <v>463</v>
      </c>
      <c r="D60" s="659" t="str">
        <f>+VLOOKUP(C60,Foundation!$C$8:$D$495,2,FALSE)</f>
        <v>DA+0</v>
      </c>
      <c r="E60" s="661">
        <f>+VLOOKUP(C60,'Erection Compiled'!$C$8:$I$334,7,FALSE)</f>
        <v>37.504372000000004</v>
      </c>
      <c r="F60" s="506">
        <f>+VLOOKUP(C60,'Erection Compiled'!$C$190:$F$310,3,FALSE)</f>
        <v>45898</v>
      </c>
      <c r="G60" s="506">
        <f>+VLOOKUP(C60,'Erection Compiled'!$C$190:$F$310,4,FALSE)</f>
        <v>45900</v>
      </c>
      <c r="H60" s="679"/>
      <c r="I60" s="679"/>
      <c r="J60" s="679"/>
      <c r="K60" s="679"/>
      <c r="L60" s="679"/>
      <c r="M60" s="679"/>
      <c r="N60" s="679"/>
      <c r="O60" s="679"/>
      <c r="P60" s="679"/>
      <c r="Q60" s="679"/>
      <c r="R60" s="679"/>
      <c r="S60" s="679"/>
      <c r="T60" s="679"/>
      <c r="U60" s="679"/>
      <c r="V60" s="679"/>
      <c r="W60" s="679"/>
      <c r="X60" s="679"/>
      <c r="Y60" s="679"/>
      <c r="Z60" s="679"/>
      <c r="AA60" s="679"/>
      <c r="AB60" s="679"/>
      <c r="AC60" s="679"/>
      <c r="AD60" s="679"/>
      <c r="AE60" s="679"/>
      <c r="AF60" s="679"/>
      <c r="AG60" s="679"/>
      <c r="AH60" s="679"/>
      <c r="AI60" s="679"/>
      <c r="AJ60" s="679">
        <v>12.501457333333335</v>
      </c>
      <c r="AK60" s="679">
        <v>12.501457333333335</v>
      </c>
      <c r="AL60" s="679">
        <v>12.501457333333335</v>
      </c>
      <c r="AM60" s="505"/>
      <c r="AN60" s="505"/>
      <c r="AO60" s="505"/>
      <c r="AP60" s="505"/>
      <c r="AQ60" s="505"/>
      <c r="AR60" s="505"/>
      <c r="AS60" s="505"/>
      <c r="AT60" s="505"/>
      <c r="AU60" s="505"/>
      <c r="AV60" s="505"/>
      <c r="AW60" s="505"/>
      <c r="AX60" s="505"/>
      <c r="AY60" s="505"/>
      <c r="AZ60" s="505"/>
      <c r="BA60" s="505"/>
      <c r="BB60" s="505"/>
      <c r="BC60" s="505"/>
      <c r="BD60" s="505"/>
      <c r="BE60" s="505"/>
      <c r="BF60" s="505"/>
      <c r="BG60" s="505"/>
      <c r="BH60" s="505"/>
      <c r="BI60" s="505"/>
      <c r="BJ60" s="505"/>
      <c r="BK60" s="505"/>
      <c r="BL60" s="505"/>
      <c r="BM60" s="505"/>
      <c r="BN60" s="505"/>
      <c r="BO60" s="505"/>
      <c r="BP60" s="505"/>
      <c r="BQ60" s="505"/>
      <c r="BR60" s="661">
        <f t="shared" si="0"/>
        <v>37.504372000000004</v>
      </c>
      <c r="BS60" s="662" t="s">
        <v>409</v>
      </c>
    </row>
    <row r="61" spans="1:74" x14ac:dyDescent="0.35">
      <c r="A61" s="505">
        <v>52</v>
      </c>
      <c r="B61" s="658" t="str">
        <f>+VLOOKUP(C61,'Erection Compiled'!$C$187:$G$321,5,FALSE)</f>
        <v>Chinta Devi</v>
      </c>
      <c r="C61" s="664" t="s">
        <v>685</v>
      </c>
      <c r="D61" s="659" t="str">
        <f>+VLOOKUP(C61,Foundation!$C$8:$D$495,2,FALSE)</f>
        <v>DA+9</v>
      </c>
      <c r="E61" s="661">
        <f>+VLOOKUP(C61,'Erection Compiled'!$C$8:$I$334,7,FALSE)</f>
        <v>47.184350000000002</v>
      </c>
      <c r="F61" s="506">
        <f>+VLOOKUP(C61,'Erection Compiled'!$C$190:$F$321,3,FALSE)</f>
        <v>45894</v>
      </c>
      <c r="G61" s="506">
        <f>+VLOOKUP(C61,'Erection Compiled'!$C$190:$F$321,4,FALSE)</f>
        <v>45900</v>
      </c>
      <c r="H61" s="679"/>
      <c r="I61" s="679"/>
      <c r="J61" s="679"/>
      <c r="K61" s="679"/>
      <c r="L61" s="679"/>
      <c r="M61" s="679"/>
      <c r="N61" s="679"/>
      <c r="O61" s="679"/>
      <c r="P61" s="679"/>
      <c r="Q61" s="679"/>
      <c r="R61" s="679"/>
      <c r="S61" s="679"/>
      <c r="T61" s="679"/>
      <c r="U61" s="679"/>
      <c r="V61" s="679"/>
      <c r="W61" s="679"/>
      <c r="X61" s="679"/>
      <c r="Y61" s="679"/>
      <c r="Z61" s="679"/>
      <c r="AA61" s="679"/>
      <c r="AB61" s="679"/>
      <c r="AC61" s="679"/>
      <c r="AD61" s="679"/>
      <c r="AE61" s="679"/>
      <c r="AF61" s="679">
        <v>6.7405714285714282</v>
      </c>
      <c r="AG61" s="679">
        <v>6.7405714285714282</v>
      </c>
      <c r="AH61" s="679">
        <v>6.7405714285714282</v>
      </c>
      <c r="AI61" s="679">
        <v>6.7405714285714282</v>
      </c>
      <c r="AJ61" s="679">
        <v>6.7405714285714282</v>
      </c>
      <c r="AK61" s="679">
        <v>6.7405714285714282</v>
      </c>
      <c r="AL61" s="679">
        <v>6.7405714285714282</v>
      </c>
      <c r="AM61" s="505"/>
      <c r="AN61" s="505"/>
      <c r="AO61" s="505"/>
      <c r="AP61" s="505"/>
      <c r="AQ61" s="505"/>
      <c r="AR61" s="505"/>
      <c r="AS61" s="505"/>
      <c r="AT61" s="505"/>
      <c r="AU61" s="505"/>
      <c r="AV61" s="505"/>
      <c r="AW61" s="505"/>
      <c r="AX61" s="505"/>
      <c r="AY61" s="505"/>
      <c r="AZ61" s="505"/>
      <c r="BA61" s="505"/>
      <c r="BB61" s="505"/>
      <c r="BC61" s="505"/>
      <c r="BD61" s="505"/>
      <c r="BE61" s="505"/>
      <c r="BF61" s="505"/>
      <c r="BG61" s="505"/>
      <c r="BH61" s="505"/>
      <c r="BI61" s="505"/>
      <c r="BJ61" s="505"/>
      <c r="BK61" s="505"/>
      <c r="BL61" s="505"/>
      <c r="BM61" s="505"/>
      <c r="BN61" s="505"/>
      <c r="BO61" s="505"/>
      <c r="BP61" s="505"/>
      <c r="BQ61" s="505"/>
      <c r="BR61" s="661">
        <f t="shared" si="0"/>
        <v>47.183999999999997</v>
      </c>
      <c r="BS61" s="662" t="s">
        <v>409</v>
      </c>
      <c r="BV61" s="702"/>
    </row>
    <row r="62" spans="1:74" ht="26" x14ac:dyDescent="0.35">
      <c r="A62" s="505">
        <v>1</v>
      </c>
      <c r="B62" s="658" t="str">
        <f>+VLOOKUP(C62,'Erection Compiled'!$C$187:$G$321,5,FALSE)</f>
        <v>Pusplata (Santosh/Pankaj Singh)</v>
      </c>
      <c r="C62" s="664" t="s">
        <v>499</v>
      </c>
      <c r="D62" s="659" t="str">
        <f>+VLOOKUP(C62,Foundation!$C$8:$D$495,2,FALSE)</f>
        <v>DC1+0</v>
      </c>
      <c r="E62" s="661">
        <f>+VLOOKUP(C62,'Erection Compiled'!$C$8:$I$334,7,FALSE)</f>
        <v>66.381106999999986</v>
      </c>
      <c r="F62" s="506">
        <f>+VLOOKUP(C62,'Erection Compiled'!$C$190:$F$321,3,FALSE)</f>
        <v>45895</v>
      </c>
      <c r="G62" s="506">
        <f>+VLOOKUP(C62,'Erection Compiled'!$C$190:$F$321,4,FALSE)</f>
        <v>45903</v>
      </c>
      <c r="H62" s="660"/>
      <c r="I62" s="661"/>
      <c r="J62" s="660"/>
      <c r="K62" s="660"/>
      <c r="L62" s="505"/>
      <c r="M62" s="505"/>
      <c r="N62" s="505"/>
      <c r="O62" s="505"/>
      <c r="P62" s="505"/>
      <c r="Q62" s="505"/>
      <c r="R62" s="505"/>
      <c r="S62" s="505"/>
      <c r="T62" s="505"/>
      <c r="U62" s="505"/>
      <c r="V62" s="505"/>
      <c r="W62" s="505"/>
      <c r="X62" s="505"/>
      <c r="Y62" s="505"/>
      <c r="Z62" s="505"/>
      <c r="AA62" s="505"/>
      <c r="AB62" s="505"/>
      <c r="AC62" s="505"/>
      <c r="AD62" s="505"/>
      <c r="AE62" s="505"/>
      <c r="AF62" s="505"/>
      <c r="AG62" s="679">
        <v>7.3756666666666666</v>
      </c>
      <c r="AH62" s="679">
        <v>7.3756666666666666</v>
      </c>
      <c r="AI62" s="679">
        <v>7.3756666666666666</v>
      </c>
      <c r="AJ62" s="679">
        <v>7.3756666666666666</v>
      </c>
      <c r="AK62" s="679">
        <v>7.3756666666666666</v>
      </c>
      <c r="AL62" s="679">
        <v>7.3756666666666666</v>
      </c>
      <c r="AM62" s="679">
        <v>7.3756666666666666</v>
      </c>
      <c r="AN62" s="679">
        <v>7.3756666666666666</v>
      </c>
      <c r="AO62" s="679">
        <v>7.3756666666666666</v>
      </c>
      <c r="AP62" s="505"/>
      <c r="AQ62" s="505"/>
      <c r="AR62" s="505"/>
      <c r="AS62" s="505"/>
      <c r="AT62" s="505"/>
      <c r="AU62" s="505"/>
      <c r="AV62" s="505"/>
      <c r="AW62" s="505"/>
      <c r="AX62" s="505"/>
      <c r="AY62" s="505"/>
      <c r="AZ62" s="505"/>
      <c r="BA62" s="505"/>
      <c r="BB62" s="505"/>
      <c r="BC62" s="505"/>
      <c r="BD62" s="505"/>
      <c r="BE62" s="505"/>
      <c r="BF62" s="505"/>
      <c r="BG62" s="505"/>
      <c r="BH62" s="505"/>
      <c r="BI62" s="505"/>
      <c r="BJ62" s="505"/>
      <c r="BK62" s="505"/>
      <c r="BL62" s="505"/>
      <c r="BM62" s="505"/>
      <c r="BN62" s="505"/>
      <c r="BO62" s="505"/>
      <c r="BP62" s="505"/>
      <c r="BQ62" s="505"/>
      <c r="BR62" s="661">
        <f t="shared" si="0"/>
        <v>66.381</v>
      </c>
      <c r="BS62" s="662" t="s">
        <v>409</v>
      </c>
      <c r="BV62" s="702"/>
    </row>
    <row r="63" spans="1:74" x14ac:dyDescent="0.35">
      <c r="A63" s="505">
        <v>2</v>
      </c>
      <c r="B63" s="658" t="str">
        <f>+VLOOKUP(C63,'Erection Compiled'!$C$187:$G$321,5,FALSE)</f>
        <v>Priyanka Devi (Santosh)</v>
      </c>
      <c r="C63" s="664" t="s">
        <v>527</v>
      </c>
      <c r="D63" s="659" t="str">
        <f>+VLOOKUP(C63,Foundation!$C$8:$D$495,2,FALSE)</f>
        <v>DA+0</v>
      </c>
      <c r="E63" s="661">
        <f>+VLOOKUP(C63,'Erection Compiled'!$C$8:$I$334,7,FALSE)</f>
        <v>37.504372000000004</v>
      </c>
      <c r="F63" s="506">
        <f>+VLOOKUP(C63,'Erection Compiled'!$C$190:$F$321,3,FALSE)</f>
        <v>45895</v>
      </c>
      <c r="G63" s="506">
        <f>+VLOOKUP(C63,'Erection Compiled'!$C$190:$F$321,4,FALSE)</f>
        <v>45903</v>
      </c>
      <c r="H63" s="660"/>
      <c r="I63" s="661"/>
      <c r="J63" s="660"/>
      <c r="K63" s="660"/>
      <c r="L63" s="505"/>
      <c r="M63" s="505"/>
      <c r="N63" s="505"/>
      <c r="O63" s="505"/>
      <c r="P63" s="505"/>
      <c r="Q63" s="505"/>
      <c r="R63" s="505"/>
      <c r="S63" s="505"/>
      <c r="T63" s="505"/>
      <c r="U63" s="505"/>
      <c r="V63" s="505"/>
      <c r="W63" s="505"/>
      <c r="X63" s="505"/>
      <c r="Y63" s="505"/>
      <c r="Z63" s="505"/>
      <c r="AA63" s="505"/>
      <c r="AB63" s="505"/>
      <c r="AC63" s="505"/>
      <c r="AD63" s="505"/>
      <c r="AE63" s="505"/>
      <c r="AF63" s="505"/>
      <c r="AG63" s="703">
        <v>4.1671524444444445</v>
      </c>
      <c r="AH63" s="703">
        <v>4.1671524444444445</v>
      </c>
      <c r="AI63" s="703">
        <v>4.1671524444444445</v>
      </c>
      <c r="AJ63" s="703">
        <v>4.1671524444444445</v>
      </c>
      <c r="AK63" s="703">
        <v>4.1671524444444445</v>
      </c>
      <c r="AL63" s="703">
        <v>4.1671524444444445</v>
      </c>
      <c r="AM63" s="703">
        <v>4.1671524444444445</v>
      </c>
      <c r="AN63" s="703">
        <v>4.1671524444444445</v>
      </c>
      <c r="AO63" s="703">
        <v>4.1671524444444445</v>
      </c>
      <c r="AP63" s="505"/>
      <c r="AQ63" s="505"/>
      <c r="AR63" s="505"/>
      <c r="AS63" s="505"/>
      <c r="AT63" s="505"/>
      <c r="AU63" s="505"/>
      <c r="AV63" s="505"/>
      <c r="AW63" s="505"/>
      <c r="AX63" s="505"/>
      <c r="AY63" s="505"/>
      <c r="AZ63" s="505"/>
      <c r="BA63" s="505"/>
      <c r="BB63" s="505"/>
      <c r="BC63" s="505"/>
      <c r="BD63" s="505"/>
      <c r="BE63" s="505"/>
      <c r="BF63" s="505"/>
      <c r="BG63" s="505"/>
      <c r="BH63" s="505"/>
      <c r="BI63" s="505"/>
      <c r="BJ63" s="505"/>
      <c r="BK63" s="505"/>
      <c r="BL63" s="505"/>
      <c r="BM63" s="505"/>
      <c r="BN63" s="505"/>
      <c r="BO63" s="505"/>
      <c r="BP63" s="505"/>
      <c r="BQ63" s="505"/>
      <c r="BR63" s="661">
        <f t="shared" si="0"/>
        <v>37.504372000000004</v>
      </c>
      <c r="BS63" s="662" t="s">
        <v>409</v>
      </c>
      <c r="BV63" s="702"/>
    </row>
    <row r="64" spans="1:74" x14ac:dyDescent="0.35">
      <c r="A64" s="505">
        <v>3</v>
      </c>
      <c r="B64" s="658" t="str">
        <f>+VLOOKUP(C64,'Erection Compiled'!$C$187:$G$321,5,FALSE)</f>
        <v>Pusplata (Kailash)</v>
      </c>
      <c r="C64" s="664" t="s">
        <v>79</v>
      </c>
      <c r="D64" s="659" t="str">
        <f>+VLOOKUP(C64,Foundation!$C$8:$D$495,2,FALSE)</f>
        <v>DA+0</v>
      </c>
      <c r="E64" s="661">
        <f>+VLOOKUP(C64,'Erection Compiled'!$C$8:$I$334,7,FALSE)</f>
        <v>37.504372000000004</v>
      </c>
      <c r="F64" s="506">
        <f>+VLOOKUP(C64,'Erection Compiled'!$C$190:$F$321,3,FALSE)</f>
        <v>45895</v>
      </c>
      <c r="G64" s="506">
        <f>+VLOOKUP(C64,'Erection Compiled'!$C$190:$F$321,4,FALSE)</f>
        <v>45902</v>
      </c>
      <c r="H64" s="660"/>
      <c r="I64" s="661"/>
      <c r="J64" s="660"/>
      <c r="K64" s="660"/>
      <c r="L64" s="505"/>
      <c r="M64" s="505"/>
      <c r="N64" s="505"/>
      <c r="O64" s="505"/>
      <c r="P64" s="505"/>
      <c r="Q64" s="505"/>
      <c r="R64" s="505"/>
      <c r="S64" s="505"/>
      <c r="T64" s="505"/>
      <c r="U64" s="505"/>
      <c r="V64" s="505"/>
      <c r="W64" s="505"/>
      <c r="X64" s="505"/>
      <c r="Y64" s="505"/>
      <c r="Z64" s="505"/>
      <c r="AA64" s="505"/>
      <c r="AB64" s="505"/>
      <c r="AC64" s="505"/>
      <c r="AD64" s="505"/>
      <c r="AE64" s="505"/>
      <c r="AF64" s="505"/>
      <c r="AG64" s="679">
        <v>4.6880465000000004</v>
      </c>
      <c r="AH64" s="679">
        <v>4.6880465000000004</v>
      </c>
      <c r="AI64" s="679">
        <v>4.6880465000000004</v>
      </c>
      <c r="AJ64" s="679">
        <v>4.6880465000000004</v>
      </c>
      <c r="AK64" s="679">
        <v>4.6880465000000004</v>
      </c>
      <c r="AL64" s="679">
        <v>4.6880465000000004</v>
      </c>
      <c r="AM64" s="679">
        <v>4.6880465000000004</v>
      </c>
      <c r="AN64" s="679">
        <v>4.6880465000000004</v>
      </c>
      <c r="AO64" s="505"/>
      <c r="AP64" s="505"/>
      <c r="AQ64" s="505"/>
      <c r="AR64" s="505"/>
      <c r="AS64" s="505"/>
      <c r="AT64" s="505"/>
      <c r="AU64" s="505"/>
      <c r="AV64" s="505"/>
      <c r="AW64" s="505"/>
      <c r="AX64" s="505"/>
      <c r="AY64" s="505"/>
      <c r="AZ64" s="505"/>
      <c r="BA64" s="505"/>
      <c r="BB64" s="505"/>
      <c r="BC64" s="505"/>
      <c r="BD64" s="505"/>
      <c r="BE64" s="505"/>
      <c r="BF64" s="505"/>
      <c r="BG64" s="505"/>
      <c r="BH64" s="505"/>
      <c r="BI64" s="505"/>
      <c r="BJ64" s="505"/>
      <c r="BK64" s="505"/>
      <c r="BL64" s="505"/>
      <c r="BM64" s="505"/>
      <c r="BN64" s="505"/>
      <c r="BO64" s="505"/>
      <c r="BP64" s="505"/>
      <c r="BQ64" s="505"/>
      <c r="BR64" s="661">
        <f t="shared" si="0"/>
        <v>37.504371999999996</v>
      </c>
      <c r="BS64" s="662" t="s">
        <v>409</v>
      </c>
      <c r="BV64" s="702"/>
    </row>
    <row r="65" spans="1:74" x14ac:dyDescent="0.35">
      <c r="A65" s="505">
        <v>4</v>
      </c>
      <c r="B65" s="658" t="str">
        <f>+VLOOKUP(C65,'Erection Compiled'!$C$187:$G$321,5,FALSE)</f>
        <v>Pusplata (Dharamveer)</v>
      </c>
      <c r="C65" s="664" t="s">
        <v>63</v>
      </c>
      <c r="D65" s="659" t="str">
        <f>+VLOOKUP(C65,Foundation!$C$8:$D$495,2,FALSE)</f>
        <v>DC1+0</v>
      </c>
      <c r="E65" s="661">
        <f>+VLOOKUP(C65,'Erection Compiled'!$C$8:$I$334,7,FALSE)</f>
        <v>66.381106999999986</v>
      </c>
      <c r="F65" s="506">
        <f>+VLOOKUP(C65,'Erection Compiled'!$C$190:$F$321,3,FALSE)</f>
        <v>45892</v>
      </c>
      <c r="G65" s="506">
        <f>+VLOOKUP(C65,'Erection Compiled'!$C$190:$F$321,4,FALSE)</f>
        <v>45903</v>
      </c>
      <c r="H65" s="660"/>
      <c r="I65" s="661"/>
      <c r="J65" s="660"/>
      <c r="K65" s="660"/>
      <c r="L65" s="505"/>
      <c r="M65" s="505"/>
      <c r="N65" s="505"/>
      <c r="O65" s="505"/>
      <c r="P65" s="505"/>
      <c r="Q65" s="505"/>
      <c r="R65" s="505"/>
      <c r="S65" s="505"/>
      <c r="T65" s="505"/>
      <c r="U65" s="505"/>
      <c r="V65" s="505"/>
      <c r="W65" s="505"/>
      <c r="X65" s="505"/>
      <c r="Y65" s="505"/>
      <c r="Z65" s="505"/>
      <c r="AA65" s="505"/>
      <c r="AB65" s="505"/>
      <c r="AC65" s="505"/>
      <c r="AD65" s="703">
        <v>5.5317499999999997</v>
      </c>
      <c r="AE65" s="703">
        <v>5.5317499999999997</v>
      </c>
      <c r="AF65" s="703">
        <v>5.5317499999999997</v>
      </c>
      <c r="AG65" s="703">
        <v>5.5317499999999997</v>
      </c>
      <c r="AH65" s="703">
        <v>5.5317499999999997</v>
      </c>
      <c r="AI65" s="703">
        <v>5.5317499999999997</v>
      </c>
      <c r="AJ65" s="703">
        <v>5.5317499999999997</v>
      </c>
      <c r="AK65" s="703">
        <v>5.5317499999999997</v>
      </c>
      <c r="AL65" s="703">
        <v>5.5317499999999997</v>
      </c>
      <c r="AM65" s="703">
        <v>5.5317499999999997</v>
      </c>
      <c r="AN65" s="703">
        <v>5.5317499999999997</v>
      </c>
      <c r="AO65" s="703">
        <v>5.5317499999999997</v>
      </c>
      <c r="AP65" s="505"/>
      <c r="AQ65" s="505"/>
      <c r="AR65" s="505"/>
      <c r="AS65" s="505"/>
      <c r="AT65" s="505"/>
      <c r="AU65" s="505"/>
      <c r="AV65" s="505"/>
      <c r="AW65" s="505"/>
      <c r="AX65" s="505"/>
      <c r="AY65" s="505"/>
      <c r="AZ65" s="505"/>
      <c r="BA65" s="505"/>
      <c r="BB65" s="505"/>
      <c r="BC65" s="505"/>
      <c r="BD65" s="505"/>
      <c r="BE65" s="505"/>
      <c r="BF65" s="505"/>
      <c r="BG65" s="505"/>
      <c r="BH65" s="505"/>
      <c r="BI65" s="505"/>
      <c r="BJ65" s="505"/>
      <c r="BK65" s="505"/>
      <c r="BL65" s="505"/>
      <c r="BM65" s="505"/>
      <c r="BN65" s="505"/>
      <c r="BO65" s="505"/>
      <c r="BP65" s="505"/>
      <c r="BQ65" s="505"/>
      <c r="BR65" s="661">
        <f t="shared" si="0"/>
        <v>66.381000000000014</v>
      </c>
      <c r="BS65" s="662" t="s">
        <v>409</v>
      </c>
      <c r="BV65" s="702"/>
    </row>
    <row r="66" spans="1:74" x14ac:dyDescent="0.35">
      <c r="A66" s="505">
        <v>5</v>
      </c>
      <c r="B66" s="658" t="str">
        <f>+VLOOKUP(C66,'Erection Compiled'!$C$187:$G$321,5,FALSE)</f>
        <v>Satyam Enterprises (Manish)</v>
      </c>
      <c r="C66" s="664" t="s">
        <v>575</v>
      </c>
      <c r="D66" s="659" t="str">
        <f>+VLOOKUP(C66,Foundation!$C$8:$D$495,2,FALSE)</f>
        <v>DA+3</v>
      </c>
      <c r="E66" s="661">
        <f>+VLOOKUP(C66,'Erection Compiled'!$C$8:$I$334,7,FALSE)</f>
        <v>38.847605999999992</v>
      </c>
      <c r="F66" s="506">
        <f>+VLOOKUP(C66,'Erection Compiled'!$C$190:$F$321,3,FALSE)</f>
        <v>45898</v>
      </c>
      <c r="G66" s="506">
        <f>+VLOOKUP(C66,'Erection Compiled'!$C$190:$F$321,4,FALSE)</f>
        <v>45903</v>
      </c>
      <c r="H66" s="660"/>
      <c r="I66" s="661"/>
      <c r="J66" s="660"/>
      <c r="K66" s="660"/>
      <c r="L66" s="505"/>
      <c r="M66" s="505"/>
      <c r="N66" s="505"/>
      <c r="O66" s="505"/>
      <c r="P66" s="505"/>
      <c r="Q66" s="505"/>
      <c r="R66" s="505"/>
      <c r="S66" s="505"/>
      <c r="T66" s="505"/>
      <c r="U66" s="505"/>
      <c r="V66" s="505"/>
      <c r="W66" s="505"/>
      <c r="X66" s="505"/>
      <c r="Y66" s="505"/>
      <c r="Z66" s="505"/>
      <c r="AA66" s="505"/>
      <c r="AB66" s="505"/>
      <c r="AC66" s="505"/>
      <c r="AD66" s="505"/>
      <c r="AE66" s="505"/>
      <c r="AF66" s="505"/>
      <c r="AG66" s="505"/>
      <c r="AH66" s="505"/>
      <c r="AI66" s="505"/>
      <c r="AJ66" s="679">
        <v>6.4666666666666659</v>
      </c>
      <c r="AK66" s="679">
        <v>6.4666666666666659</v>
      </c>
      <c r="AL66" s="679">
        <v>6.4666666666666659</v>
      </c>
      <c r="AM66" s="679">
        <v>6.4666666666666659</v>
      </c>
      <c r="AN66" s="679">
        <v>6.4666666666666659</v>
      </c>
      <c r="AO66" s="679">
        <v>6.4666666666666659</v>
      </c>
      <c r="AP66" s="505"/>
      <c r="AQ66" s="505"/>
      <c r="AR66" s="505"/>
      <c r="AS66" s="505"/>
      <c r="AT66" s="505"/>
      <c r="AU66" s="505"/>
      <c r="AV66" s="505"/>
      <c r="AW66" s="505"/>
      <c r="AX66" s="505"/>
      <c r="AY66" s="505"/>
      <c r="AZ66" s="505"/>
      <c r="BA66" s="505"/>
      <c r="BB66" s="505"/>
      <c r="BC66" s="505"/>
      <c r="BD66" s="505"/>
      <c r="BE66" s="505"/>
      <c r="BF66" s="505"/>
      <c r="BG66" s="505"/>
      <c r="BH66" s="505"/>
      <c r="BI66" s="505"/>
      <c r="BJ66" s="505"/>
      <c r="BK66" s="505"/>
      <c r="BL66" s="505"/>
      <c r="BM66" s="505"/>
      <c r="BN66" s="505"/>
      <c r="BO66" s="505"/>
      <c r="BP66" s="505"/>
      <c r="BQ66" s="505"/>
      <c r="BR66" s="661">
        <f t="shared" si="0"/>
        <v>38.799999999999997</v>
      </c>
      <c r="BS66" s="662" t="s">
        <v>409</v>
      </c>
      <c r="BV66" s="702"/>
    </row>
    <row r="67" spans="1:74" x14ac:dyDescent="0.35">
      <c r="A67" s="505">
        <v>6</v>
      </c>
      <c r="B67" s="658" t="str">
        <f>+VLOOKUP(C67,'Erection Compiled'!$C$187:$G$321,5,FALSE)</f>
        <v>Jwala Singh</v>
      </c>
      <c r="C67" s="664" t="s">
        <v>468</v>
      </c>
      <c r="D67" s="659" t="str">
        <f>+VLOOKUP(C67,Foundation!$C$8:$D$495,2,FALSE)</f>
        <v>DA+3</v>
      </c>
      <c r="E67" s="661">
        <f>+VLOOKUP(C67,'Erection Compiled'!$C$8:$I$334,7,FALSE)</f>
        <v>38.847605999999992</v>
      </c>
      <c r="F67" s="506">
        <f>+VLOOKUP(C67,'Erection Compiled'!$C$190:$F$321,3,FALSE)</f>
        <v>45898</v>
      </c>
      <c r="G67" s="506">
        <f>+VLOOKUP(C67,'Erection Compiled'!$C$190:$F$321,4,FALSE)</f>
        <v>45904</v>
      </c>
      <c r="H67" s="660"/>
      <c r="I67" s="661"/>
      <c r="J67" s="660"/>
      <c r="K67" s="660"/>
      <c r="L67" s="505"/>
      <c r="M67" s="505"/>
      <c r="N67" s="505"/>
      <c r="O67" s="505"/>
      <c r="P67" s="505"/>
      <c r="Q67" s="505"/>
      <c r="R67" s="505"/>
      <c r="S67" s="505"/>
      <c r="T67" s="505"/>
      <c r="U67" s="505"/>
      <c r="V67" s="505"/>
      <c r="W67" s="505"/>
      <c r="X67" s="505"/>
      <c r="Y67" s="505"/>
      <c r="Z67" s="505"/>
      <c r="AA67" s="505"/>
      <c r="AB67" s="505"/>
      <c r="AC67" s="505"/>
      <c r="AD67" s="505"/>
      <c r="AE67" s="505"/>
      <c r="AF67" s="505"/>
      <c r="AG67" s="505"/>
      <c r="AH67" s="505"/>
      <c r="AI67" s="505"/>
      <c r="AJ67" s="679">
        <v>5.5428571428571427</v>
      </c>
      <c r="AK67" s="679">
        <v>5.5428571428571427</v>
      </c>
      <c r="AL67" s="679">
        <v>5.5428571428571427</v>
      </c>
      <c r="AM67" s="679">
        <v>5.5428571428571427</v>
      </c>
      <c r="AN67" s="679">
        <v>5.5428571428571427</v>
      </c>
      <c r="AO67" s="679">
        <v>5.5428571428571427</v>
      </c>
      <c r="AP67" s="679">
        <v>5.5428571428571427</v>
      </c>
      <c r="AQ67" s="505"/>
      <c r="AR67" s="505"/>
      <c r="AS67" s="505"/>
      <c r="AT67" s="505"/>
      <c r="AU67" s="505"/>
      <c r="AV67" s="505"/>
      <c r="AW67" s="505"/>
      <c r="AX67" s="505"/>
      <c r="AY67" s="505"/>
      <c r="AZ67" s="505"/>
      <c r="BA67" s="505"/>
      <c r="BB67" s="505"/>
      <c r="BC67" s="505"/>
      <c r="BD67" s="505"/>
      <c r="BE67" s="505"/>
      <c r="BF67" s="505"/>
      <c r="BG67" s="505"/>
      <c r="BH67" s="505"/>
      <c r="BI67" s="505"/>
      <c r="BJ67" s="505"/>
      <c r="BK67" s="505"/>
      <c r="BL67" s="505"/>
      <c r="BM67" s="505"/>
      <c r="BN67" s="505"/>
      <c r="BO67" s="505"/>
      <c r="BP67" s="505"/>
      <c r="BQ67" s="505"/>
      <c r="BR67" s="661">
        <f t="shared" si="0"/>
        <v>38.800000000000004</v>
      </c>
      <c r="BS67" s="662" t="s">
        <v>409</v>
      </c>
      <c r="BT67" s="501">
        <f>(G67-F67)+1</f>
        <v>7</v>
      </c>
      <c r="BU67" s="702">
        <f>E67/BT67</f>
        <v>5.5496579999999991</v>
      </c>
      <c r="BV67" s="702"/>
    </row>
    <row r="68" spans="1:74" x14ac:dyDescent="0.35">
      <c r="A68" s="505">
        <v>7</v>
      </c>
      <c r="B68" s="658" t="str">
        <f>+VLOOKUP(C68,'Erection Compiled'!$C$187:$G$321,5,FALSE)</f>
        <v>Sudheer-2 (Priyanka Devi)</v>
      </c>
      <c r="C68" s="664" t="s">
        <v>49</v>
      </c>
      <c r="D68" s="659" t="str">
        <f>+VLOOKUP(C68,Foundation!$C$8:$D$495,2,FALSE)</f>
        <v>DB2+0</v>
      </c>
      <c r="E68" s="661">
        <f>+VLOOKUP(C68,'Erection Compiled'!$C$8:$I$334,7,FALSE)</f>
        <v>57.597240999999997</v>
      </c>
      <c r="F68" s="506">
        <f>+VLOOKUP(C68,'Erection Compiled'!$C$190:$F$321,3,FALSE)</f>
        <v>45902</v>
      </c>
      <c r="G68" s="506">
        <f>+VLOOKUP(C68,'Erection Compiled'!$C$190:$F$321,4,FALSE)</f>
        <v>45905</v>
      </c>
      <c r="H68" s="660"/>
      <c r="I68" s="661"/>
      <c r="J68" s="660"/>
      <c r="K68" s="660"/>
      <c r="L68" s="505"/>
      <c r="M68" s="505"/>
      <c r="N68" s="505"/>
      <c r="O68" s="505"/>
      <c r="P68" s="505"/>
      <c r="Q68" s="505"/>
      <c r="R68" s="505"/>
      <c r="S68" s="505"/>
      <c r="T68" s="505"/>
      <c r="U68" s="505"/>
      <c r="V68" s="505"/>
      <c r="W68" s="505"/>
      <c r="X68" s="505"/>
      <c r="Y68" s="505"/>
      <c r="Z68" s="505"/>
      <c r="AA68" s="505"/>
      <c r="AB68" s="505"/>
      <c r="AC68" s="505"/>
      <c r="AD68" s="505"/>
      <c r="AE68" s="505"/>
      <c r="AF68" s="505"/>
      <c r="AG68" s="505"/>
      <c r="AH68" s="505"/>
      <c r="AI68" s="505"/>
      <c r="AJ68" s="679"/>
      <c r="AK68" s="679"/>
      <c r="AL68" s="679"/>
      <c r="AM68" s="679"/>
      <c r="AN68" s="679">
        <v>14.399310249999999</v>
      </c>
      <c r="AO68" s="679">
        <v>14.399310249999999</v>
      </c>
      <c r="AP68" s="679">
        <v>14.399310249999999</v>
      </c>
      <c r="AQ68" s="679">
        <v>14.399310249999999</v>
      </c>
      <c r="AR68" s="505"/>
      <c r="AS68" s="505"/>
      <c r="AT68" s="505"/>
      <c r="AU68" s="505"/>
      <c r="AV68" s="505"/>
      <c r="AW68" s="505"/>
      <c r="AX68" s="505"/>
      <c r="AY68" s="505"/>
      <c r="AZ68" s="505"/>
      <c r="BA68" s="505"/>
      <c r="BB68" s="505"/>
      <c r="BC68" s="505"/>
      <c r="BD68" s="505"/>
      <c r="BE68" s="505"/>
      <c r="BF68" s="505"/>
      <c r="BG68" s="505"/>
      <c r="BH68" s="505"/>
      <c r="BI68" s="505"/>
      <c r="BJ68" s="505"/>
      <c r="BK68" s="505"/>
      <c r="BL68" s="505"/>
      <c r="BM68" s="505"/>
      <c r="BN68" s="505"/>
      <c r="BO68" s="505"/>
      <c r="BP68" s="505"/>
      <c r="BQ68" s="505"/>
      <c r="BR68" s="661">
        <f t="shared" si="0"/>
        <v>57.597240999999997</v>
      </c>
      <c r="BS68" s="662" t="s">
        <v>409</v>
      </c>
      <c r="BT68" s="501">
        <f t="shared" ref="BT68:BT85" si="1">(G68-F68)+1</f>
        <v>4</v>
      </c>
      <c r="BU68" s="702">
        <f t="shared" ref="BU68:BU85" si="2">E68/BT68</f>
        <v>14.399310249999999</v>
      </c>
      <c r="BV68" s="702"/>
    </row>
    <row r="69" spans="1:74" x14ac:dyDescent="0.35">
      <c r="A69" s="505">
        <v>8</v>
      </c>
      <c r="B69" s="658" t="str">
        <f>+VLOOKUP(C69,'Erection Compiled'!$C$187:$G$321,5,FALSE)</f>
        <v>Ganesh Sinha</v>
      </c>
      <c r="C69" s="664" t="s">
        <v>87</v>
      </c>
      <c r="D69" s="659" t="str">
        <f>+VLOOKUP(C69,Foundation!$C$8:$D$495,2,FALSE)</f>
        <v>DA+0</v>
      </c>
      <c r="E69" s="661">
        <f>+VLOOKUP(C69,'Erection Compiled'!$C$8:$I$334,7,FALSE)</f>
        <v>37.504372000000004</v>
      </c>
      <c r="F69" s="506">
        <f>+VLOOKUP(C69,'Erection Compiled'!$C$190:$F$321,3,FALSE)</f>
        <v>45899</v>
      </c>
      <c r="G69" s="506">
        <f>+VLOOKUP(C69,'Erection Compiled'!$C$190:$F$321,4,FALSE)</f>
        <v>45906</v>
      </c>
      <c r="H69" s="660"/>
      <c r="I69" s="661"/>
      <c r="J69" s="660"/>
      <c r="K69" s="660"/>
      <c r="L69" s="505"/>
      <c r="M69" s="505"/>
      <c r="N69" s="505"/>
      <c r="O69" s="505"/>
      <c r="P69" s="505"/>
      <c r="Q69" s="505"/>
      <c r="R69" s="505"/>
      <c r="S69" s="505"/>
      <c r="T69" s="505"/>
      <c r="U69" s="505"/>
      <c r="V69" s="505"/>
      <c r="W69" s="505"/>
      <c r="X69" s="505"/>
      <c r="Y69" s="505"/>
      <c r="Z69" s="505"/>
      <c r="AA69" s="505"/>
      <c r="AB69" s="505"/>
      <c r="AC69" s="505"/>
      <c r="AD69" s="505"/>
      <c r="AE69" s="505"/>
      <c r="AF69" s="505"/>
      <c r="AG69" s="505"/>
      <c r="AH69" s="505"/>
      <c r="AI69" s="505"/>
      <c r="AJ69" s="679"/>
      <c r="AK69" s="679"/>
      <c r="AL69" s="679"/>
      <c r="AM69" s="679">
        <v>4.6880465000000004</v>
      </c>
      <c r="AN69" s="679">
        <v>4.6880465000000004</v>
      </c>
      <c r="AO69" s="679">
        <v>4.6880465000000004</v>
      </c>
      <c r="AP69" s="679">
        <v>4.6880465000000004</v>
      </c>
      <c r="AQ69" s="679">
        <v>4.6880465000000004</v>
      </c>
      <c r="AR69" s="679">
        <v>4.6880465000000004</v>
      </c>
      <c r="AS69" s="679">
        <v>4.6880465000000004</v>
      </c>
      <c r="AT69" s="679">
        <v>4.6880465000000004</v>
      </c>
      <c r="AU69" s="505"/>
      <c r="AV69" s="505"/>
      <c r="AW69" s="505"/>
      <c r="AX69" s="505"/>
      <c r="AY69" s="505"/>
      <c r="AZ69" s="505"/>
      <c r="BA69" s="505"/>
      <c r="BB69" s="505"/>
      <c r="BC69" s="505"/>
      <c r="BD69" s="505"/>
      <c r="BE69" s="505"/>
      <c r="BF69" s="505"/>
      <c r="BG69" s="505"/>
      <c r="BH69" s="505"/>
      <c r="BI69" s="505"/>
      <c r="BJ69" s="505"/>
      <c r="BK69" s="505"/>
      <c r="BL69" s="505"/>
      <c r="BM69" s="505"/>
      <c r="BN69" s="505"/>
      <c r="BO69" s="505"/>
      <c r="BP69" s="505"/>
      <c r="BQ69" s="505"/>
      <c r="BR69" s="661">
        <f t="shared" si="0"/>
        <v>37.504371999999996</v>
      </c>
      <c r="BS69" s="662" t="s">
        <v>409</v>
      </c>
      <c r="BT69" s="501">
        <f t="shared" si="1"/>
        <v>8</v>
      </c>
      <c r="BU69" s="702">
        <f t="shared" si="2"/>
        <v>4.6880465000000004</v>
      </c>
      <c r="BV69" s="702"/>
    </row>
    <row r="70" spans="1:74" x14ac:dyDescent="0.35">
      <c r="A70" s="505">
        <v>9</v>
      </c>
      <c r="B70" s="658" t="str">
        <f>+VLOOKUP(C70,'Erection Compiled'!$C$187:$G$334,5,FALSE)</f>
        <v>Vinay Construction</v>
      </c>
      <c r="C70" s="664" t="s">
        <v>691</v>
      </c>
      <c r="D70" s="659" t="str">
        <f>+VLOOKUP(C70,Foundation!$C$8:$D$495,2,FALSE)</f>
        <v>DA+3</v>
      </c>
      <c r="E70" s="661">
        <f>+VLOOKUP(C70,'Erection Compiled'!$C$8:$I$334,7,FALSE)</f>
        <v>38.847605999999992</v>
      </c>
      <c r="F70" s="506">
        <f>+VLOOKUP(C70,'Erection Compiled'!$C$190:$F$321,3,FALSE)</f>
        <v>45891</v>
      </c>
      <c r="G70" s="506">
        <f>+VLOOKUP(C70,'Erection Compiled'!$C$190:$F$321,4,FALSE)</f>
        <v>45906</v>
      </c>
      <c r="H70" s="660"/>
      <c r="I70" s="661"/>
      <c r="J70" s="660"/>
      <c r="K70" s="660"/>
      <c r="L70" s="505"/>
      <c r="M70" s="505"/>
      <c r="N70" s="505"/>
      <c r="O70" s="505"/>
      <c r="P70" s="505"/>
      <c r="Q70" s="505"/>
      <c r="R70" s="505"/>
      <c r="S70" s="505"/>
      <c r="T70" s="505"/>
      <c r="U70" s="505"/>
      <c r="V70" s="505"/>
      <c r="W70" s="505"/>
      <c r="X70" s="505"/>
      <c r="Y70" s="505"/>
      <c r="Z70" s="505"/>
      <c r="AA70" s="505"/>
      <c r="AB70" s="505"/>
      <c r="AC70" s="505"/>
      <c r="AD70" s="505"/>
      <c r="AE70" s="505"/>
      <c r="AF70" s="505"/>
      <c r="AG70" s="505"/>
      <c r="AH70" s="505"/>
      <c r="AI70" s="505"/>
      <c r="AJ70" s="679"/>
      <c r="AK70" s="679"/>
      <c r="AL70" s="661"/>
      <c r="AM70" s="661">
        <v>2.4279753749999995</v>
      </c>
      <c r="AN70" s="661">
        <v>2.4279753749999995</v>
      </c>
      <c r="AO70" s="661">
        <v>2.4279753749999995</v>
      </c>
      <c r="AP70" s="661">
        <v>2.4279753749999995</v>
      </c>
      <c r="AQ70" s="661">
        <v>2.4279753749999995</v>
      </c>
      <c r="AR70" s="661">
        <v>2.4279753749999995</v>
      </c>
      <c r="AS70" s="661"/>
      <c r="AT70" s="661"/>
      <c r="AU70" s="661"/>
      <c r="AV70" s="661"/>
      <c r="AW70" s="661"/>
      <c r="AX70" s="661"/>
      <c r="AY70" s="661"/>
      <c r="AZ70" s="661"/>
      <c r="BA70" s="661"/>
      <c r="BB70" s="505"/>
      <c r="BC70" s="505"/>
      <c r="BD70" s="505"/>
      <c r="BE70" s="505"/>
      <c r="BF70" s="505"/>
      <c r="BG70" s="505"/>
      <c r="BH70" s="505"/>
      <c r="BI70" s="505"/>
      <c r="BJ70" s="505"/>
      <c r="BK70" s="505"/>
      <c r="BL70" s="505"/>
      <c r="BM70" s="505"/>
      <c r="BN70" s="505"/>
      <c r="BO70" s="505"/>
      <c r="BP70" s="505"/>
      <c r="BQ70" s="505"/>
      <c r="BR70" s="661">
        <f t="shared" si="0"/>
        <v>14.567852249999996</v>
      </c>
      <c r="BS70" s="662" t="s">
        <v>409</v>
      </c>
      <c r="BT70" s="501">
        <f t="shared" si="1"/>
        <v>16</v>
      </c>
      <c r="BU70" s="702">
        <f t="shared" si="2"/>
        <v>2.4279753749999995</v>
      </c>
      <c r="BV70" s="702"/>
    </row>
    <row r="71" spans="1:74" x14ac:dyDescent="0.35">
      <c r="A71" s="505">
        <v>10</v>
      </c>
      <c r="B71" s="658" t="str">
        <f>+VLOOKUP(C71,'Erection Compiled'!$C$187:$G$334,5,FALSE)</f>
        <v>Sunny Construction</v>
      </c>
      <c r="C71" s="664" t="s">
        <v>742</v>
      </c>
      <c r="D71" s="659" t="str">
        <f>+VLOOKUP(C71,Foundation!$C$8:$D$495,2,FALSE)</f>
        <v>DA+9</v>
      </c>
      <c r="E71" s="661">
        <f>+VLOOKUP(C71,'Erection Compiled'!$C$8:$I$334,7,FALSE)</f>
        <v>47.184350000000002</v>
      </c>
      <c r="F71" s="506">
        <f>+VLOOKUP(C71,'Erection Compiled'!$C$190:$F$321,3,FALSE)</f>
        <v>45901</v>
      </c>
      <c r="G71" s="506">
        <f>+VLOOKUP(C71,'Erection Compiled'!$C$190:$F$321,4,FALSE)</f>
        <v>45906</v>
      </c>
      <c r="H71" s="660"/>
      <c r="I71" s="661"/>
      <c r="J71" s="660"/>
      <c r="K71" s="660"/>
      <c r="L71" s="505"/>
      <c r="M71" s="505"/>
      <c r="N71" s="505"/>
      <c r="O71" s="505"/>
      <c r="P71" s="505"/>
      <c r="Q71" s="505"/>
      <c r="R71" s="505"/>
      <c r="S71" s="505"/>
      <c r="T71" s="505"/>
      <c r="U71" s="505"/>
      <c r="V71" s="505"/>
      <c r="W71" s="505"/>
      <c r="X71" s="505"/>
      <c r="Y71" s="505"/>
      <c r="Z71" s="505"/>
      <c r="AA71" s="505"/>
      <c r="AB71" s="505"/>
      <c r="AC71" s="505"/>
      <c r="AD71" s="505"/>
      <c r="AE71" s="505"/>
      <c r="AF71" s="505"/>
      <c r="AG71" s="505"/>
      <c r="AH71" s="505"/>
      <c r="AI71" s="505"/>
      <c r="AJ71" s="679"/>
      <c r="AK71" s="679"/>
      <c r="AL71" s="661"/>
      <c r="AM71" s="661">
        <v>7.8640583333333334</v>
      </c>
      <c r="AN71" s="661">
        <v>7.8640583333333334</v>
      </c>
      <c r="AO71" s="661">
        <v>7.8640583333333334</v>
      </c>
      <c r="AP71" s="661">
        <v>7.8640583333333334</v>
      </c>
      <c r="AQ71" s="661">
        <v>7.8640583333333334</v>
      </c>
      <c r="AR71" s="661">
        <v>7.8640583333333334</v>
      </c>
      <c r="AS71" s="661"/>
      <c r="AT71" s="661"/>
      <c r="AU71" s="661"/>
      <c r="AV71" s="661"/>
      <c r="AW71" s="661"/>
      <c r="AX71" s="661"/>
      <c r="AY71" s="661"/>
      <c r="AZ71" s="661"/>
      <c r="BA71" s="661"/>
      <c r="BB71" s="505"/>
      <c r="BC71" s="505"/>
      <c r="BD71" s="505"/>
      <c r="BE71" s="505"/>
      <c r="BF71" s="505"/>
      <c r="BG71" s="505"/>
      <c r="BH71" s="505"/>
      <c r="BI71" s="505"/>
      <c r="BJ71" s="505"/>
      <c r="BK71" s="505"/>
      <c r="BL71" s="505"/>
      <c r="BM71" s="505"/>
      <c r="BN71" s="505"/>
      <c r="BO71" s="505"/>
      <c r="BP71" s="505"/>
      <c r="BQ71" s="505"/>
      <c r="BR71" s="661">
        <f t="shared" si="0"/>
        <v>47.184350000000002</v>
      </c>
      <c r="BS71" s="662" t="s">
        <v>409</v>
      </c>
      <c r="BT71" s="501">
        <f t="shared" si="1"/>
        <v>6</v>
      </c>
      <c r="BU71" s="702">
        <f t="shared" si="2"/>
        <v>7.8640583333333334</v>
      </c>
      <c r="BV71" s="702"/>
    </row>
    <row r="72" spans="1:74" x14ac:dyDescent="0.35">
      <c r="A72" s="505">
        <v>11</v>
      </c>
      <c r="B72" s="658" t="str">
        <f>+VLOOKUP(C72,'Erection Compiled'!$C$187:$G$334,5,FALSE)</f>
        <v>Pusplata (rajaram)</v>
      </c>
      <c r="C72" s="664" t="s">
        <v>36</v>
      </c>
      <c r="D72" s="659" t="str">
        <f>+VLOOKUP(C72,Foundation!$C$8:$D$495,2,FALSE)</f>
        <v>DB1+0</v>
      </c>
      <c r="E72" s="661">
        <f>+VLOOKUP(C72,'Erection Compiled'!$C$8:$I$334,7,FALSE)</f>
        <v>57.597240999999997</v>
      </c>
      <c r="F72" s="506">
        <f>+VLOOKUP(C72,'Erection Compiled'!$C$190:$F$346,3,FALSE)</f>
        <v>45895</v>
      </c>
      <c r="G72" s="506">
        <f>+VLOOKUP(C72,'Erection Compiled'!$C$190:$F$346,4,FALSE)</f>
        <v>45906</v>
      </c>
      <c r="H72" s="660"/>
      <c r="I72" s="661"/>
      <c r="J72" s="660"/>
      <c r="K72" s="660"/>
      <c r="L72" s="505"/>
      <c r="M72" s="505"/>
      <c r="N72" s="505"/>
      <c r="O72" s="505"/>
      <c r="P72" s="505"/>
      <c r="Q72" s="505"/>
      <c r="R72" s="505"/>
      <c r="S72" s="505"/>
      <c r="T72" s="505"/>
      <c r="U72" s="505"/>
      <c r="V72" s="505"/>
      <c r="W72" s="505"/>
      <c r="X72" s="505"/>
      <c r="Y72" s="505"/>
      <c r="Z72" s="505"/>
      <c r="AA72" s="505"/>
      <c r="AB72" s="505"/>
      <c r="AC72" s="505"/>
      <c r="AD72" s="505"/>
      <c r="AE72" s="505"/>
      <c r="AF72" s="505"/>
      <c r="AG72" s="505"/>
      <c r="AH72" s="505"/>
      <c r="AI72" s="505"/>
      <c r="AJ72" s="679"/>
      <c r="AK72" s="679"/>
      <c r="AL72" s="661"/>
      <c r="AM72" s="661">
        <v>4.7997700833333328</v>
      </c>
      <c r="AN72" s="661">
        <v>4.7997700833333328</v>
      </c>
      <c r="AO72" s="661">
        <v>4.7997700833333328</v>
      </c>
      <c r="AP72" s="661">
        <v>4.7997700833333328</v>
      </c>
      <c r="AQ72" s="661">
        <v>4.7997700833333328</v>
      </c>
      <c r="AR72" s="661">
        <v>4.7997700833333328</v>
      </c>
      <c r="AS72" s="661"/>
      <c r="AT72" s="661"/>
      <c r="AU72" s="661"/>
      <c r="AV72" s="661"/>
      <c r="AW72" s="661"/>
      <c r="AX72" s="661"/>
      <c r="AY72" s="661"/>
      <c r="AZ72" s="661"/>
      <c r="BA72" s="661"/>
      <c r="BB72" s="505"/>
      <c r="BC72" s="505"/>
      <c r="BD72" s="505"/>
      <c r="BE72" s="505"/>
      <c r="BF72" s="505"/>
      <c r="BG72" s="505"/>
      <c r="BH72" s="505"/>
      <c r="BI72" s="505"/>
      <c r="BJ72" s="505"/>
      <c r="BK72" s="505"/>
      <c r="BL72" s="505"/>
      <c r="BM72" s="505"/>
      <c r="BN72" s="505"/>
      <c r="BO72" s="505"/>
      <c r="BP72" s="505"/>
      <c r="BQ72" s="505"/>
      <c r="BR72" s="661">
        <f t="shared" si="0"/>
        <v>28.798620499999995</v>
      </c>
      <c r="BS72" s="662" t="s">
        <v>409</v>
      </c>
      <c r="BT72" s="501">
        <f t="shared" si="1"/>
        <v>12</v>
      </c>
      <c r="BU72" s="702">
        <f t="shared" si="2"/>
        <v>4.7997700833333328</v>
      </c>
      <c r="BV72" s="702"/>
    </row>
    <row r="73" spans="1:74" x14ac:dyDescent="0.35">
      <c r="A73" s="505">
        <v>12</v>
      </c>
      <c r="B73" s="658" t="str">
        <f>+VLOOKUP(C73,'Erection Compiled'!$C$187:$G$334,5,FALSE)</f>
        <v>Chinta Devi</v>
      </c>
      <c r="C73" s="664" t="s">
        <v>686</v>
      </c>
      <c r="D73" s="659" t="str">
        <f>+VLOOKUP(C73,Foundation!$C$8:$D$495,2,FALSE)</f>
        <v>DA+3</v>
      </c>
      <c r="E73" s="661">
        <f>+VLOOKUP(C73,'Erection Compiled'!$C$8:$I$334,7,FALSE)</f>
        <v>38.847605999999992</v>
      </c>
      <c r="F73" s="506">
        <f>+VLOOKUP(C73,'Erection Compiled'!$C$190:$F$346,3,FALSE)</f>
        <v>45901</v>
      </c>
      <c r="G73" s="506">
        <f>+VLOOKUP(C73,'Erection Compiled'!$C$190:$F$346,4,FALSE)</f>
        <v>45907</v>
      </c>
      <c r="H73" s="660"/>
      <c r="I73" s="661"/>
      <c r="J73" s="660"/>
      <c r="K73" s="660"/>
      <c r="L73" s="505"/>
      <c r="M73" s="505"/>
      <c r="N73" s="505"/>
      <c r="O73" s="505"/>
      <c r="P73" s="505"/>
      <c r="Q73" s="505"/>
      <c r="R73" s="505"/>
      <c r="S73" s="505"/>
      <c r="T73" s="505"/>
      <c r="U73" s="505"/>
      <c r="V73" s="505"/>
      <c r="W73" s="505"/>
      <c r="X73" s="505"/>
      <c r="Y73" s="505"/>
      <c r="Z73" s="505"/>
      <c r="AA73" s="505"/>
      <c r="AB73" s="505"/>
      <c r="AC73" s="505"/>
      <c r="AD73" s="505"/>
      <c r="AE73" s="505"/>
      <c r="AF73" s="505"/>
      <c r="AG73" s="505"/>
      <c r="AH73" s="505"/>
      <c r="AI73" s="505"/>
      <c r="AJ73" s="679"/>
      <c r="AK73" s="679"/>
      <c r="AL73" s="661"/>
      <c r="AM73" s="661"/>
      <c r="AN73" s="661">
        <v>5.5496579999999991</v>
      </c>
      <c r="AO73" s="661">
        <v>5.5496579999999991</v>
      </c>
      <c r="AP73" s="661">
        <v>5.5496579999999991</v>
      </c>
      <c r="AQ73" s="661">
        <v>5.5496579999999991</v>
      </c>
      <c r="AR73" s="661">
        <v>5.5496579999999991</v>
      </c>
      <c r="AS73" s="661">
        <v>5.5496579999999991</v>
      </c>
      <c r="AT73" s="661"/>
      <c r="AU73" s="661"/>
      <c r="AV73" s="661"/>
      <c r="AW73" s="661"/>
      <c r="AX73" s="661"/>
      <c r="AY73" s="661"/>
      <c r="AZ73" s="661"/>
      <c r="BA73" s="661"/>
      <c r="BB73" s="505"/>
      <c r="BC73" s="505"/>
      <c r="BD73" s="505"/>
      <c r="BE73" s="505"/>
      <c r="BF73" s="505"/>
      <c r="BG73" s="505"/>
      <c r="BH73" s="505"/>
      <c r="BI73" s="505"/>
      <c r="BJ73" s="505"/>
      <c r="BK73" s="505"/>
      <c r="BL73" s="505"/>
      <c r="BM73" s="505"/>
      <c r="BN73" s="505"/>
      <c r="BO73" s="505"/>
      <c r="BP73" s="505"/>
      <c r="BQ73" s="505"/>
      <c r="BR73" s="661">
        <f t="shared" si="0"/>
        <v>33.297947999999998</v>
      </c>
      <c r="BS73" s="662" t="s">
        <v>409</v>
      </c>
      <c r="BT73" s="501">
        <f t="shared" si="1"/>
        <v>7</v>
      </c>
      <c r="BU73" s="702">
        <f t="shared" si="2"/>
        <v>5.5496579999999991</v>
      </c>
      <c r="BV73" s="702"/>
    </row>
    <row r="74" spans="1:74" x14ac:dyDescent="0.35">
      <c r="A74" s="505">
        <v>13</v>
      </c>
      <c r="B74" s="658" t="str">
        <f>+VLOOKUP(C74,'Erection Compiled'!$C$187:$G$334,5,FALSE)</f>
        <v>Priyanka Devi (Sudheer)</v>
      </c>
      <c r="C74" s="664" t="s">
        <v>526</v>
      </c>
      <c r="D74" s="659" t="str">
        <f>+VLOOKUP(C74,Foundation!$C$8:$D$495,2,FALSE)</f>
        <v>DA+0</v>
      </c>
      <c r="E74" s="661">
        <f>+VLOOKUP(C74,'Erection Compiled'!$C$8:$I$334,7,FALSE)</f>
        <v>37.504372000000004</v>
      </c>
      <c r="F74" s="506">
        <f>+VLOOKUP(C74,'Erection Compiled'!$C$190:$F$346,3,FALSE)</f>
        <v>45902</v>
      </c>
      <c r="G74" s="506">
        <f>+VLOOKUP(C74,'Erection Compiled'!$C$190:$F$346,4,FALSE)</f>
        <v>45907</v>
      </c>
      <c r="H74" s="660"/>
      <c r="I74" s="661"/>
      <c r="J74" s="660"/>
      <c r="K74" s="660"/>
      <c r="L74" s="505"/>
      <c r="M74" s="505"/>
      <c r="N74" s="505"/>
      <c r="O74" s="505"/>
      <c r="P74" s="505"/>
      <c r="Q74" s="505"/>
      <c r="R74" s="505"/>
      <c r="S74" s="505"/>
      <c r="T74" s="505"/>
      <c r="U74" s="505"/>
      <c r="V74" s="505"/>
      <c r="W74" s="505"/>
      <c r="X74" s="505"/>
      <c r="Y74" s="505"/>
      <c r="Z74" s="505"/>
      <c r="AA74" s="505"/>
      <c r="AB74" s="505"/>
      <c r="AC74" s="505"/>
      <c r="AD74" s="505"/>
      <c r="AE74" s="505"/>
      <c r="AF74" s="505"/>
      <c r="AG74" s="505"/>
      <c r="AH74" s="505"/>
      <c r="AI74" s="505"/>
      <c r="AJ74" s="679"/>
      <c r="AK74" s="679"/>
      <c r="AL74" s="661"/>
      <c r="AM74" s="661"/>
      <c r="AN74" s="661">
        <v>6.2507286666666673</v>
      </c>
      <c r="AO74" s="661">
        <v>6.2507286666666673</v>
      </c>
      <c r="AP74" s="661">
        <v>6.2507286666666673</v>
      </c>
      <c r="AQ74" s="661">
        <v>6.2507286666666673</v>
      </c>
      <c r="AR74" s="661">
        <v>6.2507286666666673</v>
      </c>
      <c r="AS74" s="661">
        <v>6.2507286666666673</v>
      </c>
      <c r="AT74" s="661"/>
      <c r="AU74" s="661"/>
      <c r="AV74" s="661"/>
      <c r="AW74" s="661"/>
      <c r="AX74" s="661"/>
      <c r="AY74" s="661"/>
      <c r="AZ74" s="661"/>
      <c r="BA74" s="661"/>
      <c r="BB74" s="505"/>
      <c r="BC74" s="505"/>
      <c r="BD74" s="505"/>
      <c r="BE74" s="505"/>
      <c r="BF74" s="505"/>
      <c r="BG74" s="505"/>
      <c r="BH74" s="505"/>
      <c r="BI74" s="505"/>
      <c r="BJ74" s="505"/>
      <c r="BK74" s="505"/>
      <c r="BL74" s="505"/>
      <c r="BM74" s="505"/>
      <c r="BN74" s="505"/>
      <c r="BO74" s="505"/>
      <c r="BP74" s="505"/>
      <c r="BQ74" s="505"/>
      <c r="BR74" s="661">
        <f t="shared" si="0"/>
        <v>37.504372000000004</v>
      </c>
      <c r="BS74" s="662" t="s">
        <v>409</v>
      </c>
      <c r="BT74" s="501">
        <f t="shared" si="1"/>
        <v>6</v>
      </c>
      <c r="BU74" s="702">
        <f t="shared" si="2"/>
        <v>6.2507286666666673</v>
      </c>
      <c r="BV74" s="702"/>
    </row>
    <row r="75" spans="1:74" x14ac:dyDescent="0.35">
      <c r="A75" s="505">
        <v>14</v>
      </c>
      <c r="B75" s="658" t="str">
        <f>+VLOOKUP(C75,'Erection Compiled'!$C$187:$G$334,5,FALSE)</f>
        <v>Pusplata (Praphul)</v>
      </c>
      <c r="C75" s="664" t="s">
        <v>33</v>
      </c>
      <c r="D75" s="659" t="str">
        <f>+VLOOKUP(C75,Foundation!$C$8:$D$495,2,FALSE)</f>
        <v>DD45+3</v>
      </c>
      <c r="E75" s="661">
        <f>+VLOOKUP(C75,'Erection Compiled'!$C$8:$I$334,7,FALSE)</f>
        <v>89.909625000000005</v>
      </c>
      <c r="F75" s="506">
        <f>+VLOOKUP(C75,'Erection Compiled'!$C$190:$F$346,3,FALSE)</f>
        <v>45895</v>
      </c>
      <c r="G75" s="506">
        <f>+VLOOKUP(C75,'Erection Compiled'!$C$190:$F$346,4,FALSE)</f>
        <v>45907</v>
      </c>
      <c r="H75" s="660"/>
      <c r="I75" s="661"/>
      <c r="J75" s="660"/>
      <c r="K75" s="660"/>
      <c r="L75" s="505"/>
      <c r="M75" s="505"/>
      <c r="N75" s="505"/>
      <c r="O75" s="505"/>
      <c r="P75" s="505"/>
      <c r="Q75" s="505"/>
      <c r="R75" s="505"/>
      <c r="S75" s="505"/>
      <c r="T75" s="505"/>
      <c r="U75" s="505"/>
      <c r="V75" s="505"/>
      <c r="W75" s="505"/>
      <c r="X75" s="505"/>
      <c r="Y75" s="505"/>
      <c r="Z75" s="505"/>
      <c r="AA75" s="505"/>
      <c r="AB75" s="505"/>
      <c r="AC75" s="505"/>
      <c r="AD75" s="505"/>
      <c r="AE75" s="505"/>
      <c r="AF75" s="505"/>
      <c r="AG75" s="505"/>
      <c r="AH75" s="505"/>
      <c r="AI75" s="505"/>
      <c r="AJ75" s="679"/>
      <c r="AK75" s="679"/>
      <c r="AL75" s="661"/>
      <c r="AM75" s="661">
        <v>6.9161250000000001</v>
      </c>
      <c r="AN75" s="661">
        <v>6.9161250000000001</v>
      </c>
      <c r="AO75" s="661">
        <v>6.9161250000000001</v>
      </c>
      <c r="AP75" s="661">
        <v>6.9161250000000001</v>
      </c>
      <c r="AQ75" s="661">
        <v>6.9161250000000001</v>
      </c>
      <c r="AR75" s="661">
        <v>6.9161250000000001</v>
      </c>
      <c r="AS75" s="661">
        <v>6.9161250000000001</v>
      </c>
      <c r="AT75" s="661"/>
      <c r="AU75" s="661"/>
      <c r="AV75" s="661"/>
      <c r="AW75" s="661"/>
      <c r="AX75" s="661"/>
      <c r="AY75" s="661"/>
      <c r="AZ75" s="661"/>
      <c r="BA75" s="661"/>
      <c r="BB75" s="505"/>
      <c r="BC75" s="505"/>
      <c r="BD75" s="505"/>
      <c r="BE75" s="505"/>
      <c r="BF75" s="505"/>
      <c r="BG75" s="505"/>
      <c r="BH75" s="505"/>
      <c r="BI75" s="505"/>
      <c r="BJ75" s="505"/>
      <c r="BK75" s="505"/>
      <c r="BL75" s="505"/>
      <c r="BM75" s="505"/>
      <c r="BN75" s="505"/>
      <c r="BO75" s="505"/>
      <c r="BP75" s="505"/>
      <c r="BQ75" s="505"/>
      <c r="BR75" s="661">
        <f t="shared" ref="BR75:BR101" si="3">+SUM(H75:BQ75)</f>
        <v>48.412875</v>
      </c>
      <c r="BS75" s="662" t="s">
        <v>409</v>
      </c>
      <c r="BT75" s="501">
        <f t="shared" si="1"/>
        <v>13</v>
      </c>
      <c r="BU75" s="702">
        <f t="shared" si="2"/>
        <v>6.9161250000000001</v>
      </c>
      <c r="BV75" s="702"/>
    </row>
    <row r="76" spans="1:74" x14ac:dyDescent="0.35">
      <c r="A76" s="505">
        <v>15</v>
      </c>
      <c r="B76" s="658" t="str">
        <f>+VLOOKUP(C76,'Erection Compiled'!$C$187:$G$334,5,FALSE)</f>
        <v>Sheetal Singh-2</v>
      </c>
      <c r="C76" s="664" t="s">
        <v>455</v>
      </c>
      <c r="D76" s="659" t="str">
        <f>+VLOOKUP(C76,Foundation!$C$8:$D$495,2,FALSE)</f>
        <v>DA+3</v>
      </c>
      <c r="E76" s="661">
        <f>+VLOOKUP(C76,'Erection Compiled'!$C$8:$I$334,7,FALSE)</f>
        <v>38.847605999999992</v>
      </c>
      <c r="F76" s="506">
        <f>+VLOOKUP(C76,'Erection Compiled'!$C$190:$F$346,3,FALSE)</f>
        <v>45893</v>
      </c>
      <c r="G76" s="506">
        <f>+VLOOKUP(C76,'Erection Compiled'!$C$190:$F$346,4,FALSE)</f>
        <v>45909</v>
      </c>
      <c r="H76" s="660"/>
      <c r="I76" s="661"/>
      <c r="J76" s="660"/>
      <c r="K76" s="660"/>
      <c r="L76" s="505"/>
      <c r="M76" s="505"/>
      <c r="N76" s="505"/>
      <c r="O76" s="505"/>
      <c r="P76" s="505"/>
      <c r="Q76" s="505"/>
      <c r="R76" s="505"/>
      <c r="S76" s="505"/>
      <c r="T76" s="505"/>
      <c r="U76" s="505"/>
      <c r="V76" s="505"/>
      <c r="W76" s="505"/>
      <c r="X76" s="505"/>
      <c r="Y76" s="505"/>
      <c r="Z76" s="505"/>
      <c r="AA76" s="505"/>
      <c r="AB76" s="505"/>
      <c r="AC76" s="505"/>
      <c r="AD76" s="505"/>
      <c r="AE76" s="505"/>
      <c r="AF76" s="505"/>
      <c r="AG76" s="505"/>
      <c r="AH76" s="505"/>
      <c r="AI76" s="505"/>
      <c r="AJ76" s="679"/>
      <c r="AK76" s="679"/>
      <c r="AL76" s="661"/>
      <c r="AM76" s="661">
        <v>2.2851532941176464</v>
      </c>
      <c r="AN76" s="661">
        <v>2.2851532941176464</v>
      </c>
      <c r="AO76" s="661">
        <v>2.2851532941176464</v>
      </c>
      <c r="AP76" s="661">
        <v>2.2851532941176464</v>
      </c>
      <c r="AQ76" s="661">
        <v>2.2851532941176464</v>
      </c>
      <c r="AR76" s="661">
        <v>2.2851532941176464</v>
      </c>
      <c r="AS76" s="661">
        <v>2.2851532941176464</v>
      </c>
      <c r="AT76" s="661">
        <v>2.2851532941176464</v>
      </c>
      <c r="AU76" s="661">
        <v>2.2851532941176464</v>
      </c>
      <c r="AV76" s="661"/>
      <c r="AW76" s="661"/>
      <c r="AX76" s="661"/>
      <c r="AY76" s="661"/>
      <c r="AZ76" s="661"/>
      <c r="BA76" s="661"/>
      <c r="BB76" s="505"/>
      <c r="BC76" s="505"/>
      <c r="BD76" s="505"/>
      <c r="BE76" s="505"/>
      <c r="BF76" s="505"/>
      <c r="BG76" s="505"/>
      <c r="BH76" s="505"/>
      <c r="BI76" s="505"/>
      <c r="BJ76" s="505"/>
      <c r="BK76" s="505"/>
      <c r="BL76" s="505"/>
      <c r="BM76" s="505"/>
      <c r="BN76" s="505"/>
      <c r="BO76" s="505"/>
      <c r="BP76" s="505"/>
      <c r="BQ76" s="505"/>
      <c r="BR76" s="661">
        <f t="shared" si="3"/>
        <v>20.566379647058817</v>
      </c>
      <c r="BS76" s="662" t="s">
        <v>409</v>
      </c>
      <c r="BT76" s="501">
        <f t="shared" si="1"/>
        <v>17</v>
      </c>
      <c r="BU76" s="702">
        <f t="shared" si="2"/>
        <v>2.2851532941176464</v>
      </c>
      <c r="BV76" s="702"/>
    </row>
    <row r="77" spans="1:74" x14ac:dyDescent="0.35">
      <c r="A77" s="505">
        <v>16</v>
      </c>
      <c r="B77" s="658" t="str">
        <f>+VLOOKUP(C77,'Erection Compiled'!$C$187:$G$334,5,FALSE)</f>
        <v>Anvi Construction</v>
      </c>
      <c r="C77" s="664" t="s">
        <v>457</v>
      </c>
      <c r="D77" s="659" t="str">
        <f>+VLOOKUP(C77,Foundation!$C$8:$D$495,2,FALSE)</f>
        <v>DA+3</v>
      </c>
      <c r="E77" s="661">
        <f>+VLOOKUP(C77,'Erection Compiled'!$C$8:$I$334,7,FALSE)</f>
        <v>38.847605999999992</v>
      </c>
      <c r="F77" s="506">
        <f>+VLOOKUP(C77,'Erection Compiled'!$C$190:$F$346,3,FALSE)</f>
        <v>45893</v>
      </c>
      <c r="G77" s="506">
        <f>+VLOOKUP(C77,'Erection Compiled'!$C$190:$F$346,4,FALSE)</f>
        <v>45909</v>
      </c>
      <c r="H77" s="660"/>
      <c r="I77" s="661"/>
      <c r="J77" s="660"/>
      <c r="K77" s="660"/>
      <c r="L77" s="505"/>
      <c r="M77" s="505"/>
      <c r="N77" s="505"/>
      <c r="O77" s="505"/>
      <c r="P77" s="505"/>
      <c r="Q77" s="505"/>
      <c r="R77" s="505"/>
      <c r="S77" s="505"/>
      <c r="T77" s="505"/>
      <c r="U77" s="505"/>
      <c r="V77" s="505"/>
      <c r="W77" s="505"/>
      <c r="X77" s="505"/>
      <c r="Y77" s="505"/>
      <c r="Z77" s="505"/>
      <c r="AA77" s="505"/>
      <c r="AB77" s="505"/>
      <c r="AC77" s="505"/>
      <c r="AD77" s="505"/>
      <c r="AE77" s="505"/>
      <c r="AF77" s="505"/>
      <c r="AG77" s="505"/>
      <c r="AH77" s="505"/>
      <c r="AI77" s="505"/>
      <c r="AJ77" s="679"/>
      <c r="AK77" s="679"/>
      <c r="AL77" s="661"/>
      <c r="AM77" s="661">
        <v>2.2851532941176464</v>
      </c>
      <c r="AN77" s="661">
        <v>2.2851532941176464</v>
      </c>
      <c r="AO77" s="661">
        <v>2.2851532941176464</v>
      </c>
      <c r="AP77" s="661">
        <v>2.2851532941176464</v>
      </c>
      <c r="AQ77" s="661">
        <v>2.2851532941176464</v>
      </c>
      <c r="AR77" s="661">
        <v>2.2851532941176464</v>
      </c>
      <c r="AS77" s="661">
        <v>2.2851532941176464</v>
      </c>
      <c r="AT77" s="661">
        <v>2.2851532941176464</v>
      </c>
      <c r="AU77" s="661">
        <v>2.2851532941176464</v>
      </c>
      <c r="AV77" s="661"/>
      <c r="AW77" s="661"/>
      <c r="AX77" s="661"/>
      <c r="AY77" s="661"/>
      <c r="AZ77" s="661"/>
      <c r="BA77" s="661"/>
      <c r="BB77" s="505"/>
      <c r="BC77" s="505"/>
      <c r="BD77" s="505"/>
      <c r="BE77" s="505"/>
      <c r="BF77" s="505"/>
      <c r="BG77" s="505"/>
      <c r="BH77" s="505"/>
      <c r="BI77" s="505"/>
      <c r="BJ77" s="505"/>
      <c r="BK77" s="505"/>
      <c r="BL77" s="505"/>
      <c r="BM77" s="505"/>
      <c r="BN77" s="505"/>
      <c r="BO77" s="505"/>
      <c r="BP77" s="505"/>
      <c r="BQ77" s="505"/>
      <c r="BR77" s="661">
        <f t="shared" si="3"/>
        <v>20.566379647058817</v>
      </c>
      <c r="BS77" s="662" t="s">
        <v>409</v>
      </c>
      <c r="BT77" s="501">
        <f t="shared" si="1"/>
        <v>17</v>
      </c>
      <c r="BU77" s="702">
        <f t="shared" si="2"/>
        <v>2.2851532941176464</v>
      </c>
      <c r="BV77" s="702"/>
    </row>
    <row r="78" spans="1:74" x14ac:dyDescent="0.35">
      <c r="A78" s="505">
        <v>17</v>
      </c>
      <c r="B78" s="658" t="str">
        <f>+VLOOKUP(C78,'Erection Compiled'!$C$187:$G$334,5,FALSE)</f>
        <v>Pusplata (Kailash)</v>
      </c>
      <c r="C78" s="664" t="s">
        <v>81</v>
      </c>
      <c r="D78" s="659" t="str">
        <f>+VLOOKUP(C78,Foundation!$C$8:$D$495,2,FALSE)</f>
        <v>DA+3</v>
      </c>
      <c r="E78" s="661">
        <f>+VLOOKUP(C78,'Erection Compiled'!$C$8:$I$334,7,FALSE)</f>
        <v>38.847605999999992</v>
      </c>
      <c r="F78" s="506">
        <f>+VLOOKUP(C78,'Erection Compiled'!$C$190:$F$346,3,FALSE)</f>
        <v>45903</v>
      </c>
      <c r="G78" s="506">
        <f>+VLOOKUP(C78,'Erection Compiled'!$C$190:$F$346,4,FALSE)</f>
        <v>45910</v>
      </c>
      <c r="H78" s="660"/>
      <c r="I78" s="661"/>
      <c r="J78" s="660"/>
      <c r="K78" s="660"/>
      <c r="L78" s="505"/>
      <c r="M78" s="505"/>
      <c r="N78" s="505"/>
      <c r="O78" s="505"/>
      <c r="P78" s="505"/>
      <c r="Q78" s="505"/>
      <c r="R78" s="505"/>
      <c r="S78" s="505"/>
      <c r="T78" s="505"/>
      <c r="U78" s="505"/>
      <c r="V78" s="505"/>
      <c r="W78" s="505"/>
      <c r="X78" s="505"/>
      <c r="Y78" s="505"/>
      <c r="Z78" s="505"/>
      <c r="AA78" s="505"/>
      <c r="AB78" s="505"/>
      <c r="AC78" s="505"/>
      <c r="AD78" s="505"/>
      <c r="AE78" s="505"/>
      <c r="AF78" s="505"/>
      <c r="AG78" s="505"/>
      <c r="AH78" s="505"/>
      <c r="AI78" s="505"/>
      <c r="AJ78" s="679"/>
      <c r="AK78" s="679"/>
      <c r="AL78" s="661"/>
      <c r="AM78" s="661"/>
      <c r="AN78" s="661"/>
      <c r="AO78" s="661">
        <v>4.855950749999999</v>
      </c>
      <c r="AP78" s="661">
        <v>4.855950749999999</v>
      </c>
      <c r="AQ78" s="661">
        <v>4.855950749999999</v>
      </c>
      <c r="AR78" s="661">
        <v>4.855950749999999</v>
      </c>
      <c r="AS78" s="661">
        <v>4.855950749999999</v>
      </c>
      <c r="AT78" s="661">
        <v>4.855950749999999</v>
      </c>
      <c r="AU78" s="661">
        <v>4.855950749999999</v>
      </c>
      <c r="AV78" s="661">
        <v>4.855950749999999</v>
      </c>
      <c r="AW78" s="661"/>
      <c r="AX78" s="661"/>
      <c r="AY78" s="661"/>
      <c r="AZ78" s="661"/>
      <c r="BA78" s="661"/>
      <c r="BB78" s="505"/>
      <c r="BC78" s="505"/>
      <c r="BD78" s="505"/>
      <c r="BE78" s="505"/>
      <c r="BF78" s="505"/>
      <c r="BG78" s="505"/>
      <c r="BH78" s="505"/>
      <c r="BI78" s="505"/>
      <c r="BJ78" s="505"/>
      <c r="BK78" s="505"/>
      <c r="BL78" s="505"/>
      <c r="BM78" s="505"/>
      <c r="BN78" s="505"/>
      <c r="BO78" s="505"/>
      <c r="BP78" s="505"/>
      <c r="BQ78" s="505"/>
      <c r="BR78" s="661">
        <f t="shared" si="3"/>
        <v>38.847605999999992</v>
      </c>
      <c r="BS78" s="662" t="s">
        <v>409</v>
      </c>
      <c r="BT78" s="501">
        <f t="shared" si="1"/>
        <v>8</v>
      </c>
      <c r="BU78" s="702">
        <f t="shared" si="2"/>
        <v>4.855950749999999</v>
      </c>
      <c r="BV78" s="702"/>
    </row>
    <row r="79" spans="1:74" x14ac:dyDescent="0.35">
      <c r="A79" s="505">
        <v>18</v>
      </c>
      <c r="B79" s="658" t="str">
        <f>+VLOOKUP(C79,'Erection Compiled'!$C$187:$G$334,5,FALSE)</f>
        <v>Jirwa Devi</v>
      </c>
      <c r="C79" s="664" t="s">
        <v>722</v>
      </c>
      <c r="D79" s="659" t="str">
        <f>+VLOOKUP(C79,Foundation!$C$8:$D$495,2,FALSE)</f>
        <v>DA+9</v>
      </c>
      <c r="E79" s="661">
        <f>+VLOOKUP(C79,'Erection Compiled'!$C$8:$I$334,7,FALSE)</f>
        <v>47.184350000000002</v>
      </c>
      <c r="F79" s="506">
        <f>+VLOOKUP(C79,'Erection Compiled'!$C$190:$F$346,3,FALSE)</f>
        <v>45901</v>
      </c>
      <c r="G79" s="506">
        <f>+VLOOKUP(C79,'Erection Compiled'!$C$190:$F$346,4,FALSE)</f>
        <v>45910</v>
      </c>
      <c r="H79" s="660"/>
      <c r="I79" s="661"/>
      <c r="J79" s="660"/>
      <c r="K79" s="660"/>
      <c r="L79" s="505"/>
      <c r="M79" s="505"/>
      <c r="N79" s="505"/>
      <c r="O79" s="505"/>
      <c r="P79" s="505"/>
      <c r="Q79" s="505"/>
      <c r="R79" s="505"/>
      <c r="S79" s="505"/>
      <c r="T79" s="505"/>
      <c r="U79" s="505"/>
      <c r="V79" s="505"/>
      <c r="W79" s="505"/>
      <c r="X79" s="505"/>
      <c r="Y79" s="505"/>
      <c r="Z79" s="505"/>
      <c r="AA79" s="505"/>
      <c r="AB79" s="505"/>
      <c r="AC79" s="505"/>
      <c r="AD79" s="505"/>
      <c r="AE79" s="505"/>
      <c r="AF79" s="505"/>
      <c r="AG79" s="505"/>
      <c r="AH79" s="505"/>
      <c r="AI79" s="505"/>
      <c r="AJ79" s="679"/>
      <c r="AK79" s="679"/>
      <c r="AL79" s="661"/>
      <c r="AM79" s="661">
        <v>4.7184350000000004</v>
      </c>
      <c r="AN79" s="661">
        <v>4.7184350000000004</v>
      </c>
      <c r="AO79" s="661">
        <v>4.7184350000000004</v>
      </c>
      <c r="AP79" s="661">
        <v>4.7184350000000004</v>
      </c>
      <c r="AQ79" s="661">
        <v>4.7184350000000004</v>
      </c>
      <c r="AR79" s="661">
        <v>4.7184350000000004</v>
      </c>
      <c r="AS79" s="661">
        <v>4.7184350000000004</v>
      </c>
      <c r="AT79" s="661">
        <v>4.7184350000000004</v>
      </c>
      <c r="AU79" s="661">
        <v>4.7184350000000004</v>
      </c>
      <c r="AV79" s="661">
        <v>4.7184350000000004</v>
      </c>
      <c r="AW79" s="661"/>
      <c r="AX79" s="661"/>
      <c r="AY79" s="661"/>
      <c r="AZ79" s="661"/>
      <c r="BA79" s="661"/>
      <c r="BB79" s="505"/>
      <c r="BC79" s="505"/>
      <c r="BD79" s="505"/>
      <c r="BE79" s="505"/>
      <c r="BF79" s="505"/>
      <c r="BG79" s="505"/>
      <c r="BH79" s="505"/>
      <c r="BI79" s="505"/>
      <c r="BJ79" s="505"/>
      <c r="BK79" s="505"/>
      <c r="BL79" s="505"/>
      <c r="BM79" s="505"/>
      <c r="BN79" s="505"/>
      <c r="BO79" s="505"/>
      <c r="BP79" s="505"/>
      <c r="BQ79" s="505"/>
      <c r="BR79" s="661">
        <f t="shared" si="3"/>
        <v>47.184350000000002</v>
      </c>
      <c r="BS79" s="662" t="s">
        <v>409</v>
      </c>
      <c r="BT79" s="501">
        <f t="shared" si="1"/>
        <v>10</v>
      </c>
      <c r="BU79" s="702">
        <f t="shared" si="2"/>
        <v>4.7184350000000004</v>
      </c>
      <c r="BV79" s="702"/>
    </row>
    <row r="80" spans="1:74" x14ac:dyDescent="0.35">
      <c r="A80" s="505">
        <v>19</v>
      </c>
      <c r="B80" s="658" t="str">
        <f>+VLOOKUP(C80,'Erection Compiled'!$C$187:$G$334,5,FALSE)</f>
        <v>Satyam Enterprises (Vijay)</v>
      </c>
      <c r="C80" s="664" t="s">
        <v>211</v>
      </c>
      <c r="D80" s="659" t="str">
        <f>+VLOOKUP(C80,Foundation!$C$8:$D$495,2,FALSE)</f>
        <v>DA+0</v>
      </c>
      <c r="E80" s="661">
        <f>+VLOOKUP(C80,'Erection Compiled'!$C$8:$I$334,7,FALSE)</f>
        <v>37.504372000000004</v>
      </c>
      <c r="F80" s="506">
        <f>+VLOOKUP(C80,'Erection Compiled'!$C$190:$F$346,3,FALSE)</f>
        <v>45903</v>
      </c>
      <c r="G80" s="506">
        <f>+VLOOKUP(C80,'Erection Compiled'!$C$190:$F$346,4,FALSE)</f>
        <v>45911</v>
      </c>
      <c r="H80" s="660"/>
      <c r="I80" s="661"/>
      <c r="J80" s="660"/>
      <c r="K80" s="660"/>
      <c r="L80" s="505"/>
      <c r="M80" s="505"/>
      <c r="N80" s="505"/>
      <c r="O80" s="505"/>
      <c r="P80" s="505"/>
      <c r="Q80" s="505"/>
      <c r="R80" s="505"/>
      <c r="S80" s="505"/>
      <c r="T80" s="505"/>
      <c r="U80" s="505"/>
      <c r="V80" s="505"/>
      <c r="W80" s="505"/>
      <c r="X80" s="505"/>
      <c r="Y80" s="505"/>
      <c r="Z80" s="505"/>
      <c r="AA80" s="505"/>
      <c r="AB80" s="505"/>
      <c r="AC80" s="505"/>
      <c r="AD80" s="505"/>
      <c r="AE80" s="505"/>
      <c r="AF80" s="505"/>
      <c r="AG80" s="505"/>
      <c r="AH80" s="505"/>
      <c r="AI80" s="505"/>
      <c r="AJ80" s="679"/>
      <c r="AK80" s="679"/>
      <c r="AL80" s="661"/>
      <c r="AM80" s="661"/>
      <c r="AN80" s="661"/>
      <c r="AO80" s="661">
        <v>4.1671524444444445</v>
      </c>
      <c r="AP80" s="661">
        <v>4.1671524444444445</v>
      </c>
      <c r="AQ80" s="661">
        <v>4.1671524444444445</v>
      </c>
      <c r="AR80" s="661">
        <v>4.1671524444444445</v>
      </c>
      <c r="AS80" s="661">
        <v>4.1671524444444445</v>
      </c>
      <c r="AT80" s="661">
        <v>4.1671524444444445</v>
      </c>
      <c r="AU80" s="661">
        <v>4.1671524444444445</v>
      </c>
      <c r="AV80" s="661">
        <v>4.1671524444444445</v>
      </c>
      <c r="AW80" s="661">
        <v>4.1671524444444445</v>
      </c>
      <c r="AX80" s="661"/>
      <c r="AY80" s="661"/>
      <c r="AZ80" s="661"/>
      <c r="BA80" s="661"/>
      <c r="BB80" s="505"/>
      <c r="BC80" s="505"/>
      <c r="BD80" s="505"/>
      <c r="BE80" s="505"/>
      <c r="BF80" s="505"/>
      <c r="BG80" s="505"/>
      <c r="BH80" s="505"/>
      <c r="BI80" s="505"/>
      <c r="BJ80" s="505"/>
      <c r="BK80" s="505"/>
      <c r="BL80" s="505"/>
      <c r="BM80" s="505"/>
      <c r="BN80" s="505"/>
      <c r="BO80" s="505"/>
      <c r="BP80" s="505"/>
      <c r="BQ80" s="505"/>
      <c r="BR80" s="661">
        <f t="shared" si="3"/>
        <v>37.504372000000004</v>
      </c>
      <c r="BS80" s="662" t="s">
        <v>409</v>
      </c>
      <c r="BT80" s="501">
        <f t="shared" si="1"/>
        <v>9</v>
      </c>
      <c r="BU80" s="702">
        <f t="shared" si="2"/>
        <v>4.1671524444444445</v>
      </c>
      <c r="BV80" s="702"/>
    </row>
    <row r="81" spans="1:74" x14ac:dyDescent="0.35">
      <c r="A81" s="505">
        <v>20</v>
      </c>
      <c r="B81" s="658" t="str">
        <f>+VLOOKUP(C81,'Erection Compiled'!$C$187:$G$334,5,FALSE)</f>
        <v>Priyanka Devi (Sudheer)</v>
      </c>
      <c r="C81" s="664" t="s">
        <v>531</v>
      </c>
      <c r="D81" s="659" t="str">
        <f>+VLOOKUP(C81,Foundation!$C$8:$D$495,2,FALSE)</f>
        <v>DA+3</v>
      </c>
      <c r="E81" s="661">
        <f>+VLOOKUP(C81,'Erection Compiled'!$C$8:$I$334,7,FALSE)</f>
        <v>38.847605999999992</v>
      </c>
      <c r="F81" s="506">
        <f>+VLOOKUP(C81,'Erection Compiled'!$C$190:$F$346,3,FALSE)</f>
        <v>45909</v>
      </c>
      <c r="G81" s="506">
        <f>+VLOOKUP(C81,'Erection Compiled'!$C$190:$F$346,4,FALSE)</f>
        <v>45912</v>
      </c>
      <c r="H81" s="660"/>
      <c r="I81" s="661"/>
      <c r="J81" s="660"/>
      <c r="K81" s="660"/>
      <c r="L81" s="505"/>
      <c r="M81" s="505"/>
      <c r="N81" s="505"/>
      <c r="O81" s="505"/>
      <c r="P81" s="505"/>
      <c r="Q81" s="505"/>
      <c r="R81" s="505"/>
      <c r="S81" s="505"/>
      <c r="T81" s="505"/>
      <c r="U81" s="505"/>
      <c r="V81" s="505"/>
      <c r="W81" s="505"/>
      <c r="X81" s="505"/>
      <c r="Y81" s="505"/>
      <c r="Z81" s="505"/>
      <c r="AA81" s="505"/>
      <c r="AB81" s="505"/>
      <c r="AC81" s="505"/>
      <c r="AD81" s="505"/>
      <c r="AE81" s="505"/>
      <c r="AF81" s="505"/>
      <c r="AG81" s="505"/>
      <c r="AH81" s="505"/>
      <c r="AI81" s="505"/>
      <c r="AJ81" s="679"/>
      <c r="AK81" s="679"/>
      <c r="AL81" s="661"/>
      <c r="AM81" s="661"/>
      <c r="AN81" s="661"/>
      <c r="AO81" s="661"/>
      <c r="AP81" s="661"/>
      <c r="AQ81" s="661"/>
      <c r="AR81" s="661"/>
      <c r="AS81" s="661"/>
      <c r="AT81" s="661">
        <v>9.711901499999998</v>
      </c>
      <c r="AU81" s="661">
        <v>9.711901499999998</v>
      </c>
      <c r="AV81" s="661">
        <v>9.711901499999998</v>
      </c>
      <c r="AW81" s="661">
        <v>9.711901499999998</v>
      </c>
      <c r="AX81" s="661">
        <v>9.711901499999998</v>
      </c>
      <c r="AY81" s="661"/>
      <c r="AZ81" s="661"/>
      <c r="BA81" s="661"/>
      <c r="BB81" s="505"/>
      <c r="BC81" s="505"/>
      <c r="BD81" s="505"/>
      <c r="BE81" s="505"/>
      <c r="BF81" s="505"/>
      <c r="BG81" s="505"/>
      <c r="BH81" s="505"/>
      <c r="BI81" s="505"/>
      <c r="BJ81" s="505"/>
      <c r="BK81" s="505"/>
      <c r="BL81" s="505"/>
      <c r="BM81" s="505"/>
      <c r="BN81" s="505"/>
      <c r="BO81" s="505"/>
      <c r="BP81" s="505"/>
      <c r="BQ81" s="505"/>
      <c r="BR81" s="661">
        <f t="shared" si="3"/>
        <v>48.559507499999988</v>
      </c>
      <c r="BS81" s="662" t="s">
        <v>409</v>
      </c>
      <c r="BT81" s="501">
        <f t="shared" si="1"/>
        <v>4</v>
      </c>
      <c r="BU81" s="702">
        <f t="shared" si="2"/>
        <v>9.711901499999998</v>
      </c>
      <c r="BV81" s="702"/>
    </row>
    <row r="82" spans="1:74" x14ac:dyDescent="0.35">
      <c r="A82" s="505">
        <v>21</v>
      </c>
      <c r="B82" s="658" t="str">
        <f>+VLOOKUP(C82,'Erection Compiled'!$C$187:$G$334,5,FALSE)</f>
        <v>Jwala Singh-1</v>
      </c>
      <c r="C82" s="664" t="s">
        <v>70</v>
      </c>
      <c r="D82" s="659" t="str">
        <f>+VLOOKUP(C82,Foundation!$C$8:$D$495,2,FALSE)</f>
        <v>DB2+0</v>
      </c>
      <c r="E82" s="661">
        <f>+VLOOKUP(C82,'Erection Compiled'!$C$8:$I$334,7,FALSE)</f>
        <v>57.597240999999997</v>
      </c>
      <c r="F82" s="506">
        <f>+VLOOKUP(C82,'Erection Compiled'!$C$190:$F$346,3,FALSE)</f>
        <v>45903</v>
      </c>
      <c r="G82" s="506">
        <f>+VLOOKUP(C82,'Erection Compiled'!$C$190:$F$346,4,FALSE)</f>
        <v>45912</v>
      </c>
      <c r="H82" s="660"/>
      <c r="I82" s="661"/>
      <c r="J82" s="660"/>
      <c r="K82" s="660"/>
      <c r="L82" s="505"/>
      <c r="M82" s="505"/>
      <c r="N82" s="505"/>
      <c r="O82" s="505"/>
      <c r="P82" s="505"/>
      <c r="Q82" s="505"/>
      <c r="R82" s="505"/>
      <c r="S82" s="505"/>
      <c r="T82" s="505"/>
      <c r="U82" s="505"/>
      <c r="V82" s="505"/>
      <c r="W82" s="505"/>
      <c r="X82" s="505"/>
      <c r="Y82" s="505"/>
      <c r="Z82" s="505"/>
      <c r="AA82" s="505"/>
      <c r="AB82" s="505"/>
      <c r="AC82" s="505"/>
      <c r="AD82" s="505"/>
      <c r="AE82" s="505"/>
      <c r="AF82" s="505"/>
      <c r="AG82" s="505"/>
      <c r="AH82" s="505"/>
      <c r="AI82" s="505"/>
      <c r="AJ82" s="505"/>
      <c r="AK82" s="505"/>
      <c r="AL82" s="661"/>
      <c r="AM82" s="661"/>
      <c r="AN82" s="661"/>
      <c r="AO82" s="661">
        <v>5.7597240999999997</v>
      </c>
      <c r="AP82" s="661">
        <v>5.7597240999999997</v>
      </c>
      <c r="AQ82" s="661">
        <v>5.7597240999999997</v>
      </c>
      <c r="AR82" s="661">
        <v>5.7597240999999997</v>
      </c>
      <c r="AS82" s="661">
        <v>5.7597240999999997</v>
      </c>
      <c r="AT82" s="661">
        <v>5.7597240999999997</v>
      </c>
      <c r="AU82" s="661">
        <v>5.7597240999999997</v>
      </c>
      <c r="AV82" s="661">
        <v>5.7597240999999997</v>
      </c>
      <c r="AW82" s="661">
        <v>5.7597240999999997</v>
      </c>
      <c r="AX82" s="661">
        <v>5.7597240999999997</v>
      </c>
      <c r="AY82" s="661"/>
      <c r="AZ82" s="661"/>
      <c r="BA82" s="661"/>
      <c r="BB82" s="505"/>
      <c r="BC82" s="505"/>
      <c r="BD82" s="505"/>
      <c r="BE82" s="505"/>
      <c r="BF82" s="505"/>
      <c r="BG82" s="505"/>
      <c r="BH82" s="505"/>
      <c r="BI82" s="505"/>
      <c r="BJ82" s="505"/>
      <c r="BK82" s="505"/>
      <c r="BL82" s="505"/>
      <c r="BM82" s="505"/>
      <c r="BN82" s="505"/>
      <c r="BO82" s="505"/>
      <c r="BP82" s="505"/>
      <c r="BQ82" s="505"/>
      <c r="BR82" s="661">
        <f t="shared" si="3"/>
        <v>57.597240999999997</v>
      </c>
      <c r="BS82" s="662" t="s">
        <v>409</v>
      </c>
      <c r="BT82" s="501">
        <f t="shared" si="1"/>
        <v>10</v>
      </c>
      <c r="BU82" s="702">
        <f t="shared" si="2"/>
        <v>5.7597240999999997</v>
      </c>
    </row>
    <row r="83" spans="1:74" x14ac:dyDescent="0.35">
      <c r="A83" s="505">
        <v>22</v>
      </c>
      <c r="B83" s="658" t="str">
        <f>+VLOOKUP(C83,'Erection Compiled'!$C$187:$G$334,5,FALSE)</f>
        <v>Usha Tower</v>
      </c>
      <c r="C83" s="664" t="s">
        <v>42</v>
      </c>
      <c r="D83" s="659" t="str">
        <f>+VLOOKUP(C83,Foundation!$C$8:$D$495,2,FALSE)</f>
        <v>DA+0</v>
      </c>
      <c r="E83" s="661">
        <f>+VLOOKUP(C83,'Erection Compiled'!$C$8:$I$334,7,FALSE)</f>
        <v>37.504372000000004</v>
      </c>
      <c r="F83" s="506">
        <f>+VLOOKUP(C83,'Erection Compiled'!$C$190:$F$346,3,FALSE)</f>
        <v>45905</v>
      </c>
      <c r="G83" s="506">
        <f>+VLOOKUP(C83,'Erection Compiled'!$C$190:$F$346,4,FALSE)</f>
        <v>45912</v>
      </c>
      <c r="H83" s="660"/>
      <c r="I83" s="661"/>
      <c r="J83" s="660"/>
      <c r="K83" s="660"/>
      <c r="L83" s="505"/>
      <c r="M83" s="505"/>
      <c r="N83" s="505"/>
      <c r="O83" s="505"/>
      <c r="P83" s="505"/>
      <c r="Q83" s="505"/>
      <c r="R83" s="505"/>
      <c r="S83" s="505"/>
      <c r="T83" s="505"/>
      <c r="U83" s="505"/>
      <c r="V83" s="505"/>
      <c r="W83" s="505"/>
      <c r="X83" s="505"/>
      <c r="Y83" s="505"/>
      <c r="Z83" s="505"/>
      <c r="AA83" s="505"/>
      <c r="AB83" s="505"/>
      <c r="AC83" s="505"/>
      <c r="AD83" s="505"/>
      <c r="AE83" s="505"/>
      <c r="AF83" s="505"/>
      <c r="AG83" s="505"/>
      <c r="AH83" s="505"/>
      <c r="AI83" s="505"/>
      <c r="AJ83" s="505"/>
      <c r="AK83" s="505"/>
      <c r="AL83" s="661"/>
      <c r="AM83" s="661"/>
      <c r="AN83" s="661"/>
      <c r="AO83" s="661"/>
      <c r="AP83" s="661"/>
      <c r="AQ83" s="661">
        <v>4.6880465000000004</v>
      </c>
      <c r="AR83" s="661">
        <v>4.6880465000000004</v>
      </c>
      <c r="AS83" s="661">
        <v>4.6880465000000004</v>
      </c>
      <c r="AT83" s="661">
        <v>4.6880465000000004</v>
      </c>
      <c r="AU83" s="661">
        <v>4.6880465000000004</v>
      </c>
      <c r="AV83" s="661">
        <v>4.6880465000000004</v>
      </c>
      <c r="AW83" s="661">
        <v>4.6880465000000004</v>
      </c>
      <c r="AX83" s="661">
        <v>4.6880465000000004</v>
      </c>
      <c r="AY83" s="661"/>
      <c r="AZ83" s="661"/>
      <c r="BA83" s="661"/>
      <c r="BB83" s="505"/>
      <c r="BC83" s="505"/>
      <c r="BD83" s="505"/>
      <c r="BE83" s="505"/>
      <c r="BF83" s="505"/>
      <c r="BG83" s="505"/>
      <c r="BH83" s="505"/>
      <c r="BI83" s="505"/>
      <c r="BJ83" s="505"/>
      <c r="BK83" s="505"/>
      <c r="BL83" s="505"/>
      <c r="BM83" s="505"/>
      <c r="BN83" s="505"/>
      <c r="BO83" s="505"/>
      <c r="BP83" s="505"/>
      <c r="BQ83" s="505"/>
      <c r="BR83" s="661">
        <f t="shared" si="3"/>
        <v>37.504371999999996</v>
      </c>
      <c r="BS83" s="662" t="s">
        <v>409</v>
      </c>
      <c r="BT83" s="501">
        <f t="shared" si="1"/>
        <v>8</v>
      </c>
      <c r="BU83" s="702">
        <f t="shared" si="2"/>
        <v>4.6880465000000004</v>
      </c>
    </row>
    <row r="84" spans="1:74" x14ac:dyDescent="0.35">
      <c r="A84" s="505">
        <v>23</v>
      </c>
      <c r="B84" s="658" t="str">
        <f>+VLOOKUP(C84,'Erection Compiled'!$C$187:$G$334,5,FALSE)</f>
        <v>Sunny Construction</v>
      </c>
      <c r="C84" s="664" t="s">
        <v>741</v>
      </c>
      <c r="D84" s="659" t="str">
        <f>+VLOOKUP(C84,Foundation!$C$8:$D$495,2,FALSE)</f>
        <v>DA+6</v>
      </c>
      <c r="E84" s="661">
        <f>+VLOOKUP(C84,'Erection Compiled'!$C$8:$I$334,7,FALSE)</f>
        <v>45.413028000000004</v>
      </c>
      <c r="F84" s="506">
        <f>+VLOOKUP(C84,'Erection Compiled'!$C$190:$F$346,3,FALSE)</f>
        <v>45907</v>
      </c>
      <c r="G84" s="506">
        <f>+VLOOKUP(C84,'Erection Compiled'!$C$190:$F$346,4,FALSE)</f>
        <v>45912</v>
      </c>
      <c r="H84" s="660"/>
      <c r="I84" s="661"/>
      <c r="J84" s="660"/>
      <c r="K84" s="660"/>
      <c r="L84" s="505"/>
      <c r="M84" s="505"/>
      <c r="N84" s="505"/>
      <c r="O84" s="505"/>
      <c r="P84" s="505"/>
      <c r="Q84" s="505"/>
      <c r="R84" s="505"/>
      <c r="S84" s="505"/>
      <c r="T84" s="505"/>
      <c r="U84" s="505"/>
      <c r="V84" s="505"/>
      <c r="W84" s="505"/>
      <c r="X84" s="505"/>
      <c r="Y84" s="505"/>
      <c r="Z84" s="505"/>
      <c r="AA84" s="505"/>
      <c r="AB84" s="505"/>
      <c r="AC84" s="505"/>
      <c r="AD84" s="505"/>
      <c r="AE84" s="505"/>
      <c r="AF84" s="505"/>
      <c r="AG84" s="505"/>
      <c r="AH84" s="505"/>
      <c r="AI84" s="505"/>
      <c r="AJ84" s="505"/>
      <c r="AK84" s="505"/>
      <c r="AL84" s="661"/>
      <c r="AM84" s="661"/>
      <c r="AN84" s="661"/>
      <c r="AO84" s="661"/>
      <c r="AP84" s="661"/>
      <c r="AQ84" s="661"/>
      <c r="AR84" s="661"/>
      <c r="AS84" s="661">
        <v>7.5688380000000004</v>
      </c>
      <c r="AT84" s="661">
        <v>7.5688380000000004</v>
      </c>
      <c r="AU84" s="661">
        <v>7.5688380000000004</v>
      </c>
      <c r="AV84" s="661">
        <v>7.5688380000000004</v>
      </c>
      <c r="AW84" s="661">
        <v>7.5688380000000004</v>
      </c>
      <c r="AX84" s="661">
        <v>7.5688380000000004</v>
      </c>
      <c r="AY84" s="661"/>
      <c r="AZ84" s="661"/>
      <c r="BA84" s="661"/>
      <c r="BB84" s="505"/>
      <c r="BC84" s="505"/>
      <c r="BD84" s="505"/>
      <c r="BE84" s="505"/>
      <c r="BF84" s="505"/>
      <c r="BG84" s="505"/>
      <c r="BH84" s="505"/>
      <c r="BI84" s="505"/>
      <c r="BJ84" s="505"/>
      <c r="BK84" s="505"/>
      <c r="BL84" s="505"/>
      <c r="BM84" s="505"/>
      <c r="BN84" s="505"/>
      <c r="BO84" s="505"/>
      <c r="BP84" s="505"/>
      <c r="BQ84" s="505"/>
      <c r="BR84" s="661">
        <f t="shared" si="3"/>
        <v>45.413028000000004</v>
      </c>
      <c r="BS84" s="662" t="s">
        <v>409</v>
      </c>
      <c r="BT84" s="501">
        <f t="shared" si="1"/>
        <v>6</v>
      </c>
      <c r="BU84" s="702">
        <f t="shared" si="2"/>
        <v>7.5688380000000004</v>
      </c>
    </row>
    <row r="85" spans="1:74" x14ac:dyDescent="0.35">
      <c r="A85" s="505">
        <v>24</v>
      </c>
      <c r="B85" s="658" t="str">
        <f>+VLOOKUP(C85,'Erection Compiled'!$C$187:$G$334,5,FALSE)</f>
        <v>Sheetal Singh-1</v>
      </c>
      <c r="C85" s="664" t="s">
        <v>452</v>
      </c>
      <c r="D85" s="659" t="str">
        <f>+VLOOKUP(C85,Foundation!$C$8:$D$495,2,FALSE)</f>
        <v>DA+3</v>
      </c>
      <c r="E85" s="661">
        <f>+VLOOKUP(C85,'Erection Compiled'!$C$8:$I$334,7,FALSE)</f>
        <v>38.847605999999992</v>
      </c>
      <c r="F85" s="506">
        <f>+VLOOKUP(C85,'Erection Compiled'!$C$190:$F$346,3,FALSE)</f>
        <v>45903</v>
      </c>
      <c r="G85" s="506">
        <f>+VLOOKUP(C85,'Erection Compiled'!$C$190:$F$346,4,FALSE)</f>
        <v>45913</v>
      </c>
      <c r="H85" s="660"/>
      <c r="I85" s="661"/>
      <c r="J85" s="660"/>
      <c r="K85" s="660"/>
      <c r="L85" s="505"/>
      <c r="M85" s="505"/>
      <c r="N85" s="505"/>
      <c r="O85" s="505"/>
      <c r="P85" s="505"/>
      <c r="Q85" s="505"/>
      <c r="R85" s="505"/>
      <c r="S85" s="505"/>
      <c r="T85" s="505"/>
      <c r="U85" s="505"/>
      <c r="V85" s="505"/>
      <c r="W85" s="505"/>
      <c r="X85" s="505"/>
      <c r="Y85" s="505"/>
      <c r="Z85" s="505"/>
      <c r="AA85" s="505"/>
      <c r="AB85" s="505"/>
      <c r="AC85" s="505"/>
      <c r="AD85" s="505"/>
      <c r="AE85" s="505"/>
      <c r="AF85" s="505"/>
      <c r="AG85" s="505"/>
      <c r="AH85" s="505"/>
      <c r="AI85" s="505"/>
      <c r="AJ85" s="505"/>
      <c r="AK85" s="505"/>
      <c r="AL85" s="661"/>
      <c r="AM85" s="661"/>
      <c r="AN85" s="661"/>
      <c r="AO85" s="661">
        <v>3.5316005454545447</v>
      </c>
      <c r="AP85" s="661">
        <v>3.5316005454545447</v>
      </c>
      <c r="AQ85" s="661">
        <v>3.5316005454545447</v>
      </c>
      <c r="AR85" s="661">
        <v>3.5316005454545447</v>
      </c>
      <c r="AS85" s="661">
        <v>3.5316005454545447</v>
      </c>
      <c r="AT85" s="661">
        <v>3.5316005454545447</v>
      </c>
      <c r="AU85" s="661">
        <v>3.5316005454545447</v>
      </c>
      <c r="AV85" s="661">
        <v>3.5316005454545447</v>
      </c>
      <c r="AW85" s="661">
        <v>3.5316005454545447</v>
      </c>
      <c r="AX85" s="661">
        <v>3.5316005454545447</v>
      </c>
      <c r="AY85" s="661">
        <v>3.5316005454545447</v>
      </c>
      <c r="AZ85" s="661"/>
      <c r="BA85" s="661"/>
      <c r="BB85" s="505"/>
      <c r="BC85" s="505"/>
      <c r="BD85" s="505"/>
      <c r="BE85" s="505"/>
      <c r="BF85" s="505"/>
      <c r="BG85" s="505"/>
      <c r="BH85" s="505"/>
      <c r="BI85" s="505"/>
      <c r="BJ85" s="505"/>
      <c r="BK85" s="505"/>
      <c r="BL85" s="505"/>
      <c r="BM85" s="505"/>
      <c r="BN85" s="505"/>
      <c r="BO85" s="505"/>
      <c r="BP85" s="505"/>
      <c r="BQ85" s="505"/>
      <c r="BR85" s="661">
        <f t="shared" si="3"/>
        <v>38.847605999999992</v>
      </c>
      <c r="BS85" s="662" t="s">
        <v>409</v>
      </c>
      <c r="BT85" s="501">
        <f t="shared" si="1"/>
        <v>11</v>
      </c>
      <c r="BU85" s="702">
        <f t="shared" si="2"/>
        <v>3.5316005454545447</v>
      </c>
    </row>
    <row r="86" spans="1:74" x14ac:dyDescent="0.35">
      <c r="A86" s="505">
        <v>25</v>
      </c>
      <c r="B86" s="658" t="s">
        <v>1527</v>
      </c>
      <c r="C86" s="664" t="s">
        <v>93</v>
      </c>
      <c r="D86" s="659" t="str">
        <f>+VLOOKUP(C86,Foundation!$C$8:$D$495,2,FALSE)</f>
        <v>DD60+25</v>
      </c>
      <c r="E86" s="661">
        <v>143.1</v>
      </c>
      <c r="F86" s="506" t="e">
        <f>+VLOOKUP(C86,'Erection Compiled'!$D$357:$E$364,2,FALSE)</f>
        <v>#N/A</v>
      </c>
      <c r="G86" s="663"/>
      <c r="H86" s="660"/>
      <c r="I86" s="661"/>
      <c r="J86" s="660"/>
      <c r="K86" s="660"/>
      <c r="L86" s="505"/>
      <c r="M86" s="505"/>
      <c r="N86" s="505"/>
      <c r="O86" s="505"/>
      <c r="P86" s="505"/>
      <c r="Q86" s="505"/>
      <c r="R86" s="505"/>
      <c r="S86" s="505"/>
      <c r="T86" s="505"/>
      <c r="U86" s="505"/>
      <c r="V86" s="505"/>
      <c r="W86" s="505"/>
      <c r="X86" s="505"/>
      <c r="Y86" s="505"/>
      <c r="Z86" s="505"/>
      <c r="AA86" s="505"/>
      <c r="AB86" s="505"/>
      <c r="AC86" s="505"/>
      <c r="AD86" s="505"/>
      <c r="AE86" s="505"/>
      <c r="AF86" s="505"/>
      <c r="AG86" s="505"/>
      <c r="AH86" s="505"/>
      <c r="AI86" s="505"/>
      <c r="AJ86" s="505"/>
      <c r="AK86" s="505"/>
      <c r="AL86" s="661"/>
      <c r="AM86" s="661"/>
      <c r="AN86" s="661"/>
      <c r="AO86" s="661">
        <v>7.2</v>
      </c>
      <c r="AP86" s="661">
        <v>8.1999999999999993</v>
      </c>
      <c r="AQ86" s="661">
        <v>8.9</v>
      </c>
      <c r="AR86" s="661">
        <v>9.1999999999999993</v>
      </c>
      <c r="AS86" s="661">
        <v>10.4</v>
      </c>
      <c r="AT86" s="661">
        <v>10.6</v>
      </c>
      <c r="AU86" s="661">
        <v>10.6</v>
      </c>
      <c r="AV86" s="661">
        <v>10.6</v>
      </c>
      <c r="AW86" s="661">
        <v>10.6</v>
      </c>
      <c r="AX86" s="661">
        <v>10.6</v>
      </c>
      <c r="AY86" s="661">
        <v>10.6</v>
      </c>
      <c r="AZ86" s="661"/>
      <c r="BA86" s="661"/>
      <c r="BB86" s="505"/>
      <c r="BC86" s="505"/>
      <c r="BD86" s="505"/>
      <c r="BE86" s="505"/>
      <c r="BF86" s="505"/>
      <c r="BG86" s="505"/>
      <c r="BH86" s="505"/>
      <c r="BI86" s="505"/>
      <c r="BJ86" s="505"/>
      <c r="BK86" s="505"/>
      <c r="BL86" s="505"/>
      <c r="BM86" s="505"/>
      <c r="BN86" s="505"/>
      <c r="BO86" s="505"/>
      <c r="BP86" s="505"/>
      <c r="BQ86" s="505"/>
      <c r="BR86" s="661">
        <f t="shared" si="3"/>
        <v>107.49999999999997</v>
      </c>
      <c r="BS86" s="662" t="s">
        <v>125</v>
      </c>
    </row>
    <row r="87" spans="1:74" x14ac:dyDescent="0.35">
      <c r="A87" s="505">
        <v>26</v>
      </c>
      <c r="B87" s="658" t="s">
        <v>1556</v>
      </c>
      <c r="C87" s="664" t="s">
        <v>58</v>
      </c>
      <c r="D87" s="659" t="str">
        <f>+VLOOKUP(C87,Foundation!$C$8:$D$495,2,FALSE)</f>
        <v>DA+0</v>
      </c>
      <c r="E87" s="661">
        <v>37.504372000000004</v>
      </c>
      <c r="F87" s="506" t="e">
        <f>+VLOOKUP(C87,'Erection Compiled'!$D$357:$E$364,2,FALSE)</f>
        <v>#N/A</v>
      </c>
      <c r="G87" s="663"/>
      <c r="H87" s="660"/>
      <c r="I87" s="661"/>
      <c r="J87" s="660"/>
      <c r="K87" s="660"/>
      <c r="L87" s="505"/>
      <c r="M87" s="505"/>
      <c r="N87" s="505"/>
      <c r="O87" s="505"/>
      <c r="P87" s="505"/>
      <c r="Q87" s="505"/>
      <c r="R87" s="505"/>
      <c r="S87" s="505"/>
      <c r="T87" s="505"/>
      <c r="U87" s="505"/>
      <c r="V87" s="505"/>
      <c r="W87" s="505"/>
      <c r="X87" s="505"/>
      <c r="Y87" s="505"/>
      <c r="Z87" s="505"/>
      <c r="AA87" s="505"/>
      <c r="AB87" s="505"/>
      <c r="AC87" s="505"/>
      <c r="AD87" s="505"/>
      <c r="AE87" s="505"/>
      <c r="AF87" s="505"/>
      <c r="AG87" s="505"/>
      <c r="AH87" s="505"/>
      <c r="AI87" s="505"/>
      <c r="AJ87" s="505"/>
      <c r="AK87" s="505"/>
      <c r="AL87" s="505"/>
      <c r="AM87" s="505"/>
      <c r="AN87" s="505"/>
      <c r="AO87" s="505"/>
      <c r="AP87" s="505"/>
      <c r="AQ87" s="505"/>
      <c r="AR87" s="505"/>
      <c r="AS87" s="505">
        <v>4.3</v>
      </c>
      <c r="AT87" s="505"/>
      <c r="AU87" s="505"/>
      <c r="AV87" s="505"/>
      <c r="AW87" s="505"/>
      <c r="AX87" s="505"/>
      <c r="AY87" s="505"/>
      <c r="AZ87" s="505"/>
      <c r="BA87" s="505"/>
      <c r="BB87" s="505"/>
      <c r="BC87" s="505"/>
      <c r="BD87" s="505"/>
      <c r="BE87" s="505"/>
      <c r="BF87" s="505"/>
      <c r="BG87" s="505"/>
      <c r="BH87" s="505"/>
      <c r="BI87" s="505"/>
      <c r="BJ87" s="505"/>
      <c r="BK87" s="505"/>
      <c r="BL87" s="505"/>
      <c r="BM87" s="505"/>
      <c r="BN87" s="505"/>
      <c r="BO87" s="505"/>
      <c r="BP87" s="505"/>
      <c r="BQ87" s="505"/>
      <c r="BR87" s="661">
        <f t="shared" si="3"/>
        <v>4.3</v>
      </c>
      <c r="BS87" s="662" t="s">
        <v>125</v>
      </c>
    </row>
    <row r="88" spans="1:74" x14ac:dyDescent="0.35">
      <c r="A88" s="505">
        <v>27</v>
      </c>
      <c r="B88" s="658" t="s">
        <v>899</v>
      </c>
      <c r="C88" s="664" t="s">
        <v>720</v>
      </c>
      <c r="D88" s="659" t="str">
        <f>+VLOOKUP(C88,Foundation!$C$8:$D$495,2,FALSE)</f>
        <v>DA+6</v>
      </c>
      <c r="E88" s="683">
        <v>45.413028000000004</v>
      </c>
      <c r="F88" s="506" t="e">
        <f>+VLOOKUP(C88,'Erection Compiled'!$D$357:$E$364,2,FALSE)</f>
        <v>#N/A</v>
      </c>
      <c r="G88" s="663"/>
      <c r="H88" s="660"/>
      <c r="I88" s="661"/>
      <c r="J88" s="660"/>
      <c r="K88" s="660"/>
      <c r="L88" s="505"/>
      <c r="M88" s="505"/>
      <c r="N88" s="505"/>
      <c r="O88" s="505"/>
      <c r="P88" s="505"/>
      <c r="Q88" s="505"/>
      <c r="R88" s="505"/>
      <c r="S88" s="505"/>
      <c r="T88" s="505"/>
      <c r="U88" s="505"/>
      <c r="V88" s="505"/>
      <c r="W88" s="505"/>
      <c r="X88" s="505"/>
      <c r="Y88" s="505"/>
      <c r="Z88" s="505"/>
      <c r="AA88" s="505"/>
      <c r="AB88" s="505"/>
      <c r="AC88" s="505"/>
      <c r="AD88" s="505"/>
      <c r="AE88" s="505"/>
      <c r="AF88" s="505"/>
      <c r="AG88" s="505"/>
      <c r="AH88" s="505"/>
      <c r="AI88" s="505"/>
      <c r="AJ88" s="505"/>
      <c r="AK88" s="505"/>
      <c r="AL88" s="505"/>
      <c r="AM88" s="505"/>
      <c r="AN88" s="505"/>
      <c r="AO88" s="505"/>
      <c r="AP88" s="505"/>
      <c r="AQ88" s="505"/>
      <c r="AR88" s="505"/>
      <c r="AS88" s="505"/>
      <c r="AT88" s="505"/>
      <c r="AU88" s="505"/>
      <c r="AV88" s="505">
        <v>3.7</v>
      </c>
      <c r="AW88" s="505">
        <v>6.2</v>
      </c>
      <c r="AX88" s="505"/>
      <c r="AY88" s="505"/>
      <c r="AZ88" s="505"/>
      <c r="BA88" s="505"/>
      <c r="BB88" s="505"/>
      <c r="BC88" s="505"/>
      <c r="BD88" s="505"/>
      <c r="BE88" s="505"/>
      <c r="BF88" s="505"/>
      <c r="BG88" s="505"/>
      <c r="BH88" s="505"/>
      <c r="BI88" s="505"/>
      <c r="BJ88" s="505"/>
      <c r="BK88" s="505"/>
      <c r="BL88" s="505"/>
      <c r="BM88" s="505"/>
      <c r="BN88" s="505"/>
      <c r="BO88" s="505"/>
      <c r="BP88" s="505"/>
      <c r="BQ88" s="505"/>
      <c r="BR88" s="661">
        <f t="shared" si="3"/>
        <v>9.9</v>
      </c>
      <c r="BS88" s="662" t="s">
        <v>125</v>
      </c>
    </row>
    <row r="89" spans="1:74" x14ac:dyDescent="0.35">
      <c r="A89" s="505">
        <v>28</v>
      </c>
      <c r="B89" s="658" t="s">
        <v>1411</v>
      </c>
      <c r="C89" s="664" t="s">
        <v>739</v>
      </c>
      <c r="D89" s="659" t="str">
        <f>+VLOOKUP(C89,Foundation!$C$8:$D$495,2,FALSE)</f>
        <v>DA+3</v>
      </c>
      <c r="E89" s="683">
        <v>38.847605999999992</v>
      </c>
      <c r="F89" s="506" t="e">
        <f>+VLOOKUP(C89,'Erection Compiled'!$D$357:$E$364,2,FALSE)</f>
        <v>#N/A</v>
      </c>
      <c r="G89" s="663"/>
      <c r="H89" s="660"/>
      <c r="I89" s="661"/>
      <c r="J89" s="660"/>
      <c r="K89" s="660"/>
      <c r="L89" s="505"/>
      <c r="M89" s="505"/>
      <c r="N89" s="505"/>
      <c r="O89" s="505"/>
      <c r="P89" s="505"/>
      <c r="Q89" s="505"/>
      <c r="R89" s="505"/>
      <c r="S89" s="505"/>
      <c r="T89" s="505"/>
      <c r="U89" s="505"/>
      <c r="V89" s="505"/>
      <c r="W89" s="505"/>
      <c r="X89" s="505"/>
      <c r="Y89" s="505"/>
      <c r="Z89" s="505"/>
      <c r="AA89" s="505"/>
      <c r="AB89" s="505"/>
      <c r="AC89" s="505"/>
      <c r="AD89" s="505"/>
      <c r="AE89" s="505"/>
      <c r="AF89" s="505"/>
      <c r="AG89" s="505"/>
      <c r="AH89" s="505"/>
      <c r="AI89" s="505"/>
      <c r="AJ89" s="505"/>
      <c r="AK89" s="505"/>
      <c r="AL89" s="505"/>
      <c r="AM89" s="505"/>
      <c r="AN89" s="505"/>
      <c r="AO89" s="505"/>
      <c r="AP89" s="505"/>
      <c r="AQ89" s="505"/>
      <c r="AR89" s="505"/>
      <c r="AS89" s="505"/>
      <c r="AT89" s="505"/>
      <c r="AU89" s="505"/>
      <c r="AV89" s="505"/>
      <c r="AW89" s="505"/>
      <c r="AX89" s="505">
        <v>2.1</v>
      </c>
      <c r="AY89" s="505"/>
      <c r="AZ89" s="505"/>
      <c r="BA89" s="505"/>
      <c r="BB89" s="505"/>
      <c r="BC89" s="505"/>
      <c r="BD89" s="505"/>
      <c r="BE89" s="505"/>
      <c r="BF89" s="505"/>
      <c r="BG89" s="505"/>
      <c r="BH89" s="505"/>
      <c r="BI89" s="505"/>
      <c r="BJ89" s="505"/>
      <c r="BK89" s="505"/>
      <c r="BL89" s="505"/>
      <c r="BM89" s="505"/>
      <c r="BN89" s="505"/>
      <c r="BO89" s="505"/>
      <c r="BP89" s="505"/>
      <c r="BQ89" s="505"/>
      <c r="BR89" s="661">
        <f t="shared" si="3"/>
        <v>2.1</v>
      </c>
      <c r="BS89" s="662" t="s">
        <v>125</v>
      </c>
    </row>
    <row r="90" spans="1:74" x14ac:dyDescent="0.35">
      <c r="A90" s="505">
        <v>29</v>
      </c>
      <c r="B90" s="658" t="s">
        <v>898</v>
      </c>
      <c r="C90" s="664" t="s">
        <v>90</v>
      </c>
      <c r="D90" s="659" t="str">
        <f>+VLOOKUP(C90,Foundation!$C$8:$D$495,2,FALSE)</f>
        <v>DD60+25</v>
      </c>
      <c r="E90" s="683">
        <v>143.1</v>
      </c>
      <c r="F90" s="506" t="e">
        <f>+VLOOKUP(C90,'Erection Compiled'!$D$357:$E$364,2,FALSE)</f>
        <v>#N/A</v>
      </c>
      <c r="G90" s="663"/>
      <c r="H90" s="660"/>
      <c r="I90" s="661"/>
      <c r="J90" s="660"/>
      <c r="K90" s="660"/>
      <c r="L90" s="505"/>
      <c r="M90" s="505"/>
      <c r="N90" s="505"/>
      <c r="O90" s="505"/>
      <c r="P90" s="505"/>
      <c r="Q90" s="505"/>
      <c r="R90" s="505"/>
      <c r="S90" s="505"/>
      <c r="T90" s="505"/>
      <c r="U90" s="505"/>
      <c r="V90" s="505"/>
      <c r="W90" s="505"/>
      <c r="X90" s="505"/>
      <c r="Y90" s="505"/>
      <c r="Z90" s="505"/>
      <c r="AA90" s="505"/>
      <c r="AB90" s="505"/>
      <c r="AC90" s="505"/>
      <c r="AD90" s="505"/>
      <c r="AE90" s="505"/>
      <c r="AF90" s="505"/>
      <c r="AG90" s="505"/>
      <c r="AH90" s="505"/>
      <c r="AI90" s="505"/>
      <c r="AJ90" s="505"/>
      <c r="AK90" s="505"/>
      <c r="AL90" s="505"/>
      <c r="AM90" s="505"/>
      <c r="AN90" s="505"/>
      <c r="AO90" s="505"/>
      <c r="AP90" s="505"/>
      <c r="AQ90" s="505"/>
      <c r="AR90" s="505"/>
      <c r="AS90" s="505"/>
      <c r="AT90" s="505"/>
      <c r="AU90" s="505">
        <v>5.6</v>
      </c>
      <c r="AV90" s="505">
        <v>5.2</v>
      </c>
      <c r="AW90" s="505">
        <v>5.7</v>
      </c>
      <c r="AX90" s="505">
        <v>5.5</v>
      </c>
      <c r="AY90" s="505">
        <v>6.1</v>
      </c>
      <c r="AZ90" s="505"/>
      <c r="BA90" s="505"/>
      <c r="BB90" s="505"/>
      <c r="BC90" s="505"/>
      <c r="BD90" s="505"/>
      <c r="BE90" s="505"/>
      <c r="BF90" s="505"/>
      <c r="BG90" s="505"/>
      <c r="BH90" s="505"/>
      <c r="BI90" s="505"/>
      <c r="BJ90" s="505"/>
      <c r="BK90" s="505"/>
      <c r="BL90" s="505"/>
      <c r="BM90" s="505"/>
      <c r="BN90" s="505"/>
      <c r="BO90" s="505"/>
      <c r="BP90" s="505"/>
      <c r="BQ90" s="505"/>
      <c r="BR90" s="661">
        <f t="shared" si="3"/>
        <v>28.1</v>
      </c>
      <c r="BS90" s="662" t="s">
        <v>125</v>
      </c>
    </row>
    <row r="91" spans="1:74" x14ac:dyDescent="0.35">
      <c r="A91" s="505">
        <v>30</v>
      </c>
      <c r="B91" s="658" t="s">
        <v>901</v>
      </c>
      <c r="C91" s="664" t="s">
        <v>218</v>
      </c>
      <c r="D91" s="659" t="str">
        <f>+VLOOKUP(C91,Foundation!$C$8:$D$495,2,FALSE)</f>
        <v>DA+6</v>
      </c>
      <c r="E91" s="683">
        <v>45.413028000000004</v>
      </c>
      <c r="F91" s="506" t="e">
        <f>+VLOOKUP(C91,'Erection Compiled'!$D$357:$E$364,2,FALSE)</f>
        <v>#N/A</v>
      </c>
      <c r="G91" s="663"/>
      <c r="H91" s="660"/>
      <c r="I91" s="661"/>
      <c r="J91" s="660"/>
      <c r="K91" s="660"/>
      <c r="L91" s="505"/>
      <c r="M91" s="505"/>
      <c r="N91" s="505"/>
      <c r="O91" s="505"/>
      <c r="P91" s="505"/>
      <c r="Q91" s="505"/>
      <c r="R91" s="505"/>
      <c r="S91" s="505"/>
      <c r="T91" s="505"/>
      <c r="U91" s="505"/>
      <c r="V91" s="505"/>
      <c r="W91" s="505"/>
      <c r="X91" s="505"/>
      <c r="Y91" s="505"/>
      <c r="Z91" s="505"/>
      <c r="AA91" s="505"/>
      <c r="AB91" s="505"/>
      <c r="AC91" s="505"/>
      <c r="AD91" s="505"/>
      <c r="AE91" s="505"/>
      <c r="AF91" s="505"/>
      <c r="AG91" s="505"/>
      <c r="AH91" s="505"/>
      <c r="AI91" s="505"/>
      <c r="AJ91" s="505"/>
      <c r="AK91" s="505"/>
      <c r="AL91" s="505"/>
      <c r="AM91" s="505"/>
      <c r="AN91" s="505"/>
      <c r="AO91" s="505"/>
      <c r="AP91" s="505"/>
      <c r="AQ91" s="505"/>
      <c r="AR91" s="505"/>
      <c r="AS91" s="505">
        <v>3.9</v>
      </c>
      <c r="AT91" s="505">
        <v>4.9000000000000004</v>
      </c>
      <c r="AU91" s="505">
        <v>4.5999999999999996</v>
      </c>
      <c r="AV91" s="505">
        <v>4.2</v>
      </c>
      <c r="AW91" s="505">
        <v>5.0999999999999996</v>
      </c>
      <c r="AX91" s="505">
        <v>5.2</v>
      </c>
      <c r="AY91" s="505">
        <v>5.6</v>
      </c>
      <c r="AZ91" s="505"/>
      <c r="BA91" s="505"/>
      <c r="BB91" s="505"/>
      <c r="BC91" s="505"/>
      <c r="BD91" s="505"/>
      <c r="BE91" s="505"/>
      <c r="BF91" s="505"/>
      <c r="BG91" s="505"/>
      <c r="BH91" s="505"/>
      <c r="BI91" s="505"/>
      <c r="BJ91" s="505"/>
      <c r="BK91" s="505"/>
      <c r="BL91" s="505"/>
      <c r="BM91" s="505"/>
      <c r="BN91" s="505"/>
      <c r="BO91" s="505"/>
      <c r="BP91" s="505"/>
      <c r="BQ91" s="505"/>
      <c r="BR91" s="661">
        <f t="shared" si="3"/>
        <v>33.5</v>
      </c>
      <c r="BS91" s="662" t="s">
        <v>125</v>
      </c>
    </row>
    <row r="92" spans="1:74" x14ac:dyDescent="0.35">
      <c r="A92" s="505">
        <v>31</v>
      </c>
      <c r="B92" s="658" t="s">
        <v>1529</v>
      </c>
      <c r="C92" s="664" t="s">
        <v>690</v>
      </c>
      <c r="D92" s="659" t="str">
        <f>+VLOOKUP(C92,Foundation!$C$8:$D$495,2,FALSE)</f>
        <v>DA+0</v>
      </c>
      <c r="E92" s="661">
        <v>37.504372000000004</v>
      </c>
      <c r="F92" s="506" t="e">
        <f>+VLOOKUP(C92,'Erection Compiled'!$D$357:$E$364,2,FALSE)</f>
        <v>#N/A</v>
      </c>
      <c r="G92" s="663"/>
      <c r="H92" s="660"/>
      <c r="I92" s="661"/>
      <c r="J92" s="660"/>
      <c r="K92" s="660"/>
      <c r="L92" s="505"/>
      <c r="M92" s="505"/>
      <c r="N92" s="505"/>
      <c r="O92" s="505"/>
      <c r="P92" s="505"/>
      <c r="Q92" s="505"/>
      <c r="R92" s="505"/>
      <c r="S92" s="505"/>
      <c r="T92" s="505"/>
      <c r="U92" s="505"/>
      <c r="V92" s="505"/>
      <c r="W92" s="505"/>
      <c r="X92" s="505"/>
      <c r="Y92" s="505"/>
      <c r="Z92" s="505"/>
      <c r="AA92" s="505"/>
      <c r="AB92" s="505"/>
      <c r="AC92" s="505"/>
      <c r="AD92" s="505"/>
      <c r="AE92" s="505"/>
      <c r="AF92" s="505"/>
      <c r="AG92" s="505"/>
      <c r="AH92" s="505"/>
      <c r="AI92" s="505"/>
      <c r="AJ92" s="505"/>
      <c r="AK92" s="505"/>
      <c r="AL92" s="505"/>
      <c r="AM92" s="505"/>
      <c r="AN92" s="505"/>
      <c r="AO92" s="505"/>
      <c r="AP92" s="505"/>
      <c r="AQ92" s="505"/>
      <c r="AR92" s="505"/>
      <c r="AS92" s="505">
        <v>2.9</v>
      </c>
      <c r="AT92" s="505">
        <v>3.9</v>
      </c>
      <c r="AU92" s="505"/>
      <c r="AV92" s="505"/>
      <c r="AW92" s="505"/>
      <c r="AX92" s="505"/>
      <c r="AY92" s="505"/>
      <c r="AZ92" s="505"/>
      <c r="BA92" s="505"/>
      <c r="BB92" s="505"/>
      <c r="BC92" s="505"/>
      <c r="BD92" s="505"/>
      <c r="BE92" s="505"/>
      <c r="BF92" s="505"/>
      <c r="BG92" s="505"/>
      <c r="BH92" s="505"/>
      <c r="BI92" s="505"/>
      <c r="BJ92" s="505"/>
      <c r="BK92" s="505"/>
      <c r="BL92" s="505"/>
      <c r="BM92" s="505"/>
      <c r="BN92" s="505"/>
      <c r="BO92" s="505"/>
      <c r="BP92" s="505"/>
      <c r="BQ92" s="505"/>
      <c r="BR92" s="661">
        <f t="shared" si="3"/>
        <v>6.8</v>
      </c>
      <c r="BS92" s="662" t="s">
        <v>125</v>
      </c>
    </row>
    <row r="93" spans="1:74" x14ac:dyDescent="0.35">
      <c r="A93" s="505">
        <v>32</v>
      </c>
      <c r="B93" s="658" t="s">
        <v>1551</v>
      </c>
      <c r="C93" s="664"/>
      <c r="D93" s="659"/>
      <c r="E93" s="683"/>
      <c r="F93" s="506" t="e">
        <f>+VLOOKUP(C93,'Erection Compiled'!$D$357:$E$364,2,FALSE)</f>
        <v>#N/A</v>
      </c>
      <c r="G93" s="663"/>
      <c r="H93" s="660"/>
      <c r="I93" s="661"/>
      <c r="J93" s="660"/>
      <c r="K93" s="660"/>
      <c r="L93" s="505"/>
      <c r="M93" s="505"/>
      <c r="N93" s="505"/>
      <c r="O93" s="505"/>
      <c r="P93" s="505"/>
      <c r="Q93" s="505"/>
      <c r="R93" s="505"/>
      <c r="S93" s="505"/>
      <c r="T93" s="505"/>
      <c r="U93" s="505"/>
      <c r="V93" s="505"/>
      <c r="W93" s="505"/>
      <c r="X93" s="505"/>
      <c r="Y93" s="505"/>
      <c r="Z93" s="505"/>
      <c r="AA93" s="505"/>
      <c r="AB93" s="505"/>
      <c r="AC93" s="505"/>
      <c r="AD93" s="505"/>
      <c r="AE93" s="505"/>
      <c r="AF93" s="505"/>
      <c r="AG93" s="505"/>
      <c r="AH93" s="505"/>
      <c r="AI93" s="505"/>
      <c r="AJ93" s="505"/>
      <c r="AK93" s="505"/>
      <c r="AL93" s="505"/>
      <c r="AM93" s="505"/>
      <c r="AN93" s="505"/>
      <c r="AO93" s="505"/>
      <c r="AP93" s="505"/>
      <c r="AQ93" s="505"/>
      <c r="AR93" s="505"/>
      <c r="AS93" s="505"/>
      <c r="AT93" s="505"/>
      <c r="AU93" s="505"/>
      <c r="AV93" s="505"/>
      <c r="AW93" s="505"/>
      <c r="AX93" s="505"/>
      <c r="AY93" s="505"/>
      <c r="AZ93" s="505"/>
      <c r="BA93" s="505"/>
      <c r="BB93" s="505"/>
      <c r="BC93" s="505"/>
      <c r="BD93" s="505"/>
      <c r="BE93" s="505"/>
      <c r="BF93" s="505"/>
      <c r="BG93" s="505"/>
      <c r="BH93" s="505"/>
      <c r="BI93" s="505"/>
      <c r="BJ93" s="505"/>
      <c r="BK93" s="505"/>
      <c r="BL93" s="505"/>
      <c r="BM93" s="505"/>
      <c r="BN93" s="505"/>
      <c r="BO93" s="505"/>
      <c r="BP93" s="505"/>
      <c r="BQ93" s="505"/>
      <c r="BR93" s="661">
        <f t="shared" si="3"/>
        <v>0</v>
      </c>
      <c r="BS93" s="662" t="s">
        <v>125</v>
      </c>
    </row>
    <row r="94" spans="1:74" x14ac:dyDescent="0.35">
      <c r="A94" s="505">
        <v>33</v>
      </c>
      <c r="B94" s="658" t="s">
        <v>1533</v>
      </c>
      <c r="C94" s="664" t="s">
        <v>193</v>
      </c>
      <c r="D94" s="659" t="str">
        <f>+VLOOKUP(C94,Foundation!$C$8:$D$495,2,FALSE)</f>
        <v>DA+3</v>
      </c>
      <c r="E94" s="683">
        <v>38.847605999999992</v>
      </c>
      <c r="F94" s="506" t="e">
        <f>+VLOOKUP(C94,'Erection Compiled'!$D$357:$E$364,2,FALSE)</f>
        <v>#N/A</v>
      </c>
      <c r="G94" s="663"/>
      <c r="H94" s="660"/>
      <c r="I94" s="661"/>
      <c r="J94" s="660"/>
      <c r="K94" s="660"/>
      <c r="L94" s="505"/>
      <c r="M94" s="505"/>
      <c r="N94" s="505"/>
      <c r="O94" s="505"/>
      <c r="P94" s="505"/>
      <c r="Q94" s="505"/>
      <c r="R94" s="505"/>
      <c r="S94" s="505"/>
      <c r="T94" s="505"/>
      <c r="U94" s="505"/>
      <c r="V94" s="505"/>
      <c r="W94" s="505"/>
      <c r="X94" s="505"/>
      <c r="Y94" s="505"/>
      <c r="Z94" s="505"/>
      <c r="AA94" s="505"/>
      <c r="AB94" s="505"/>
      <c r="AC94" s="505"/>
      <c r="AD94" s="505"/>
      <c r="AE94" s="505"/>
      <c r="AF94" s="505"/>
      <c r="AG94" s="505"/>
      <c r="AH94" s="505"/>
      <c r="AI94" s="505"/>
      <c r="AJ94" s="505"/>
      <c r="AK94" s="505"/>
      <c r="AL94" s="505"/>
      <c r="AM94" s="505"/>
      <c r="AN94" s="505"/>
      <c r="AO94" s="505"/>
      <c r="AP94" s="505"/>
      <c r="AQ94" s="505"/>
      <c r="AR94" s="505"/>
      <c r="AS94" s="505">
        <v>3.1</v>
      </c>
      <c r="AT94" s="505"/>
      <c r="AU94" s="505"/>
      <c r="AV94" s="505"/>
      <c r="AW94" s="505"/>
      <c r="AX94" s="505"/>
      <c r="AY94" s="505"/>
      <c r="AZ94" s="505"/>
      <c r="BA94" s="505"/>
      <c r="BB94" s="505"/>
      <c r="BC94" s="505"/>
      <c r="BD94" s="505"/>
      <c r="BE94" s="505"/>
      <c r="BF94" s="505"/>
      <c r="BG94" s="505"/>
      <c r="BH94" s="505"/>
      <c r="BI94" s="505"/>
      <c r="BJ94" s="505"/>
      <c r="BK94" s="505"/>
      <c r="BL94" s="505"/>
      <c r="BM94" s="505"/>
      <c r="BN94" s="505"/>
      <c r="BO94" s="505"/>
      <c r="BP94" s="505"/>
      <c r="BQ94" s="505"/>
      <c r="BR94" s="661">
        <f t="shared" si="3"/>
        <v>3.1</v>
      </c>
      <c r="BS94" s="662" t="s">
        <v>125</v>
      </c>
    </row>
    <row r="95" spans="1:74" x14ac:dyDescent="0.35">
      <c r="A95" s="505">
        <v>34</v>
      </c>
      <c r="B95" s="658" t="s">
        <v>598</v>
      </c>
      <c r="C95" s="664" t="s">
        <v>85</v>
      </c>
      <c r="D95" s="659" t="str">
        <f>+VLOOKUP(C95,Foundation!$C$8:$D$495,2,FALSE)</f>
        <v>DA+3</v>
      </c>
      <c r="E95" s="683">
        <v>38.847605999999992</v>
      </c>
      <c r="F95" s="506" t="e">
        <f>+VLOOKUP(C95,'Erection Compiled'!$D$357:$E$364,2,FALSE)</f>
        <v>#N/A</v>
      </c>
      <c r="G95" s="663"/>
      <c r="H95" s="660"/>
      <c r="I95" s="661"/>
      <c r="J95" s="660"/>
      <c r="K95" s="660"/>
      <c r="L95" s="505"/>
      <c r="M95" s="505"/>
      <c r="N95" s="505"/>
      <c r="O95" s="505"/>
      <c r="P95" s="505"/>
      <c r="Q95" s="505"/>
      <c r="R95" s="505"/>
      <c r="S95" s="505"/>
      <c r="T95" s="505"/>
      <c r="U95" s="505"/>
      <c r="V95" s="505"/>
      <c r="W95" s="505"/>
      <c r="X95" s="505"/>
      <c r="Y95" s="505"/>
      <c r="Z95" s="505"/>
      <c r="AA95" s="505"/>
      <c r="AB95" s="505"/>
      <c r="AC95" s="505"/>
      <c r="AD95" s="505"/>
      <c r="AE95" s="505"/>
      <c r="AF95" s="505"/>
      <c r="AG95" s="505"/>
      <c r="AH95" s="505"/>
      <c r="AI95" s="505"/>
      <c r="AJ95" s="505"/>
      <c r="AK95" s="505"/>
      <c r="AL95" s="505"/>
      <c r="AM95" s="708">
        <v>4.2</v>
      </c>
      <c r="AN95" s="708">
        <v>4.7</v>
      </c>
      <c r="AO95" s="708">
        <v>4.5999999999999996</v>
      </c>
      <c r="AP95" s="708"/>
      <c r="AQ95" s="708">
        <v>4.2</v>
      </c>
      <c r="AR95" s="708">
        <v>4.7</v>
      </c>
      <c r="AS95" s="708">
        <v>4.5999999999999996</v>
      </c>
      <c r="AT95" s="505">
        <v>4.0999999999999996</v>
      </c>
      <c r="AU95" s="505">
        <v>4.3</v>
      </c>
      <c r="AV95" s="505">
        <v>3.9</v>
      </c>
      <c r="AW95" s="505">
        <v>5.0999999999999996</v>
      </c>
      <c r="AX95" s="505">
        <v>4.8</v>
      </c>
      <c r="AY95" s="505">
        <v>4.2</v>
      </c>
      <c r="AZ95" s="505"/>
      <c r="BA95" s="505"/>
      <c r="BB95" s="505"/>
      <c r="BC95" s="505"/>
      <c r="BD95" s="505"/>
      <c r="BE95" s="505"/>
      <c r="BF95" s="505"/>
      <c r="BG95" s="505"/>
      <c r="BH95" s="505"/>
      <c r="BI95" s="505"/>
      <c r="BJ95" s="505"/>
      <c r="BK95" s="505"/>
      <c r="BL95" s="505"/>
      <c r="BM95" s="505"/>
      <c r="BN95" s="505"/>
      <c r="BO95" s="505"/>
      <c r="BP95" s="505"/>
      <c r="BQ95" s="505"/>
      <c r="BR95" s="661">
        <f t="shared" si="3"/>
        <v>53.4</v>
      </c>
      <c r="BS95" s="662" t="s">
        <v>125</v>
      </c>
    </row>
    <row r="96" spans="1:74" x14ac:dyDescent="0.35">
      <c r="A96" s="505">
        <v>35</v>
      </c>
      <c r="B96" s="658" t="s">
        <v>1579</v>
      </c>
      <c r="C96" s="664" t="s">
        <v>195</v>
      </c>
      <c r="D96" s="659" t="str">
        <f>+VLOOKUP(C96,Foundation!$C$8:$D$495,2,FALSE)</f>
        <v>DA+6</v>
      </c>
      <c r="E96" s="683">
        <v>45.413028000000004</v>
      </c>
      <c r="F96" s="506" t="e">
        <f>+VLOOKUP(C96,'Erection Compiled'!$D$357:$E$364,2,FALSE)</f>
        <v>#N/A</v>
      </c>
      <c r="G96" s="663"/>
      <c r="H96" s="660"/>
      <c r="I96" s="661"/>
      <c r="J96" s="660"/>
      <c r="K96" s="660"/>
      <c r="L96" s="505"/>
      <c r="M96" s="505"/>
      <c r="N96" s="505"/>
      <c r="O96" s="505"/>
      <c r="P96" s="505"/>
      <c r="Q96" s="505"/>
      <c r="R96" s="505"/>
      <c r="S96" s="505"/>
      <c r="T96" s="505"/>
      <c r="U96" s="505"/>
      <c r="V96" s="505"/>
      <c r="W96" s="505"/>
      <c r="X96" s="505"/>
      <c r="Y96" s="505"/>
      <c r="Z96" s="505"/>
      <c r="AA96" s="505"/>
      <c r="AB96" s="505"/>
      <c r="AC96" s="505"/>
      <c r="AD96" s="505"/>
      <c r="AE96" s="505"/>
      <c r="AF96" s="505"/>
      <c r="AG96" s="505"/>
      <c r="AH96" s="505"/>
      <c r="AI96" s="505"/>
      <c r="AJ96" s="505"/>
      <c r="AK96" s="505"/>
      <c r="AL96" s="505"/>
      <c r="AM96" s="505"/>
      <c r="AN96" s="505"/>
      <c r="AO96" s="505"/>
      <c r="AP96" s="505"/>
      <c r="AQ96" s="505"/>
      <c r="AR96" s="505"/>
      <c r="AS96" s="505"/>
      <c r="AT96" s="505"/>
      <c r="AU96" s="505"/>
      <c r="AV96" s="505"/>
      <c r="AW96" s="505"/>
      <c r="AX96" s="505"/>
      <c r="AY96" s="505">
        <v>2.1</v>
      </c>
      <c r="AZ96" s="505"/>
      <c r="BA96" s="505"/>
      <c r="BB96" s="505"/>
      <c r="BC96" s="505"/>
      <c r="BD96" s="505"/>
      <c r="BE96" s="505"/>
      <c r="BF96" s="505"/>
      <c r="BG96" s="505"/>
      <c r="BH96" s="505"/>
      <c r="BI96" s="505"/>
      <c r="BJ96" s="505"/>
      <c r="BK96" s="505"/>
      <c r="BL96" s="505"/>
      <c r="BM96" s="505"/>
      <c r="BN96" s="505"/>
      <c r="BO96" s="505"/>
      <c r="BP96" s="505"/>
      <c r="BQ96" s="505"/>
      <c r="BR96" s="661">
        <f t="shared" si="3"/>
        <v>2.1</v>
      </c>
      <c r="BS96" s="662" t="s">
        <v>125</v>
      </c>
    </row>
    <row r="97" spans="1:71" x14ac:dyDescent="0.35">
      <c r="A97" s="505">
        <v>36</v>
      </c>
      <c r="B97" s="658" t="s">
        <v>1532</v>
      </c>
      <c r="C97" s="664" t="s">
        <v>453</v>
      </c>
      <c r="D97" s="659" t="str">
        <f>+VLOOKUP(C97,Foundation!$C$8:$D$495,2,FALSE)</f>
        <v>DA+3</v>
      </c>
      <c r="E97" s="683">
        <v>38.847605999999992</v>
      </c>
      <c r="F97" s="506" t="e">
        <f>+VLOOKUP(C97,'Erection Compiled'!$D$357:$E$364,2,FALSE)</f>
        <v>#N/A</v>
      </c>
      <c r="G97" s="663"/>
      <c r="H97" s="660"/>
      <c r="I97" s="661"/>
      <c r="J97" s="660"/>
      <c r="K97" s="660"/>
      <c r="L97" s="505"/>
      <c r="M97" s="505"/>
      <c r="N97" s="505"/>
      <c r="O97" s="505"/>
      <c r="P97" s="505"/>
      <c r="Q97" s="505"/>
      <c r="R97" s="505"/>
      <c r="S97" s="505"/>
      <c r="T97" s="505"/>
      <c r="U97" s="505"/>
      <c r="V97" s="505"/>
      <c r="W97" s="505"/>
      <c r="X97" s="505"/>
      <c r="Y97" s="505"/>
      <c r="Z97" s="505"/>
      <c r="AA97" s="505"/>
      <c r="AB97" s="505"/>
      <c r="AC97" s="505"/>
      <c r="AD97" s="505"/>
      <c r="AE97" s="505"/>
      <c r="AF97" s="505"/>
      <c r="AG97" s="505"/>
      <c r="AH97" s="505"/>
      <c r="AI97" s="505"/>
      <c r="AJ97" s="505"/>
      <c r="AK97" s="505"/>
      <c r="AL97" s="505"/>
      <c r="AM97" s="505"/>
      <c r="AN97" s="505"/>
      <c r="AO97" s="505"/>
      <c r="AP97" s="505"/>
      <c r="AQ97" s="505"/>
      <c r="AR97" s="505"/>
      <c r="AS97" s="505"/>
      <c r="AT97" s="505"/>
      <c r="AU97" s="505">
        <v>2.1</v>
      </c>
      <c r="AV97" s="505">
        <v>2.9</v>
      </c>
      <c r="AW97" s="505">
        <v>3.1</v>
      </c>
      <c r="AX97" s="505">
        <v>3.5</v>
      </c>
      <c r="AY97" s="505">
        <v>3.3</v>
      </c>
      <c r="AZ97" s="505"/>
      <c r="BA97" s="505"/>
      <c r="BB97" s="505"/>
      <c r="BC97" s="505"/>
      <c r="BD97" s="505"/>
      <c r="BE97" s="505"/>
      <c r="BF97" s="505"/>
      <c r="BG97" s="505"/>
      <c r="BH97" s="505"/>
      <c r="BI97" s="505"/>
      <c r="BJ97" s="505"/>
      <c r="BK97" s="505"/>
      <c r="BL97" s="505"/>
      <c r="BM97" s="505"/>
      <c r="BN97" s="505"/>
      <c r="BO97" s="505"/>
      <c r="BP97" s="505"/>
      <c r="BQ97" s="505"/>
      <c r="BR97" s="661">
        <f t="shared" si="3"/>
        <v>14.899999999999999</v>
      </c>
      <c r="BS97" s="662" t="s">
        <v>125</v>
      </c>
    </row>
    <row r="98" spans="1:71" x14ac:dyDescent="0.35">
      <c r="A98" s="505">
        <v>37</v>
      </c>
      <c r="B98" s="658" t="s">
        <v>1616</v>
      </c>
      <c r="C98" s="664" t="s">
        <v>573</v>
      </c>
      <c r="D98" s="659" t="str">
        <f>+VLOOKUP(C98,Foundation!$C$8:$D$495,2,FALSE)</f>
        <v>DA+0</v>
      </c>
      <c r="E98" s="661">
        <v>37.504372000000004</v>
      </c>
      <c r="F98" s="506" t="e">
        <f>+VLOOKUP(C98,'Erection Compiled'!$D$357:$E$364,2,FALSE)</f>
        <v>#N/A</v>
      </c>
      <c r="G98" s="663"/>
      <c r="H98" s="660"/>
      <c r="I98" s="661"/>
      <c r="J98" s="660"/>
      <c r="K98" s="660"/>
      <c r="L98" s="505"/>
      <c r="M98" s="505"/>
      <c r="N98" s="505"/>
      <c r="O98" s="505"/>
      <c r="P98" s="505"/>
      <c r="Q98" s="505"/>
      <c r="R98" s="505"/>
      <c r="S98" s="505"/>
      <c r="T98" s="505"/>
      <c r="U98" s="505"/>
      <c r="V98" s="505"/>
      <c r="W98" s="505"/>
      <c r="X98" s="505"/>
      <c r="Y98" s="505"/>
      <c r="Z98" s="505"/>
      <c r="AA98" s="505"/>
      <c r="AB98" s="505"/>
      <c r="AC98" s="505"/>
      <c r="AD98" s="505"/>
      <c r="AE98" s="505"/>
      <c r="AF98" s="505"/>
      <c r="AG98" s="505"/>
      <c r="AH98" s="505"/>
      <c r="AI98" s="505"/>
      <c r="AJ98" s="505"/>
      <c r="AK98" s="505"/>
      <c r="AL98" s="505"/>
      <c r="AM98" s="505"/>
      <c r="AN98" s="505"/>
      <c r="AO98" s="505"/>
      <c r="AP98" s="505"/>
      <c r="AQ98" s="505"/>
      <c r="AR98" s="505"/>
      <c r="AS98" s="505"/>
      <c r="AT98" s="505"/>
      <c r="AU98" s="505">
        <v>2.1</v>
      </c>
      <c r="AV98" s="505">
        <v>2.9</v>
      </c>
      <c r="AW98" s="505">
        <v>3.1</v>
      </c>
      <c r="AX98" s="505">
        <v>3.5</v>
      </c>
      <c r="AY98" s="505">
        <v>3.3</v>
      </c>
      <c r="AZ98" s="505"/>
      <c r="BA98" s="505"/>
      <c r="BB98" s="505"/>
      <c r="BC98" s="505"/>
      <c r="BD98" s="505"/>
      <c r="BE98" s="505"/>
      <c r="BF98" s="505"/>
      <c r="BG98" s="505"/>
      <c r="BH98" s="505"/>
      <c r="BI98" s="505"/>
      <c r="BJ98" s="505"/>
      <c r="BK98" s="505"/>
      <c r="BL98" s="505"/>
      <c r="BM98" s="505"/>
      <c r="BN98" s="505"/>
      <c r="BO98" s="505"/>
      <c r="BP98" s="505"/>
      <c r="BQ98" s="505"/>
      <c r="BR98" s="661">
        <f t="shared" si="3"/>
        <v>14.899999999999999</v>
      </c>
      <c r="BS98" s="662" t="s">
        <v>125</v>
      </c>
    </row>
    <row r="99" spans="1:71" x14ac:dyDescent="0.35">
      <c r="A99" s="505">
        <v>38</v>
      </c>
      <c r="B99" s="658" t="s">
        <v>1618</v>
      </c>
      <c r="C99" s="664" t="s">
        <v>530</v>
      </c>
      <c r="D99" s="659" t="str">
        <f>+VLOOKUP(C99,Foundation!$C$8:$D$495,2,FALSE)</f>
        <v>DA+6</v>
      </c>
      <c r="E99" s="683">
        <v>45.413028000000004</v>
      </c>
      <c r="F99" s="506">
        <f>+VLOOKUP(C99,'Erection Compiled'!$D$357:$E$364,2,FALSE)</f>
        <v>45910</v>
      </c>
      <c r="G99" s="663"/>
      <c r="H99" s="660"/>
      <c r="I99" s="661"/>
      <c r="J99" s="660"/>
      <c r="K99" s="660"/>
      <c r="L99" s="505"/>
      <c r="M99" s="505"/>
      <c r="N99" s="505"/>
      <c r="O99" s="505"/>
      <c r="P99" s="505"/>
      <c r="Q99" s="505"/>
      <c r="R99" s="505"/>
      <c r="S99" s="505"/>
      <c r="T99" s="505"/>
      <c r="U99" s="505"/>
      <c r="V99" s="505"/>
      <c r="W99" s="505"/>
      <c r="X99" s="505"/>
      <c r="Y99" s="505"/>
      <c r="Z99" s="505"/>
      <c r="AA99" s="505"/>
      <c r="AB99" s="505"/>
      <c r="AC99" s="505"/>
      <c r="AD99" s="505"/>
      <c r="AE99" s="505"/>
      <c r="AF99" s="505"/>
      <c r="AG99" s="505"/>
      <c r="AH99" s="505"/>
      <c r="AI99" s="505"/>
      <c r="AJ99" s="505"/>
      <c r="AK99" s="505"/>
      <c r="AL99" s="505"/>
      <c r="AM99" s="505"/>
      <c r="AN99" s="505"/>
      <c r="AO99" s="505"/>
      <c r="AP99" s="505"/>
      <c r="AQ99" s="505"/>
      <c r="AR99" s="505"/>
      <c r="AS99" s="505"/>
      <c r="AT99" s="505"/>
      <c r="AU99" s="505">
        <v>2.6</v>
      </c>
      <c r="AV99" s="505">
        <v>2.8</v>
      </c>
      <c r="AW99" s="505"/>
      <c r="AX99" s="505"/>
      <c r="AY99" s="505"/>
      <c r="AZ99" s="505"/>
      <c r="BA99" s="505"/>
      <c r="BB99" s="505"/>
      <c r="BC99" s="505"/>
      <c r="BD99" s="505"/>
      <c r="BE99" s="505"/>
      <c r="BF99" s="505"/>
      <c r="BG99" s="505"/>
      <c r="BH99" s="505"/>
      <c r="BI99" s="505"/>
      <c r="BJ99" s="505"/>
      <c r="BK99" s="505"/>
      <c r="BL99" s="505"/>
      <c r="BM99" s="505"/>
      <c r="BN99" s="505"/>
      <c r="BO99" s="505"/>
      <c r="BP99" s="505"/>
      <c r="BQ99" s="505"/>
      <c r="BR99" s="661">
        <f t="shared" si="3"/>
        <v>5.4</v>
      </c>
      <c r="BS99" s="662" t="s">
        <v>125</v>
      </c>
    </row>
    <row r="100" spans="1:71" x14ac:dyDescent="0.35">
      <c r="A100" s="505">
        <v>39</v>
      </c>
      <c r="B100" s="658" t="s">
        <v>1626</v>
      </c>
      <c r="C100" s="664" t="s">
        <v>469</v>
      </c>
      <c r="D100" s="659" t="str">
        <f>+VLOOKUP(C100,Foundation!$C$8:$D$495,2,FALSE)</f>
        <v>DA+3</v>
      </c>
      <c r="E100" s="683">
        <v>38.847605999999992</v>
      </c>
      <c r="F100" s="506" t="e">
        <f>+VLOOKUP(C100,'Erection Compiled'!$D$357:$E$364,2,FALSE)</f>
        <v>#N/A</v>
      </c>
      <c r="G100" s="663"/>
      <c r="H100" s="660"/>
      <c r="I100" s="661"/>
      <c r="J100" s="660"/>
      <c r="K100" s="660"/>
      <c r="L100" s="505"/>
      <c r="M100" s="505"/>
      <c r="N100" s="505"/>
      <c r="O100" s="505"/>
      <c r="P100" s="505"/>
      <c r="Q100" s="505"/>
      <c r="R100" s="505"/>
      <c r="S100" s="505"/>
      <c r="T100" s="505"/>
      <c r="U100" s="505"/>
      <c r="V100" s="505"/>
      <c r="W100" s="505"/>
      <c r="X100" s="505"/>
      <c r="Y100" s="505"/>
      <c r="Z100" s="505"/>
      <c r="AA100" s="505"/>
      <c r="AB100" s="505"/>
      <c r="AC100" s="505"/>
      <c r="AD100" s="505"/>
      <c r="AE100" s="505"/>
      <c r="AF100" s="505"/>
      <c r="AG100" s="505"/>
      <c r="AH100" s="505"/>
      <c r="AI100" s="505"/>
      <c r="AJ100" s="505"/>
      <c r="AK100" s="505"/>
      <c r="AL100" s="505"/>
      <c r="AM100" s="505"/>
      <c r="AN100" s="505"/>
      <c r="AO100" s="505"/>
      <c r="AP100" s="505"/>
      <c r="AQ100" s="505"/>
      <c r="AR100" s="505"/>
      <c r="AS100" s="505"/>
      <c r="AT100" s="505"/>
      <c r="AU100" s="505"/>
      <c r="AV100" s="505"/>
      <c r="AW100" s="505"/>
      <c r="AX100" s="505">
        <v>2.9</v>
      </c>
      <c r="AY100" s="505">
        <v>4.0999999999999996</v>
      </c>
      <c r="AZ100" s="505"/>
      <c r="BA100" s="505"/>
      <c r="BB100" s="505"/>
      <c r="BC100" s="505"/>
      <c r="BD100" s="505"/>
      <c r="BE100" s="505"/>
      <c r="BF100" s="505"/>
      <c r="BG100" s="505"/>
      <c r="BH100" s="505"/>
      <c r="BI100" s="505"/>
      <c r="BJ100" s="505"/>
      <c r="BK100" s="505"/>
      <c r="BL100" s="505"/>
      <c r="BM100" s="505"/>
      <c r="BN100" s="505"/>
      <c r="BO100" s="505"/>
      <c r="BP100" s="505"/>
      <c r="BQ100" s="505"/>
      <c r="BR100" s="661">
        <f t="shared" si="3"/>
        <v>7</v>
      </c>
      <c r="BS100" s="662" t="s">
        <v>125</v>
      </c>
    </row>
    <row r="101" spans="1:71" x14ac:dyDescent="0.35">
      <c r="A101" s="505">
        <v>40</v>
      </c>
      <c r="B101" s="658" t="s">
        <v>1402</v>
      </c>
      <c r="C101" s="664" t="s">
        <v>466</v>
      </c>
      <c r="D101" s="659" t="str">
        <f>+VLOOKUP(C101,Foundation!$C$8:$D$495,2,FALSE)</f>
        <v>DA+3</v>
      </c>
      <c r="E101" s="683">
        <v>38.847605999999992</v>
      </c>
      <c r="F101" s="506" t="e">
        <f>+VLOOKUP(C101,'Erection Compiled'!$D$357:$E$364,2,FALSE)</f>
        <v>#N/A</v>
      </c>
      <c r="G101" s="663"/>
      <c r="H101" s="660"/>
      <c r="I101" s="661"/>
      <c r="J101" s="660"/>
      <c r="K101" s="660"/>
      <c r="L101" s="505"/>
      <c r="M101" s="505"/>
      <c r="N101" s="505"/>
      <c r="O101" s="505"/>
      <c r="P101" s="505"/>
      <c r="Q101" s="505"/>
      <c r="R101" s="505"/>
      <c r="S101" s="505"/>
      <c r="T101" s="505"/>
      <c r="U101" s="505"/>
      <c r="V101" s="505"/>
      <c r="W101" s="505"/>
      <c r="X101" s="505"/>
      <c r="Y101" s="505"/>
      <c r="Z101" s="505"/>
      <c r="AA101" s="505"/>
      <c r="AB101" s="505"/>
      <c r="AC101" s="505"/>
      <c r="AD101" s="505"/>
      <c r="AE101" s="505"/>
      <c r="AF101" s="505"/>
      <c r="AG101" s="505"/>
      <c r="AH101" s="505"/>
      <c r="AI101" s="505"/>
      <c r="AJ101" s="505"/>
      <c r="AK101" s="505"/>
      <c r="AL101" s="505"/>
      <c r="AM101" s="505"/>
      <c r="AN101" s="505"/>
      <c r="AO101" s="505"/>
      <c r="AP101" s="505"/>
      <c r="AQ101" s="505"/>
      <c r="AR101" s="505"/>
      <c r="AS101" s="505"/>
      <c r="AT101" s="505"/>
      <c r="AU101" s="505"/>
      <c r="AV101" s="505"/>
      <c r="AW101" s="505"/>
      <c r="AX101" s="505">
        <v>2.6</v>
      </c>
      <c r="AY101" s="505">
        <v>3.1</v>
      </c>
      <c r="AZ101" s="505"/>
      <c r="BA101" s="505"/>
      <c r="BB101" s="505"/>
      <c r="BC101" s="505"/>
      <c r="BD101" s="505"/>
      <c r="BE101" s="505"/>
      <c r="BF101" s="505"/>
      <c r="BG101" s="505"/>
      <c r="BH101" s="505"/>
      <c r="BI101" s="505"/>
      <c r="BJ101" s="505"/>
      <c r="BK101" s="505"/>
      <c r="BL101" s="505"/>
      <c r="BM101" s="505"/>
      <c r="BN101" s="505"/>
      <c r="BO101" s="505"/>
      <c r="BP101" s="505"/>
      <c r="BQ101" s="505"/>
      <c r="BR101" s="661">
        <f t="shared" si="3"/>
        <v>5.7</v>
      </c>
      <c r="BS101" s="662" t="s">
        <v>125</v>
      </c>
    </row>
    <row r="102" spans="1:71" x14ac:dyDescent="0.35">
      <c r="A102" s="505"/>
      <c r="B102" s="658"/>
      <c r="C102" s="664"/>
      <c r="D102" s="659"/>
      <c r="E102" s="683"/>
      <c r="F102" s="506"/>
      <c r="G102" s="663"/>
      <c r="H102" s="660"/>
      <c r="I102" s="661"/>
      <c r="J102" s="660"/>
      <c r="K102" s="660"/>
      <c r="L102" s="505"/>
      <c r="M102" s="505"/>
      <c r="N102" s="505"/>
      <c r="O102" s="505"/>
      <c r="P102" s="505"/>
      <c r="Q102" s="505"/>
      <c r="R102" s="505"/>
      <c r="S102" s="505"/>
      <c r="T102" s="505"/>
      <c r="U102" s="505"/>
      <c r="V102" s="505"/>
      <c r="W102" s="505"/>
      <c r="X102" s="505"/>
      <c r="Y102" s="505"/>
      <c r="Z102" s="505"/>
      <c r="AA102" s="505"/>
      <c r="AB102" s="505"/>
      <c r="AC102" s="505"/>
      <c r="AD102" s="505"/>
      <c r="AE102" s="505"/>
      <c r="AF102" s="505"/>
      <c r="AG102" s="505"/>
      <c r="AH102" s="505"/>
      <c r="AI102" s="505"/>
      <c r="AJ102" s="505"/>
      <c r="AK102" s="505"/>
      <c r="AL102" s="505"/>
      <c r="AM102" s="505"/>
      <c r="AN102" s="505"/>
      <c r="AO102" s="505"/>
      <c r="AP102" s="505"/>
      <c r="AQ102" s="505"/>
      <c r="AR102" s="505"/>
      <c r="AS102" s="505"/>
      <c r="AT102" s="505"/>
      <c r="AU102" s="505"/>
      <c r="AV102" s="505"/>
      <c r="AW102" s="505"/>
      <c r="AX102" s="505"/>
      <c r="AY102" s="505"/>
      <c r="AZ102" s="505"/>
      <c r="BA102" s="505"/>
      <c r="BB102" s="505"/>
      <c r="BC102" s="505"/>
      <c r="BD102" s="505"/>
      <c r="BE102" s="505"/>
      <c r="BF102" s="505"/>
      <c r="BG102" s="505"/>
      <c r="BH102" s="505"/>
      <c r="BI102" s="505"/>
      <c r="BJ102" s="505"/>
      <c r="BK102" s="505"/>
      <c r="BL102" s="505"/>
      <c r="BM102" s="505"/>
      <c r="BN102" s="505"/>
      <c r="BO102" s="505"/>
      <c r="BP102" s="505"/>
      <c r="BQ102" s="505"/>
      <c r="BR102" s="661"/>
      <c r="BS102" s="662"/>
    </row>
    <row r="103" spans="1:71" x14ac:dyDescent="0.35">
      <c r="A103" s="505"/>
      <c r="B103" s="658"/>
      <c r="C103" s="664"/>
      <c r="D103" s="659"/>
      <c r="E103" s="665"/>
      <c r="F103" s="506"/>
      <c r="G103" s="663"/>
      <c r="H103" s="660"/>
      <c r="I103" s="661"/>
      <c r="J103" s="660"/>
      <c r="K103" s="660"/>
      <c r="L103" s="505"/>
      <c r="M103" s="505"/>
      <c r="N103" s="505"/>
      <c r="O103" s="505"/>
      <c r="P103" s="505"/>
      <c r="Q103" s="505"/>
      <c r="R103" s="505"/>
      <c r="S103" s="505"/>
      <c r="T103" s="505"/>
      <c r="U103" s="505"/>
      <c r="V103" s="505"/>
      <c r="W103" s="505"/>
      <c r="X103" s="505"/>
      <c r="Y103" s="505"/>
      <c r="Z103" s="505"/>
      <c r="AA103" s="505"/>
      <c r="AB103" s="505"/>
      <c r="AC103" s="505"/>
      <c r="AD103" s="505"/>
      <c r="AE103" s="505"/>
      <c r="AF103" s="505"/>
      <c r="AG103" s="505"/>
      <c r="AH103" s="505"/>
      <c r="AI103" s="505"/>
      <c r="AJ103" s="505"/>
      <c r="AK103" s="505"/>
      <c r="AL103" s="505"/>
      <c r="AM103" s="505"/>
      <c r="AN103" s="505"/>
      <c r="AO103" s="505"/>
      <c r="AP103" s="505"/>
      <c r="AQ103" s="505"/>
      <c r="AR103" s="505"/>
      <c r="AS103" s="505"/>
      <c r="AT103" s="505"/>
      <c r="AU103" s="505"/>
      <c r="AV103" s="505"/>
      <c r="AW103" s="505"/>
      <c r="AX103" s="505"/>
      <c r="AY103" s="505"/>
      <c r="AZ103" s="505"/>
      <c r="BA103" s="505"/>
      <c r="BB103" s="505"/>
      <c r="BC103" s="505"/>
      <c r="BD103" s="505"/>
      <c r="BE103" s="505"/>
      <c r="BF103" s="505"/>
      <c r="BG103" s="505"/>
      <c r="BH103" s="505"/>
      <c r="BI103" s="505"/>
      <c r="BJ103" s="505"/>
      <c r="BK103" s="505"/>
      <c r="BL103" s="505"/>
      <c r="BM103" s="505"/>
      <c r="BN103" s="505"/>
      <c r="BO103" s="505"/>
      <c r="BP103" s="505"/>
      <c r="BQ103" s="505"/>
      <c r="BR103" s="661"/>
      <c r="BS103" s="662"/>
    </row>
    <row r="104" spans="1:71" x14ac:dyDescent="0.35">
      <c r="A104" s="841" t="s">
        <v>19</v>
      </c>
      <c r="B104" s="841"/>
      <c r="C104" s="841"/>
      <c r="D104" s="841"/>
      <c r="E104" s="682">
        <f>SUM(E10:E103)</f>
        <v>4305.6507459999975</v>
      </c>
      <c r="F104" s="508"/>
      <c r="G104" s="508"/>
      <c r="H104" s="667">
        <f>SUM(H10:H103)</f>
        <v>65.862682166666659</v>
      </c>
      <c r="I104" s="667">
        <f t="shared" ref="I104:AL104" si="4">SUM(I10:I103)</f>
        <v>68.962682166666653</v>
      </c>
      <c r="J104" s="667">
        <f t="shared" si="4"/>
        <v>67.462682166666667</v>
      </c>
      <c r="K104" s="667">
        <f t="shared" si="4"/>
        <v>72.834110738095234</v>
      </c>
      <c r="L104" s="667">
        <f t="shared" si="4"/>
        <v>71.83411073809522</v>
      </c>
      <c r="M104" s="667">
        <f t="shared" si="4"/>
        <v>63.281547012605046</v>
      </c>
      <c r="N104" s="667">
        <f t="shared" si="4"/>
        <v>62.081547012605043</v>
      </c>
      <c r="O104" s="667">
        <f t="shared" si="4"/>
        <v>63.481547012605049</v>
      </c>
      <c r="P104" s="667">
        <f t="shared" si="4"/>
        <v>70.99265812371614</v>
      </c>
      <c r="Q104" s="667">
        <f t="shared" si="4"/>
        <v>65.942658123716171</v>
      </c>
      <c r="R104" s="667">
        <f t="shared" si="4"/>
        <v>68.442658123716157</v>
      </c>
      <c r="S104" s="667">
        <f t="shared" si="4"/>
        <v>80.185515266573304</v>
      </c>
      <c r="T104" s="667">
        <f t="shared" si="4"/>
        <v>88.552181933239964</v>
      </c>
      <c r="U104" s="667">
        <f t="shared" si="4"/>
        <v>76.752181933239967</v>
      </c>
      <c r="V104" s="667">
        <f t="shared" si="4"/>
        <v>44.052181933239964</v>
      </c>
      <c r="W104" s="667">
        <f t="shared" si="4"/>
        <v>83.102181933239947</v>
      </c>
      <c r="X104" s="667">
        <f t="shared" si="4"/>
        <v>94.434527009064141</v>
      </c>
      <c r="Y104" s="667">
        <f t="shared" si="4"/>
        <v>81.577386136048261</v>
      </c>
      <c r="Z104" s="667">
        <f t="shared" si="4"/>
        <v>80.983397183667321</v>
      </c>
      <c r="AA104" s="667">
        <f t="shared" si="4"/>
        <v>78.734125850333982</v>
      </c>
      <c r="AB104" s="667">
        <f t="shared" si="4"/>
        <v>79.661278294778427</v>
      </c>
      <c r="AC104" s="667">
        <f t="shared" si="4"/>
        <v>83.828430739222867</v>
      </c>
      <c r="AD104" s="667">
        <f t="shared" si="4"/>
        <v>89.826256742490841</v>
      </c>
      <c r="AE104" s="667">
        <f t="shared" si="4"/>
        <v>81.605971028205133</v>
      </c>
      <c r="AF104" s="667">
        <f t="shared" si="4"/>
        <v>84.935034147252765</v>
      </c>
      <c r="AG104" s="667">
        <f t="shared" si="4"/>
        <v>68.142011234554332</v>
      </c>
      <c r="AH104" s="667">
        <f t="shared" si="4"/>
        <v>60.641136834554338</v>
      </c>
      <c r="AI104" s="667">
        <f t="shared" si="4"/>
        <v>60.641136834554338</v>
      </c>
      <c r="AJ104" s="667">
        <f t="shared" si="4"/>
        <v>85.152117977411493</v>
      </c>
      <c r="AK104" s="667">
        <f t="shared" si="4"/>
        <v>77.355427071428579</v>
      </c>
      <c r="AL104" s="667">
        <f t="shared" si="4"/>
        <v>60.470879293650803</v>
      </c>
      <c r="AM104" s="667">
        <f>+SUM(AM62:AM101)</f>
        <v>73.956856300536884</v>
      </c>
      <c r="AN104" s="667">
        <f t="shared" ref="AN104:BQ104" si="5">+SUM(AN62:AN101)</f>
        <v>100.65655321720355</v>
      </c>
      <c r="AO104" s="667">
        <f t="shared" si="5"/>
        <v>121.38293455710253</v>
      </c>
      <c r="AP104" s="667">
        <f t="shared" si="5"/>
        <v>94.241698779324778</v>
      </c>
      <c r="AQ104" s="667">
        <f t="shared" si="5"/>
        <v>98.286888136467624</v>
      </c>
      <c r="AR104" s="667">
        <f t="shared" si="5"/>
        <v>84.687577886467636</v>
      </c>
      <c r="AS104" s="667">
        <f t="shared" si="5"/>
        <v>92.464612094800941</v>
      </c>
      <c r="AT104" s="667">
        <f t="shared" si="5"/>
        <v>77.760001928134287</v>
      </c>
      <c r="AU104" s="667">
        <f t="shared" si="5"/>
        <v>81.471955428134251</v>
      </c>
      <c r="AV104" s="667">
        <f t="shared" si="5"/>
        <v>81.201648839899008</v>
      </c>
      <c r="AW104" s="667">
        <f t="shared" si="5"/>
        <v>74.327263089898977</v>
      </c>
      <c r="AX104" s="667">
        <f t="shared" si="5"/>
        <v>71.960110645454535</v>
      </c>
      <c r="AY104" s="667">
        <f t="shared" si="5"/>
        <v>45.931600545454536</v>
      </c>
      <c r="AZ104" s="667">
        <f t="shared" si="5"/>
        <v>0</v>
      </c>
      <c r="BA104" s="667">
        <f t="shared" si="5"/>
        <v>0</v>
      </c>
      <c r="BB104" s="667">
        <f t="shared" si="5"/>
        <v>0</v>
      </c>
      <c r="BC104" s="667">
        <f t="shared" si="5"/>
        <v>0</v>
      </c>
      <c r="BD104" s="667">
        <f t="shared" si="5"/>
        <v>0</v>
      </c>
      <c r="BE104" s="667">
        <f t="shared" si="5"/>
        <v>0</v>
      </c>
      <c r="BF104" s="667">
        <f t="shared" si="5"/>
        <v>0</v>
      </c>
      <c r="BG104" s="667">
        <f t="shared" si="5"/>
        <v>0</v>
      </c>
      <c r="BH104" s="667">
        <f t="shared" si="5"/>
        <v>0</v>
      </c>
      <c r="BI104" s="667">
        <f t="shared" si="5"/>
        <v>0</v>
      </c>
      <c r="BJ104" s="667">
        <f t="shared" si="5"/>
        <v>0</v>
      </c>
      <c r="BK104" s="667">
        <f t="shared" si="5"/>
        <v>0</v>
      </c>
      <c r="BL104" s="667">
        <f t="shared" si="5"/>
        <v>0</v>
      </c>
      <c r="BM104" s="667">
        <f t="shared" si="5"/>
        <v>0</v>
      </c>
      <c r="BN104" s="667">
        <f t="shared" si="5"/>
        <v>0</v>
      </c>
      <c r="BO104" s="667">
        <f t="shared" si="5"/>
        <v>0</v>
      </c>
      <c r="BP104" s="667">
        <f t="shared" si="5"/>
        <v>0</v>
      </c>
      <c r="BQ104" s="667">
        <f t="shared" si="5"/>
        <v>0</v>
      </c>
      <c r="BR104" s="667">
        <f>+SUM(BR62:BR103)</f>
        <v>1281.5292165441178</v>
      </c>
      <c r="BS104" s="509"/>
    </row>
    <row r="106" spans="1:71" x14ac:dyDescent="0.35">
      <c r="BR106" s="510"/>
    </row>
  </sheetData>
  <autoFilter ref="A8:BS61" xr:uid="{15245B2F-174C-44EA-8770-313546983B96}">
    <filterColumn colId="2" showButton="0"/>
    <filterColumn colId="3" showButton="0"/>
  </autoFilter>
  <mergeCells count="76">
    <mergeCell ref="AK8:AK9"/>
    <mergeCell ref="AJ8:AJ9"/>
    <mergeCell ref="AI8:AI9"/>
    <mergeCell ref="AH8:AH9"/>
    <mergeCell ref="A7:BS7"/>
    <mergeCell ref="BS8:BS9"/>
    <mergeCell ref="M8:M9"/>
    <mergeCell ref="BR8:BR9"/>
    <mergeCell ref="N8:N9"/>
    <mergeCell ref="O8:O9"/>
    <mergeCell ref="Q8:Q9"/>
    <mergeCell ref="R8:R9"/>
    <mergeCell ref="S8:S9"/>
    <mergeCell ref="Y8:Y9"/>
    <mergeCell ref="P8:P9"/>
    <mergeCell ref="AF8:AF9"/>
    <mergeCell ref="A1:A2"/>
    <mergeCell ref="B1:B2"/>
    <mergeCell ref="C1:C2"/>
    <mergeCell ref="G1:I1"/>
    <mergeCell ref="J1:J2"/>
    <mergeCell ref="A104:D104"/>
    <mergeCell ref="I8:I9"/>
    <mergeCell ref="J8:J9"/>
    <mergeCell ref="K8:K9"/>
    <mergeCell ref="L8:L9"/>
    <mergeCell ref="A8:A9"/>
    <mergeCell ref="B8:B9"/>
    <mergeCell ref="C8:E8"/>
    <mergeCell ref="F8:F9"/>
    <mergeCell ref="G8:G9"/>
    <mergeCell ref="H8:H9"/>
    <mergeCell ref="AG8:AG9"/>
    <mergeCell ref="AE8:AE9"/>
    <mergeCell ref="AD8:AD9"/>
    <mergeCell ref="AB8:AB9"/>
    <mergeCell ref="AC8:AC9"/>
    <mergeCell ref="Z8:Z9"/>
    <mergeCell ref="AA8:AA9"/>
    <mergeCell ref="T8:T9"/>
    <mergeCell ref="U8:U9"/>
    <mergeCell ref="V8:V9"/>
    <mergeCell ref="W8:W9"/>
    <mergeCell ref="X8:X9"/>
    <mergeCell ref="AL8:AL9"/>
    <mergeCell ref="AM8:AM9"/>
    <mergeCell ref="AN8:AN9"/>
    <mergeCell ref="AO8:AO9"/>
    <mergeCell ref="AP8:AP9"/>
    <mergeCell ref="AQ8:AQ9"/>
    <mergeCell ref="AR8:AR9"/>
    <mergeCell ref="AS8:AS9"/>
    <mergeCell ref="AT8:AT9"/>
    <mergeCell ref="AU8:AU9"/>
    <mergeCell ref="AV8:AV9"/>
    <mergeCell ref="AW8:AW9"/>
    <mergeCell ref="AX8:AX9"/>
    <mergeCell ref="AY8:AY9"/>
    <mergeCell ref="AZ8:AZ9"/>
    <mergeCell ref="BA8:BA9"/>
    <mergeCell ref="BB8:BB9"/>
    <mergeCell ref="BC8:BC9"/>
    <mergeCell ref="BD8:BD9"/>
    <mergeCell ref="BE8:BE9"/>
    <mergeCell ref="BF8:BF9"/>
    <mergeCell ref="BG8:BG9"/>
    <mergeCell ref="BH8:BH9"/>
    <mergeCell ref="BI8:BI9"/>
    <mergeCell ref="BJ8:BJ9"/>
    <mergeCell ref="BP8:BP9"/>
    <mergeCell ref="BQ8:BQ9"/>
    <mergeCell ref="BK8:BK9"/>
    <mergeCell ref="BL8:BL9"/>
    <mergeCell ref="BM8:BM9"/>
    <mergeCell ref="BN8:BN9"/>
    <mergeCell ref="BO8:BO9"/>
  </mergeCells>
  <conditionalFormatting sqref="C1:C1048576">
    <cfRule type="duplicateValues" dxfId="167"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7</vt:i4>
      </vt:variant>
    </vt:vector>
  </HeadingPairs>
  <TitlesOfParts>
    <vt:vector size="27" baseType="lpstr">
      <vt:lpstr>Progress Summary</vt:lpstr>
      <vt:lpstr>X-ing Status</vt:lpstr>
      <vt:lpstr>L2 Schedule</vt:lpstr>
      <vt:lpstr>Hindrance Register (Row)</vt:lpstr>
      <vt:lpstr>Page Chart</vt:lpstr>
      <vt:lpstr>Survey</vt:lpstr>
      <vt:lpstr>Foundation</vt:lpstr>
      <vt:lpstr>Earthing</vt:lpstr>
      <vt:lpstr>Erection Productivity</vt:lpstr>
      <vt:lpstr>Crane Erection Productivity</vt:lpstr>
      <vt:lpstr>Erection Compiled</vt:lpstr>
      <vt:lpstr>Tackwelding</vt:lpstr>
      <vt:lpstr>Stringing Productivity</vt:lpstr>
      <vt:lpstr>Stringing</vt:lpstr>
      <vt:lpstr>Stringing associated works</vt:lpstr>
      <vt:lpstr>OPGW</vt:lpstr>
      <vt:lpstr>Visual chart</vt:lpstr>
      <vt:lpstr>Visual chart Edit</vt:lpstr>
      <vt:lpstr>Benching F</vt:lpstr>
      <vt:lpstr>Incharge</vt:lpstr>
      <vt:lpstr>'Erection Compiled'!Print_Area</vt:lpstr>
      <vt:lpstr>'L2 Schedule'!Print_Area</vt:lpstr>
      <vt:lpstr>'Page Chart'!Print_Area</vt:lpstr>
      <vt:lpstr>'Progress Summary'!Print_Area</vt:lpstr>
      <vt:lpstr>'Visual chart'!Print_Area</vt:lpstr>
      <vt:lpstr>'Progress Summary'!Print_Titles</vt:lpstr>
      <vt:lpstr>'Stringing associated works'!Print_Titles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K.RAMESH</dc:creator>
  <cp:lastModifiedBy>Bharat Kaushik</cp:lastModifiedBy>
  <cp:lastPrinted>2025-09-26T08:57:39Z</cp:lastPrinted>
  <dcterms:created xsi:type="dcterms:W3CDTF">2017-11-14T07:50:18Z</dcterms:created>
  <dcterms:modified xsi:type="dcterms:W3CDTF">2025-10-01T10:47:31Z</dcterms:modified>
</cp:coreProperties>
</file>